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provozní" sheetId="1" r:id="rId1"/>
    <sheet name="rekapitulace P" sheetId="2" r:id="rId2"/>
    <sheet name="kapitálové" sheetId="3" r:id="rId3"/>
    <sheet name="rekapitulace K" sheetId="4" r:id="rId4"/>
    <sheet name="rekapitulace celkem" sheetId="5" r:id="rId5"/>
    <sheet name="Provozní a kapitálové město" sheetId="6" r:id="rId6"/>
  </sheets>
  <definedNames>
    <definedName name="_xlnm._FilterDatabase" localSheetId="2">'kapitálové'!$A$3:$E$18</definedName>
    <definedName name="_xlnm._FilterDatabase" localSheetId="2" hidden="1">'kapitálové'!$A$2:$E$3</definedName>
    <definedName name="_xlnm._FilterDatabase" localSheetId="0">'provozní'!$A$6:$E$26</definedName>
    <definedName name="_xlnm._FilterDatabase" localSheetId="0" hidden="1">'provozní'!$A$4:$E$9</definedName>
    <definedName name="_xlnm._FilterDatabase" localSheetId="5">'Provozní a kapitálové město'!$A$6:$E$28</definedName>
    <definedName name="_xlnm._FilterDatabase" localSheetId="5" hidden="1">'Provozní a kapitálové město'!$A$4:$E$9</definedName>
    <definedName name="_xlnm._FilterDatabase" localSheetId="4">'rekapitulace celkem'!$A$6:$E$8</definedName>
    <definedName name="_xlnm._FilterDatabase" localSheetId="4" hidden="1">'rekapitulace celkem'!$A$5:$E$5</definedName>
    <definedName name="_xlnm._FilterDatabase" localSheetId="3">'rekapitulace K'!$A$6:$E$8</definedName>
    <definedName name="_xlnm._FilterDatabase" localSheetId="3" hidden="1">'rekapitulace K'!$A$5:$E$5</definedName>
    <definedName name="_xlnm._FilterDatabase" localSheetId="1">'rekapitulace P'!$A$6:$E$8</definedName>
    <definedName name="_xlnm._FilterDatabase" localSheetId="1" hidden="1">'rekapitulace P'!$A$5:$E$5</definedName>
    <definedName name="_xlnm.Print_Titles" localSheetId="2">'kapitálové'!$1:$2</definedName>
    <definedName name="_xlnm.Print_Titles" localSheetId="0">'provozní'!$3:$4</definedName>
    <definedName name="_xlnm.Print_Titles" localSheetId="5">'Provozní a kapitálové město'!$3:$4</definedName>
    <definedName name="_xlnm.Print_Titles" localSheetId="4">'rekapitulace celkem'!$4:$5</definedName>
    <definedName name="_xlnm.Print_Titles" localSheetId="3">'rekapitulace K'!$4:$5</definedName>
    <definedName name="_xlnm.Print_Titles" localSheetId="1">'rekapitulace P'!$4:$5</definedName>
    <definedName name="_xlnm.Print_Area" localSheetId="2">'kapitálové'!$A$1:$P$113</definedName>
    <definedName name="_xlnm.Print_Area" localSheetId="0">'provozní'!$A$3:$P$183</definedName>
    <definedName name="_xlnm.Print_Area" localSheetId="5">'Provozní a kapitálové město'!$A$3:$P$186</definedName>
    <definedName name="_xlnm.Print_Area" localSheetId="4">'rekapitulace celkem'!$B$1:$P$33</definedName>
    <definedName name="_xlnm.Print_Area" localSheetId="3">'rekapitulace K'!$A$1:$P$26</definedName>
    <definedName name="_xlnm.Print_Area" localSheetId="1">'rekapitulace P'!$A$1:$P$34</definedName>
  </definedNames>
  <calcPr fullCalcOnLoad="1"/>
</workbook>
</file>

<file path=xl/sharedStrings.xml><?xml version="1.0" encoding="utf-8"?>
<sst xmlns="http://schemas.openxmlformats.org/spreadsheetml/2006/main" count="781" uniqueCount="246">
  <si>
    <t>sk.</t>
  </si>
  <si>
    <t>odd.</t>
  </si>
  <si>
    <t>§</t>
  </si>
  <si>
    <t>název paragrafu</t>
  </si>
  <si>
    <t>SR 2000</t>
  </si>
  <si>
    <t xml:space="preserve">Ozdravování hospodářských zvířat a plodin </t>
  </si>
  <si>
    <t>Zemědělská a potravinářská činnost a rozvoj</t>
  </si>
  <si>
    <t xml:space="preserve">Celospolečenské funkce lesů </t>
  </si>
  <si>
    <t>Záležitosti lesního hospodářství</t>
  </si>
  <si>
    <t>Ostatní správa v zemědělství</t>
  </si>
  <si>
    <t>Zemědělství a lesní hospodářství</t>
  </si>
  <si>
    <t>Odvětvové a oborové programy</t>
  </si>
  <si>
    <t xml:space="preserve">Vnitřní obchod, služby a turismus </t>
  </si>
  <si>
    <t>Průmysl, stavebnictví, obchod a služby</t>
  </si>
  <si>
    <t xml:space="preserve">Silnice </t>
  </si>
  <si>
    <t>Záležitosti pozemních komunikací</t>
  </si>
  <si>
    <t xml:space="preserve">Provoz veřejné silniční dopravy </t>
  </si>
  <si>
    <t xml:space="preserve">Provoz vnitrozemské plavby </t>
  </si>
  <si>
    <t>Ostatní dráhy</t>
  </si>
  <si>
    <t xml:space="preserve">Provoz ostatních drah </t>
  </si>
  <si>
    <t>Doprava</t>
  </si>
  <si>
    <t xml:space="preserve">Pitná voda </t>
  </si>
  <si>
    <t>Odvádění a čištění odpadních vod j.n.</t>
  </si>
  <si>
    <t>Odvádění a čištění odpadních vod</t>
  </si>
  <si>
    <t>Úpravy drobných vodních toků</t>
  </si>
  <si>
    <t>Vodní hospodářství</t>
  </si>
  <si>
    <t>Správa národního majetku</t>
  </si>
  <si>
    <t>Všeobecné hospodářské záležitosti</t>
  </si>
  <si>
    <t>Průmyslová a ostatní odvětví hospodářství</t>
  </si>
  <si>
    <t>Předškolní zařízení</t>
  </si>
  <si>
    <t xml:space="preserve">Speciální předškolní zařízení </t>
  </si>
  <si>
    <t xml:space="preserve">Základní školy </t>
  </si>
  <si>
    <t>Záležitosti předškolní vých. a zákl. vzdělávání</t>
  </si>
  <si>
    <t>Gymnázia</t>
  </si>
  <si>
    <t>Speciální střední školy</t>
  </si>
  <si>
    <t xml:space="preserve">Školní stravování při předš. a zákl. vzdělávání </t>
  </si>
  <si>
    <t xml:space="preserve">Ubytovací zařízení středních škol a učilišť </t>
  </si>
  <si>
    <t xml:space="preserve">Ostatní zařízení souv. s výchovou a vz. ml. </t>
  </si>
  <si>
    <t>Vzdělávání</t>
  </si>
  <si>
    <t>Základní umělecké školy</t>
  </si>
  <si>
    <t xml:space="preserve">Divadelní činnost </t>
  </si>
  <si>
    <t xml:space="preserve">Činnosti uměleckých souborů </t>
  </si>
  <si>
    <t xml:space="preserve">Činnosti knihovnické </t>
  </si>
  <si>
    <t xml:space="preserve">Činnosti muzeí a galerií </t>
  </si>
  <si>
    <t>Podpora na vydávání lit. a jiných děl</t>
  </si>
  <si>
    <t xml:space="preserve">Výstavní činnosti v kultuře </t>
  </si>
  <si>
    <t xml:space="preserve">Záležitosti kultury j.n. </t>
  </si>
  <si>
    <t xml:space="preserve">Zach. a obnova kult. památek </t>
  </si>
  <si>
    <t xml:space="preserve">Pořízení,zachování a obnova kulturních hodnot </t>
  </si>
  <si>
    <t>Rozhlas a telelvize</t>
  </si>
  <si>
    <t xml:space="preserve">Záležitosti sdělovacích prostředků </t>
  </si>
  <si>
    <t>Zájmová činnost v kultuře</t>
  </si>
  <si>
    <t>Záležitosti církví, kultury a sděl. prostředků</t>
  </si>
  <si>
    <t>Kultura, církve a sdělovací prostředky</t>
  </si>
  <si>
    <t xml:space="preserve">Tělovýchovná činnost  j. n. </t>
  </si>
  <si>
    <t>Využití volného času dětí a mládeže</t>
  </si>
  <si>
    <t>Zájmová činnost a rekreace</t>
  </si>
  <si>
    <t>Tělovýchova a zájmová činnost</t>
  </si>
  <si>
    <t xml:space="preserve">Všeobecná ambulantní péče </t>
  </si>
  <si>
    <t>Stomatologická péče</t>
  </si>
  <si>
    <t xml:space="preserve">Lékařská služba první pomoci </t>
  </si>
  <si>
    <t>Ambulantní péče</t>
  </si>
  <si>
    <t xml:space="preserve">Ostatní nemocnice </t>
  </si>
  <si>
    <t xml:space="preserve">Odborné léčebné ústavy </t>
  </si>
  <si>
    <t xml:space="preserve">Ústavní péče j.n. </t>
  </si>
  <si>
    <t>Hygienická služba a ochrana veř. zdraví</t>
  </si>
  <si>
    <t xml:space="preserve">Lékárenská služba </t>
  </si>
  <si>
    <t xml:space="preserve">Prevence před drogami,alkoholem,nikot.  a.j. </t>
  </si>
  <si>
    <t xml:space="preserve">Ostatní činnost ve zdravotnictví j.n. </t>
  </si>
  <si>
    <t>Zdravotnictví</t>
  </si>
  <si>
    <t xml:space="preserve">Programy rozvoje bydlení a bytové hosp. </t>
  </si>
  <si>
    <t>Veřejné osvětlení</t>
  </si>
  <si>
    <t xml:space="preserve">Pohřebnictví </t>
  </si>
  <si>
    <t>Výstavba a údržba místních inž. sítí</t>
  </si>
  <si>
    <t>Lokální zásobování teplem</t>
  </si>
  <si>
    <t xml:space="preserve">Územní plánování </t>
  </si>
  <si>
    <t xml:space="preserve">Komunální služby a územní rozvoj  j.n. </t>
  </si>
  <si>
    <t>Záležitosti bydlení a komunálních služeb j.n.</t>
  </si>
  <si>
    <t>Bydlení, komunální služby a územní rozvoj</t>
  </si>
  <si>
    <t xml:space="preserve">Monitoring ochrany ovzduší </t>
  </si>
  <si>
    <t xml:space="preserve">Sběr a svoz komunálních odpadů </t>
  </si>
  <si>
    <t>Sběr a svoz ostatních odpadů</t>
  </si>
  <si>
    <t xml:space="preserve">Využívání a zneškodňování komun. odpadů </t>
  </si>
  <si>
    <t xml:space="preserve">Ostatní nakládání s odpady j.n. </t>
  </si>
  <si>
    <t xml:space="preserve">Monitoring půdy a podzemní vody </t>
  </si>
  <si>
    <t xml:space="preserve">Ost. ochrana půdy a spodní vody </t>
  </si>
  <si>
    <t xml:space="preserve">Ochrana druhů a stanovišť </t>
  </si>
  <si>
    <t xml:space="preserve">Chráněné části přírody </t>
  </si>
  <si>
    <t xml:space="preserve">Protierozní a protipožární ochrana </t>
  </si>
  <si>
    <t xml:space="preserve">Péče o vzhled obcí a veřejnou zeleň </t>
  </si>
  <si>
    <t>Ostatní činnosti k ochraně přírody a krajiny</t>
  </si>
  <si>
    <t>Protiradonová opatření</t>
  </si>
  <si>
    <t xml:space="preserve">Výzkum životního prostředí </t>
  </si>
  <si>
    <t xml:space="preserve">Ekologická výchova a osvěta </t>
  </si>
  <si>
    <t>Ochrana životního prostředí</t>
  </si>
  <si>
    <t>Služby pro obyvatelstvo</t>
  </si>
  <si>
    <t xml:space="preserve">Dávky sociální pomoci j.n. </t>
  </si>
  <si>
    <t xml:space="preserve">Dávky zdravotně postiženým občanům </t>
  </si>
  <si>
    <t>Ostatní dávky povahy sociálního zabezpečení</t>
  </si>
  <si>
    <t>Dávky a podpory v sociálním zabezpečení</t>
  </si>
  <si>
    <t xml:space="preserve">Sociální ústavy pro dospělé </t>
  </si>
  <si>
    <t xml:space="preserve">Domovy-penziony pro důchodce  a zdr.post. </t>
  </si>
  <si>
    <t xml:space="preserve">Soc.ústavy  pro zdr. post.mládež  vč.DÚ </t>
  </si>
  <si>
    <t>Sociální věci a politika zaměstnanosti</t>
  </si>
  <si>
    <t xml:space="preserve">Sociální hospitalizace </t>
  </si>
  <si>
    <t xml:space="preserve">Domovy důchodců </t>
  </si>
  <si>
    <t xml:space="preserve">Soc.péče a pomoc starým a zdr. post. </t>
  </si>
  <si>
    <t xml:space="preserve">Kojenecké ústavy </t>
  </si>
  <si>
    <t>Sociální pomoc dětem a mládeži</t>
  </si>
  <si>
    <t>Sociální pomoc dětem a mládeži j.n.</t>
  </si>
  <si>
    <t xml:space="preserve">Dětské jesle </t>
  </si>
  <si>
    <t xml:space="preserve">Zvl. zařízení pro výkon pěstounské péče </t>
  </si>
  <si>
    <t xml:space="preserve">Domovy-penziony pro matky s dětmi </t>
  </si>
  <si>
    <t xml:space="preserve">Soc. péče a pomoc rodině a manželství j.n. </t>
  </si>
  <si>
    <t xml:space="preserve">Soc.pomoc osobám v hm.nouzi a soc.nepř. </t>
  </si>
  <si>
    <t xml:space="preserve">Soc.péče a pomoc přistěh. a vybr. etnikům </t>
  </si>
  <si>
    <t>Centra sociální pomoci</t>
  </si>
  <si>
    <t xml:space="preserve">Zvláštní zařízení sociální pomoci </t>
  </si>
  <si>
    <t xml:space="preserve">Soc.péče a pomoc ost.skupinám obyv. j.n. </t>
  </si>
  <si>
    <t>Soc.péče a pomoc a spol. čin. v soc. zabez.</t>
  </si>
  <si>
    <t xml:space="preserve">Civilní ochrana-nevojenská část </t>
  </si>
  <si>
    <t>Civilní nouzové plánování</t>
  </si>
  <si>
    <t xml:space="preserve">Bezpečnost a veřejný pořádek </t>
  </si>
  <si>
    <t>Bezpečnost a veřejný pořádek</t>
  </si>
  <si>
    <t xml:space="preserve">Požární ochrana - profesionální část </t>
  </si>
  <si>
    <t xml:space="preserve">Požární ochrana - dobrovolná část </t>
  </si>
  <si>
    <t>Záležitosti požární ochrany</t>
  </si>
  <si>
    <t>Požární ochrana a integraovaný záchranný systém</t>
  </si>
  <si>
    <t>Bezpečnost státu a právní ochrana</t>
  </si>
  <si>
    <t xml:space="preserve">Místní zastupitelské orgány </t>
  </si>
  <si>
    <t xml:space="preserve">Činnost místní správy                                      </t>
  </si>
  <si>
    <t>Činnost regionální správy</t>
  </si>
  <si>
    <t>St. moc, st. správa, územní samospr. a pol. str.</t>
  </si>
  <si>
    <t xml:space="preserve">Archivní činnost </t>
  </si>
  <si>
    <t>Humanitární zahraniční pomoc</t>
  </si>
  <si>
    <t xml:space="preserve">Mezinárodní spolupráce </t>
  </si>
  <si>
    <t>Jiné veřejné služby a činnosti</t>
  </si>
  <si>
    <t>Obecné příjmy a výdaje z finančních operací</t>
  </si>
  <si>
    <t>Finanční operace j.n.</t>
  </si>
  <si>
    <t>Finanční operace</t>
  </si>
  <si>
    <t>Ostatní činnosti</t>
  </si>
  <si>
    <t>Všeobecná veřejná správa a služby</t>
  </si>
  <si>
    <t>město celkem</t>
  </si>
  <si>
    <t>vlastní město</t>
  </si>
  <si>
    <t>městské části</t>
  </si>
  <si>
    <t xml:space="preserve">Bytové hospodářství       *)                                 </t>
  </si>
  <si>
    <t xml:space="preserve">Činnost místní správy           *)                           </t>
  </si>
  <si>
    <t xml:space="preserve">Ostatní činnosti j.n.                   *)                      </t>
  </si>
  <si>
    <t>Požární ochrana a integrovaný záchranný systém</t>
  </si>
  <si>
    <t xml:space="preserve"> *) Konsolidace na úrovni města - nelze matematicky sčítat výdaje vlastního města a městských částí</t>
  </si>
  <si>
    <t xml:space="preserve">Ostatní činnosti j.n.                             *)            </t>
  </si>
  <si>
    <t xml:space="preserve">Bytové hospodářství                           *)             </t>
  </si>
  <si>
    <t>Domovy - penziony pro důchodce</t>
  </si>
  <si>
    <t>název oddílu</t>
  </si>
  <si>
    <t>Daň z příjmů právnických osob za město-rozpočtová činnost **)</t>
  </si>
  <si>
    <t xml:space="preserve"> **) Daň z příjmů právnických osob za město z rozpočtové činnosti je v příjmech i ve výdajích ve stejné výši a neovlivňuje saldo příjmů a výdajů.</t>
  </si>
  <si>
    <t xml:space="preserve"> *)   Konsolidace na úrovni města - nelze matematicky sčítat výdaje vlastního města a městských částí</t>
  </si>
  <si>
    <t>Výdaje celkem včetně DPPO za obce z rozpočtové činnosti</t>
  </si>
  <si>
    <t>Výdaje celkem bez DPPO za obce z rozpočtové činnosti</t>
  </si>
  <si>
    <t>Kapitálové výdaje celkem</t>
  </si>
  <si>
    <t xml:space="preserve"> % S/UR</t>
  </si>
  <si>
    <t>Podnikání a restrukturalizace v zemědělství a potravinářství</t>
  </si>
  <si>
    <t>Záležitosti v silniční dopravě</t>
  </si>
  <si>
    <t>Ústavy péče pro mládež</t>
  </si>
  <si>
    <t>Volby do parlamentu ČR</t>
  </si>
  <si>
    <t>Ostatní veřejné služby</t>
  </si>
  <si>
    <t>Provoz civilní letecké dopravy</t>
  </si>
  <si>
    <t>Zdravotnická záchranná služba</t>
  </si>
  <si>
    <t>Doladit zaokrouhlení</t>
  </si>
  <si>
    <t>UR k 31.12.2000</t>
  </si>
  <si>
    <t>S k 31.12.2000</t>
  </si>
  <si>
    <t>PROVOZNÍ VÝDAJE města Brna k 31. 12. 2000 - rekapitulace dle oddílů (v tis. Kč)</t>
  </si>
  <si>
    <t>Ostatní činnosti                 *)</t>
  </si>
  <si>
    <t>St. moc, st. správa, územní samospr. a pol. str.           *)</t>
  </si>
  <si>
    <t>Bydlení, komunální služby a územní rozvoj                  *)</t>
  </si>
  <si>
    <t>Filmová tvorba, distribuce, kina</t>
  </si>
  <si>
    <t>Ostatní činnosti ve zdravotnictví</t>
  </si>
  <si>
    <t>Sběr a svoz komunálních odpadů</t>
  </si>
  <si>
    <t>Protierozní, protilavinová a protipožární ochrana</t>
  </si>
  <si>
    <t>Činnosti uměleckých souborů</t>
  </si>
  <si>
    <t>Prevence před drogami, alkoholem, nikotinem</t>
  </si>
  <si>
    <t>Zvláštní zařízení sociální pomoci</t>
  </si>
  <si>
    <t>KAPITÁLOVÉ VÝDAJE města Brna k 31. 12. 2000 - rekapitulace dle oddílů (v tis. Kč)</t>
  </si>
  <si>
    <t>Ostatní činnosti        *)</t>
  </si>
  <si>
    <t>Bydlení, komunální služby a územní rozvoj     *)</t>
  </si>
  <si>
    <t>Doladit zaokrouhlení a doplnit daŇ z P PO rozp. činnost</t>
  </si>
  <si>
    <t xml:space="preserve">Provozní výdaje </t>
  </si>
  <si>
    <t>1</t>
  </si>
  <si>
    <t>10</t>
  </si>
  <si>
    <t>2</t>
  </si>
  <si>
    <t>21</t>
  </si>
  <si>
    <t>22</t>
  </si>
  <si>
    <t>23</t>
  </si>
  <si>
    <t>3</t>
  </si>
  <si>
    <t>31</t>
  </si>
  <si>
    <t>33</t>
  </si>
  <si>
    <t>34</t>
  </si>
  <si>
    <t>35</t>
  </si>
  <si>
    <t>36</t>
  </si>
  <si>
    <t>37</t>
  </si>
  <si>
    <t>4</t>
  </si>
  <si>
    <t>41</t>
  </si>
  <si>
    <t>43</t>
  </si>
  <si>
    <t>5</t>
  </si>
  <si>
    <t>52</t>
  </si>
  <si>
    <t>53</t>
  </si>
  <si>
    <t>55</t>
  </si>
  <si>
    <t>6</t>
  </si>
  <si>
    <t>61</t>
  </si>
  <si>
    <t>62</t>
  </si>
  <si>
    <t>63</t>
  </si>
  <si>
    <t>64</t>
  </si>
  <si>
    <t xml:space="preserve">Kapitálové výdaje </t>
  </si>
  <si>
    <t>Výdaje celkem</t>
  </si>
  <si>
    <t>Odvádění a čištění odpadních vod a nakládání s kaly</t>
  </si>
  <si>
    <t>Daň z příjmů právnických osob za město-rozpočtová činnost *)</t>
  </si>
  <si>
    <t xml:space="preserve">Ostatní činnosti j.n.                                        </t>
  </si>
  <si>
    <t xml:space="preserve">Činnost místní správy                              </t>
  </si>
  <si>
    <t xml:space="preserve">Bytové hospodářství                               </t>
  </si>
  <si>
    <t xml:space="preserve"> *) Daň z příjmů právnických osob za město z rozpočtové činnosti je v příjmech i ve výdajích ve stejné výši a neovlivňuje saldo příjmů a výdajů.</t>
  </si>
  <si>
    <t>Záležitosti předškolní výchovy a základního vzdělávání</t>
  </si>
  <si>
    <t xml:space="preserve">Školní stravování při předškolním a základním vzdělávání </t>
  </si>
  <si>
    <t xml:space="preserve">Ostatní zařízení související s výchovou a vzděláváním mládeže j.n. </t>
  </si>
  <si>
    <t>Podpora na vydávání literárních a jiných děl</t>
  </si>
  <si>
    <t>Záležitosti církví, kultury a sdělovacích prostředků</t>
  </si>
  <si>
    <t>Hygienická služba a ochrana veřejného zdraví</t>
  </si>
  <si>
    <t xml:space="preserve">Prevence před drogami, alkoholem, nikotinem  a.j. </t>
  </si>
  <si>
    <t xml:space="preserve">Programy rozvoje bydlení a bytové hospodářství </t>
  </si>
  <si>
    <t>Výstavba a údržba místních inženýrských sítí</t>
  </si>
  <si>
    <t xml:space="preserve">Využívání a zneškodňování komunálních odpadů </t>
  </si>
  <si>
    <t xml:space="preserve">Ostatní ochrana půdy a spodní vody </t>
  </si>
  <si>
    <t xml:space="preserve">Domovy-penziony pro důchodce  a zdravotně postižené </t>
  </si>
  <si>
    <t xml:space="preserve">Sociální ústavy  pro zdravotně postiženou mládež  vč.DÚ </t>
  </si>
  <si>
    <t xml:space="preserve">Sociální péče a pomoc starým a zdravotně postiženým </t>
  </si>
  <si>
    <t xml:space="preserve">Zvláštní zařízení pro výkon pěstounské péče </t>
  </si>
  <si>
    <t xml:space="preserve">Sociální péče a pomoc rodině a manželství j.n. </t>
  </si>
  <si>
    <t>Sociální pomoc osobám v hmotné nouzi a občanům soc.nepřísp.</t>
  </si>
  <si>
    <t>Sociální péče a pomoc přistěhovalcům a vybraným etnikům</t>
  </si>
  <si>
    <t xml:space="preserve">Sociální péče a pomoc ostatním skupinám obyvatelstva  j.n. </t>
  </si>
  <si>
    <t>Sociální péče a pomoc a společné činnosti v soc. zabezpečení</t>
  </si>
  <si>
    <t>PROVOZNÍ A KAPITÁLOVÉ VÝDAJE města Brna k 31. 12. 2000 - rekapitulace dle oddílů (v tis. Kč)</t>
  </si>
  <si>
    <t xml:space="preserve">Bydlení, komunální služby a územní rozvoj                  </t>
  </si>
  <si>
    <t>Provozní výdaje</t>
  </si>
  <si>
    <t>Kapitálové výdaje</t>
  </si>
  <si>
    <t xml:space="preserve">Ostatní činnosti               </t>
  </si>
  <si>
    <t xml:space="preserve">Státní moc, státní správa, územní samospráva a politické  strany     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</si>
</sst>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#,##0.0_);\(#,##0.0\)"/>
    <numFmt numFmtId="166" formatCode="#,##0_);\(#,##0\)"/>
    <numFmt numFmtId="167" formatCode="#,##0.0"/>
    <numFmt numFmtId="168" formatCode="0.0"/>
    <numFmt numFmtId="169" formatCode="#\ ##,000&quot;Kč&quot;"/>
    <numFmt numFmtId="170" formatCode="000\ 00"/>
  </numFmts>
  <fonts count="14">
    <font>
      <sz val="12"/>
      <name val="Arial CE"/>
      <family val="0"/>
    </font>
    <font>
      <sz val="10"/>
      <name val="Arial CE"/>
      <family val="0"/>
    </font>
    <font>
      <sz val="10"/>
      <name val="Courier"/>
      <family val="0"/>
    </font>
    <font>
      <sz val="12"/>
      <name val="Arial"/>
      <family val="0"/>
    </font>
    <font>
      <sz val="10"/>
      <name val="Arial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6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6"/>
      <color indexed="10"/>
      <name val="Arial"/>
      <family val="2"/>
    </font>
    <font>
      <b/>
      <u val="single"/>
      <sz val="16"/>
      <name val="Times New Roman CE"/>
      <family val="1"/>
    </font>
    <font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1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21">
      <alignment/>
      <protection/>
    </xf>
    <xf numFmtId="1" fontId="4" fillId="0" borderId="0" xfId="21" applyNumberFormat="1" applyFont="1" applyAlignment="1">
      <alignment horizontal="left"/>
      <protection/>
    </xf>
    <xf numFmtId="49" fontId="4" fillId="0" borderId="0" xfId="21" applyNumberFormat="1" applyFont="1" applyAlignment="1">
      <alignment horizontal="left"/>
      <protection/>
    </xf>
    <xf numFmtId="3" fontId="4" fillId="0" borderId="0" xfId="21" applyNumberFormat="1">
      <alignment/>
      <protection/>
    </xf>
    <xf numFmtId="0" fontId="4" fillId="0" borderId="0" xfId="21" applyFont="1">
      <alignment/>
      <protection/>
    </xf>
    <xf numFmtId="0" fontId="5" fillId="0" borderId="1" xfId="21" applyFont="1" applyBorder="1">
      <alignment/>
      <protection/>
    </xf>
    <xf numFmtId="0" fontId="5" fillId="0" borderId="2" xfId="21" applyFont="1" applyBorder="1">
      <alignment/>
      <protection/>
    </xf>
    <xf numFmtId="1" fontId="5" fillId="0" borderId="2" xfId="21" applyNumberFormat="1" applyFont="1" applyBorder="1" applyAlignment="1">
      <alignment horizontal="left"/>
      <protection/>
    </xf>
    <xf numFmtId="49" fontId="5" fillId="0" borderId="3" xfId="21" applyNumberFormat="1" applyFont="1" applyBorder="1" applyAlignment="1">
      <alignment horizontal="left"/>
      <protection/>
    </xf>
    <xf numFmtId="0" fontId="6" fillId="0" borderId="4" xfId="20" applyFont="1" applyBorder="1" applyAlignment="1">
      <alignment horizontal="centerContinuous"/>
      <protection/>
    </xf>
    <xf numFmtId="0" fontId="7" fillId="0" borderId="5" xfId="0" applyFont="1" applyBorder="1" applyAlignment="1">
      <alignment horizontal="centerContinuous"/>
    </xf>
    <xf numFmtId="0" fontId="7" fillId="0" borderId="6" xfId="0" applyFont="1" applyBorder="1" applyAlignment="1">
      <alignment horizontal="centerContinuous"/>
    </xf>
    <xf numFmtId="0" fontId="5" fillId="0" borderId="6" xfId="21" applyFont="1" applyBorder="1" applyAlignment="1">
      <alignment horizontal="centerContinuous"/>
      <protection/>
    </xf>
    <xf numFmtId="0" fontId="5" fillId="0" borderId="0" xfId="21" applyFont="1">
      <alignment/>
      <protection/>
    </xf>
    <xf numFmtId="1" fontId="5" fillId="0" borderId="0" xfId="21" applyNumberFormat="1" applyFont="1" applyAlignment="1">
      <alignment horizontal="left"/>
      <protection/>
    </xf>
    <xf numFmtId="49" fontId="5" fillId="0" borderId="0" xfId="21" applyNumberFormat="1" applyFont="1" applyAlignment="1">
      <alignment horizontal="left"/>
      <protection/>
    </xf>
    <xf numFmtId="3" fontId="5" fillId="0" borderId="0" xfId="21" applyNumberFormat="1" applyFont="1">
      <alignment/>
      <protection/>
    </xf>
    <xf numFmtId="167" fontId="5" fillId="0" borderId="0" xfId="21" applyNumberFormat="1" applyFont="1">
      <alignment/>
      <protection/>
    </xf>
    <xf numFmtId="0" fontId="5" fillId="0" borderId="0" xfId="21" applyFont="1" applyFill="1">
      <alignment/>
      <protection/>
    </xf>
    <xf numFmtId="1" fontId="5" fillId="0" borderId="0" xfId="21" applyNumberFormat="1" applyFont="1" applyFill="1" applyAlignment="1">
      <alignment horizontal="left"/>
      <protection/>
    </xf>
    <xf numFmtId="49" fontId="5" fillId="0" borderId="0" xfId="21" applyNumberFormat="1" applyFont="1" applyFill="1" applyAlignment="1">
      <alignment horizontal="left"/>
      <protection/>
    </xf>
    <xf numFmtId="3" fontId="5" fillId="0" borderId="0" xfId="21" applyNumberFormat="1" applyFont="1" applyFill="1">
      <alignment/>
      <protection/>
    </xf>
    <xf numFmtId="167" fontId="5" fillId="0" borderId="0" xfId="21" applyNumberFormat="1" applyFont="1" applyFill="1">
      <alignment/>
      <protection/>
    </xf>
    <xf numFmtId="0" fontId="4" fillId="0" borderId="0" xfId="21" applyFill="1">
      <alignment/>
      <protection/>
    </xf>
    <xf numFmtId="0" fontId="6" fillId="0" borderId="7" xfId="20" applyFont="1" applyBorder="1" applyAlignment="1">
      <alignment horizontal="center"/>
      <protection/>
    </xf>
    <xf numFmtId="49" fontId="8" fillId="0" borderId="8" xfId="21" applyNumberFormat="1" applyFont="1" applyBorder="1" applyAlignment="1">
      <alignment horizontal="left"/>
      <protection/>
    </xf>
    <xf numFmtId="3" fontId="8" fillId="0" borderId="9" xfId="21" applyNumberFormat="1" applyFont="1" applyBorder="1">
      <alignment/>
      <protection/>
    </xf>
    <xf numFmtId="3" fontId="8" fillId="0" borderId="10" xfId="21" applyNumberFormat="1" applyFont="1" applyBorder="1">
      <alignment/>
      <protection/>
    </xf>
    <xf numFmtId="3" fontId="8" fillId="0" borderId="11" xfId="21" applyNumberFormat="1" applyFont="1" applyBorder="1">
      <alignment/>
      <protection/>
    </xf>
    <xf numFmtId="167" fontId="8" fillId="0" borderId="12" xfId="21" applyNumberFormat="1" applyFont="1" applyBorder="1">
      <alignment/>
      <protection/>
    </xf>
    <xf numFmtId="3" fontId="8" fillId="0" borderId="13" xfId="21" applyNumberFormat="1" applyFont="1" applyBorder="1">
      <alignment/>
      <protection/>
    </xf>
    <xf numFmtId="3" fontId="8" fillId="0" borderId="14" xfId="21" applyNumberFormat="1" applyFont="1" applyBorder="1">
      <alignment/>
      <protection/>
    </xf>
    <xf numFmtId="3" fontId="8" fillId="0" borderId="8" xfId="21" applyNumberFormat="1" applyFont="1" applyBorder="1">
      <alignment/>
      <protection/>
    </xf>
    <xf numFmtId="167" fontId="8" fillId="0" borderId="15" xfId="21" applyNumberFormat="1" applyFont="1" applyBorder="1">
      <alignment/>
      <protection/>
    </xf>
    <xf numFmtId="49" fontId="8" fillId="0" borderId="16" xfId="21" applyNumberFormat="1" applyFont="1" applyBorder="1" applyAlignment="1">
      <alignment horizontal="left"/>
      <protection/>
    </xf>
    <xf numFmtId="3" fontId="8" fillId="0" borderId="17" xfId="21" applyNumberFormat="1" applyFont="1" applyBorder="1">
      <alignment/>
      <protection/>
    </xf>
    <xf numFmtId="3" fontId="8" fillId="0" borderId="18" xfId="21" applyNumberFormat="1" applyFont="1" applyBorder="1">
      <alignment/>
      <protection/>
    </xf>
    <xf numFmtId="3" fontId="8" fillId="0" borderId="16" xfId="21" applyNumberFormat="1" applyFont="1" applyBorder="1">
      <alignment/>
      <protection/>
    </xf>
    <xf numFmtId="167" fontId="8" fillId="0" borderId="19" xfId="21" applyNumberFormat="1" applyFont="1" applyBorder="1">
      <alignment/>
      <protection/>
    </xf>
    <xf numFmtId="3" fontId="8" fillId="0" borderId="17" xfId="21" applyNumberFormat="1" applyFont="1" applyFill="1" applyBorder="1">
      <alignment/>
      <protection/>
    </xf>
    <xf numFmtId="3" fontId="8" fillId="0" borderId="18" xfId="21" applyNumberFormat="1" applyFont="1" applyFill="1" applyBorder="1">
      <alignment/>
      <protection/>
    </xf>
    <xf numFmtId="3" fontId="8" fillId="0" borderId="16" xfId="21" applyNumberFormat="1" applyFont="1" applyFill="1" applyBorder="1">
      <alignment/>
      <protection/>
    </xf>
    <xf numFmtId="49" fontId="9" fillId="2" borderId="16" xfId="21" applyNumberFormat="1" applyFont="1" applyFill="1" applyBorder="1" applyAlignment="1">
      <alignment horizontal="left"/>
      <protection/>
    </xf>
    <xf numFmtId="3" fontId="9" fillId="2" borderId="17" xfId="21" applyNumberFormat="1" applyFont="1" applyFill="1" applyBorder="1">
      <alignment/>
      <protection/>
    </xf>
    <xf numFmtId="3" fontId="9" fillId="2" borderId="18" xfId="21" applyNumberFormat="1" applyFont="1" applyFill="1" applyBorder="1">
      <alignment/>
      <protection/>
    </xf>
    <xf numFmtId="3" fontId="9" fillId="2" borderId="16" xfId="21" applyNumberFormat="1" applyFont="1" applyFill="1" applyBorder="1">
      <alignment/>
      <protection/>
    </xf>
    <xf numFmtId="167" fontId="9" fillId="2" borderId="19" xfId="21" applyNumberFormat="1" applyFont="1" applyFill="1" applyBorder="1">
      <alignment/>
      <protection/>
    </xf>
    <xf numFmtId="49" fontId="8" fillId="0" borderId="20" xfId="21" applyNumberFormat="1" applyFont="1" applyBorder="1" applyAlignment="1">
      <alignment horizontal="left"/>
      <protection/>
    </xf>
    <xf numFmtId="3" fontId="9" fillId="0" borderId="21" xfId="21" applyNumberFormat="1" applyFont="1" applyBorder="1">
      <alignment/>
      <protection/>
    </xf>
    <xf numFmtId="3" fontId="9" fillId="0" borderId="22" xfId="21" applyNumberFormat="1" applyFont="1" applyBorder="1">
      <alignment/>
      <protection/>
    </xf>
    <xf numFmtId="3" fontId="9" fillId="0" borderId="20" xfId="21" applyNumberFormat="1" applyFont="1" applyBorder="1">
      <alignment/>
      <protection/>
    </xf>
    <xf numFmtId="167" fontId="9" fillId="0" borderId="23" xfId="21" applyNumberFormat="1" applyFont="1" applyBorder="1">
      <alignment/>
      <protection/>
    </xf>
    <xf numFmtId="3" fontId="9" fillId="0" borderId="21" xfId="21" applyNumberFormat="1" applyFont="1" applyFill="1" applyBorder="1">
      <alignment/>
      <protection/>
    </xf>
    <xf numFmtId="3" fontId="9" fillId="0" borderId="22" xfId="21" applyNumberFormat="1" applyFont="1" applyFill="1" applyBorder="1">
      <alignment/>
      <protection/>
    </xf>
    <xf numFmtId="3" fontId="9" fillId="0" borderId="20" xfId="21" applyNumberFormat="1" applyFont="1" applyFill="1" applyBorder="1">
      <alignment/>
      <protection/>
    </xf>
    <xf numFmtId="49" fontId="9" fillId="0" borderId="24" xfId="21" applyNumberFormat="1" applyFont="1" applyBorder="1" applyAlignment="1">
      <alignment horizontal="left"/>
      <protection/>
    </xf>
    <xf numFmtId="3" fontId="9" fillId="0" borderId="25" xfId="21" applyNumberFormat="1" applyFont="1" applyBorder="1">
      <alignment/>
      <protection/>
    </xf>
    <xf numFmtId="3" fontId="9" fillId="0" borderId="26" xfId="21" applyNumberFormat="1" applyFont="1" applyBorder="1">
      <alignment/>
      <protection/>
    </xf>
    <xf numFmtId="3" fontId="9" fillId="0" borderId="24" xfId="21" applyNumberFormat="1" applyFont="1" applyBorder="1">
      <alignment/>
      <protection/>
    </xf>
    <xf numFmtId="167" fontId="9" fillId="0" borderId="27" xfId="21" applyNumberFormat="1" applyFont="1" applyBorder="1">
      <alignment/>
      <protection/>
    </xf>
    <xf numFmtId="3" fontId="9" fillId="0" borderId="25" xfId="21" applyNumberFormat="1" applyFont="1" applyFill="1" applyBorder="1">
      <alignment/>
      <protection/>
    </xf>
    <xf numFmtId="3" fontId="9" fillId="0" borderId="26" xfId="21" applyNumberFormat="1" applyFont="1" applyFill="1" applyBorder="1">
      <alignment/>
      <protection/>
    </xf>
    <xf numFmtId="3" fontId="9" fillId="0" borderId="24" xfId="21" applyNumberFormat="1" applyFont="1" applyFill="1" applyBorder="1">
      <alignment/>
      <protection/>
    </xf>
    <xf numFmtId="3" fontId="9" fillId="0" borderId="13" xfId="21" applyNumberFormat="1" applyFont="1" applyBorder="1">
      <alignment/>
      <protection/>
    </xf>
    <xf numFmtId="3" fontId="9" fillId="0" borderId="14" xfId="21" applyNumberFormat="1" applyFont="1" applyBorder="1">
      <alignment/>
      <protection/>
    </xf>
    <xf numFmtId="3" fontId="9" fillId="0" borderId="8" xfId="21" applyNumberFormat="1" applyFont="1" applyBorder="1">
      <alignment/>
      <protection/>
    </xf>
    <xf numFmtId="167" fontId="9" fillId="0" borderId="15" xfId="21" applyNumberFormat="1" applyFont="1" applyBorder="1">
      <alignment/>
      <protection/>
    </xf>
    <xf numFmtId="3" fontId="9" fillId="0" borderId="13" xfId="21" applyNumberFormat="1" applyFont="1" applyFill="1" applyBorder="1">
      <alignment/>
      <protection/>
    </xf>
    <xf numFmtId="3" fontId="9" fillId="0" borderId="14" xfId="21" applyNumberFormat="1" applyFont="1" applyFill="1" applyBorder="1">
      <alignment/>
      <protection/>
    </xf>
    <xf numFmtId="3" fontId="9" fillId="0" borderId="8" xfId="21" applyNumberFormat="1" applyFont="1" applyFill="1" applyBorder="1">
      <alignment/>
      <protection/>
    </xf>
    <xf numFmtId="3" fontId="9" fillId="0" borderId="17" xfId="21" applyNumberFormat="1" applyFont="1" applyBorder="1">
      <alignment/>
      <protection/>
    </xf>
    <xf numFmtId="3" fontId="9" fillId="0" borderId="18" xfId="21" applyNumberFormat="1" applyFont="1" applyBorder="1">
      <alignment/>
      <protection/>
    </xf>
    <xf numFmtId="3" fontId="9" fillId="0" borderId="16" xfId="21" applyNumberFormat="1" applyFont="1" applyBorder="1">
      <alignment/>
      <protection/>
    </xf>
    <xf numFmtId="167" fontId="9" fillId="0" borderId="19" xfId="21" applyNumberFormat="1" applyFont="1" applyBorder="1">
      <alignment/>
      <protection/>
    </xf>
    <xf numFmtId="3" fontId="9" fillId="0" borderId="17" xfId="21" applyNumberFormat="1" applyFont="1" applyFill="1" applyBorder="1">
      <alignment/>
      <protection/>
    </xf>
    <xf numFmtId="3" fontId="9" fillId="0" borderId="18" xfId="21" applyNumberFormat="1" applyFont="1" applyFill="1" applyBorder="1">
      <alignment/>
      <protection/>
    </xf>
    <xf numFmtId="3" fontId="9" fillId="0" borderId="16" xfId="21" applyNumberFormat="1" applyFont="1" applyFill="1" applyBorder="1">
      <alignment/>
      <protection/>
    </xf>
    <xf numFmtId="49" fontId="9" fillId="0" borderId="28" xfId="21" applyNumberFormat="1" applyFont="1" applyBorder="1" applyAlignment="1">
      <alignment horizontal="left"/>
      <protection/>
    </xf>
    <xf numFmtId="3" fontId="9" fillId="0" borderId="29" xfId="21" applyNumberFormat="1" applyFont="1" applyBorder="1">
      <alignment/>
      <protection/>
    </xf>
    <xf numFmtId="3" fontId="9" fillId="0" borderId="30" xfId="21" applyNumberFormat="1" applyFont="1" applyBorder="1">
      <alignment/>
      <protection/>
    </xf>
    <xf numFmtId="3" fontId="9" fillId="0" borderId="28" xfId="21" applyNumberFormat="1" applyFont="1" applyBorder="1">
      <alignment/>
      <protection/>
    </xf>
    <xf numFmtId="167" fontId="9" fillId="0" borderId="31" xfId="21" applyNumberFormat="1" applyFont="1" applyBorder="1">
      <alignment/>
      <protection/>
    </xf>
    <xf numFmtId="3" fontId="9" fillId="0" borderId="29" xfId="21" applyNumberFormat="1" applyFont="1" applyFill="1" applyBorder="1">
      <alignment/>
      <protection/>
    </xf>
    <xf numFmtId="3" fontId="9" fillId="0" borderId="30" xfId="21" applyNumberFormat="1" applyFont="1" applyFill="1" applyBorder="1">
      <alignment/>
      <protection/>
    </xf>
    <xf numFmtId="3" fontId="9" fillId="0" borderId="28" xfId="21" applyNumberFormat="1" applyFont="1" applyFill="1" applyBorder="1">
      <alignment/>
      <protection/>
    </xf>
    <xf numFmtId="3" fontId="8" fillId="0" borderId="13" xfId="21" applyNumberFormat="1" applyFont="1" applyFill="1" applyBorder="1">
      <alignment/>
      <protection/>
    </xf>
    <xf numFmtId="3" fontId="8" fillId="0" borderId="14" xfId="21" applyNumberFormat="1" applyFont="1" applyFill="1" applyBorder="1">
      <alignment/>
      <protection/>
    </xf>
    <xf numFmtId="3" fontId="8" fillId="0" borderId="8" xfId="21" applyNumberFormat="1" applyFont="1" applyFill="1" applyBorder="1">
      <alignment/>
      <protection/>
    </xf>
    <xf numFmtId="49" fontId="8" fillId="0" borderId="16" xfId="21" applyNumberFormat="1" applyFont="1" applyFill="1" applyBorder="1" applyAlignment="1">
      <alignment horizontal="left"/>
      <protection/>
    </xf>
    <xf numFmtId="167" fontId="9" fillId="0" borderId="19" xfId="21" applyNumberFormat="1" applyFont="1" applyFill="1" applyBorder="1">
      <alignment/>
      <protection/>
    </xf>
    <xf numFmtId="167" fontId="9" fillId="0" borderId="27" xfId="21" applyNumberFormat="1" applyFont="1" applyFill="1" applyBorder="1">
      <alignment/>
      <protection/>
    </xf>
    <xf numFmtId="167" fontId="9" fillId="0" borderId="31" xfId="21" applyNumberFormat="1" applyFont="1" applyFill="1" applyBorder="1">
      <alignment/>
      <protection/>
    </xf>
    <xf numFmtId="49" fontId="8" fillId="0" borderId="32" xfId="21" applyNumberFormat="1" applyFont="1" applyBorder="1" applyAlignment="1">
      <alignment horizontal="left"/>
      <protection/>
    </xf>
    <xf numFmtId="3" fontId="9" fillId="0" borderId="33" xfId="21" applyNumberFormat="1" applyFont="1" applyBorder="1">
      <alignment/>
      <protection/>
    </xf>
    <xf numFmtId="3" fontId="9" fillId="0" borderId="34" xfId="21" applyNumberFormat="1" applyFont="1" applyBorder="1">
      <alignment/>
      <protection/>
    </xf>
    <xf numFmtId="3" fontId="9" fillId="0" borderId="32" xfId="21" applyNumberFormat="1" applyFont="1" applyBorder="1">
      <alignment/>
      <protection/>
    </xf>
    <xf numFmtId="167" fontId="9" fillId="0" borderId="35" xfId="21" applyNumberFormat="1" applyFont="1" applyBorder="1">
      <alignment/>
      <protection/>
    </xf>
    <xf numFmtId="3" fontId="9" fillId="0" borderId="33" xfId="21" applyNumberFormat="1" applyFont="1" applyFill="1" applyBorder="1">
      <alignment/>
      <protection/>
    </xf>
    <xf numFmtId="3" fontId="9" fillId="0" borderId="34" xfId="21" applyNumberFormat="1" applyFont="1" applyFill="1" applyBorder="1">
      <alignment/>
      <protection/>
    </xf>
    <xf numFmtId="3" fontId="9" fillId="0" borderId="32" xfId="21" applyNumberFormat="1" applyFont="1" applyFill="1" applyBorder="1">
      <alignment/>
      <protection/>
    </xf>
    <xf numFmtId="167" fontId="9" fillId="0" borderId="35" xfId="21" applyNumberFormat="1" applyFont="1" applyFill="1" applyBorder="1">
      <alignment/>
      <protection/>
    </xf>
    <xf numFmtId="49" fontId="9" fillId="0" borderId="32" xfId="21" applyNumberFormat="1" applyFont="1" applyBorder="1" applyAlignment="1">
      <alignment horizontal="left"/>
      <protection/>
    </xf>
    <xf numFmtId="1" fontId="9" fillId="2" borderId="36" xfId="21" applyNumberFormat="1" applyFont="1" applyFill="1" applyBorder="1" applyAlignment="1">
      <alignment horizontal="left"/>
      <protection/>
    </xf>
    <xf numFmtId="3" fontId="9" fillId="2" borderId="37" xfId="21" applyNumberFormat="1" applyFont="1" applyFill="1" applyBorder="1">
      <alignment/>
      <protection/>
    </xf>
    <xf numFmtId="3" fontId="9" fillId="2" borderId="38" xfId="21" applyNumberFormat="1" applyFont="1" applyFill="1" applyBorder="1">
      <alignment/>
      <protection/>
    </xf>
    <xf numFmtId="3" fontId="9" fillId="2" borderId="39" xfId="21" applyNumberFormat="1" applyFont="1" applyFill="1" applyBorder="1">
      <alignment/>
      <protection/>
    </xf>
    <xf numFmtId="167" fontId="9" fillId="2" borderId="36" xfId="21" applyNumberFormat="1" applyFont="1" applyFill="1" applyBorder="1">
      <alignment/>
      <protection/>
    </xf>
    <xf numFmtId="1" fontId="8" fillId="0" borderId="13" xfId="21" applyNumberFormat="1" applyFont="1" applyBorder="1" applyAlignment="1">
      <alignment horizontal="center"/>
      <protection/>
    </xf>
    <xf numFmtId="1" fontId="8" fillId="0" borderId="14" xfId="21" applyNumberFormat="1" applyFont="1" applyBorder="1" applyAlignment="1">
      <alignment horizontal="center"/>
      <protection/>
    </xf>
    <xf numFmtId="1" fontId="8" fillId="0" borderId="17" xfId="21" applyNumberFormat="1" applyFont="1" applyBorder="1" applyAlignment="1">
      <alignment horizontal="center"/>
      <protection/>
    </xf>
    <xf numFmtId="1" fontId="8" fillId="0" borderId="18" xfId="21" applyNumberFormat="1" applyFont="1" applyBorder="1" applyAlignment="1">
      <alignment horizontal="center"/>
      <protection/>
    </xf>
    <xf numFmtId="1" fontId="9" fillId="2" borderId="17" xfId="21" applyNumberFormat="1" applyFont="1" applyFill="1" applyBorder="1" applyAlignment="1">
      <alignment horizontal="center"/>
      <protection/>
    </xf>
    <xf numFmtId="1" fontId="9" fillId="2" borderId="18" xfId="21" applyNumberFormat="1" applyFont="1" applyFill="1" applyBorder="1" applyAlignment="1">
      <alignment horizontal="center"/>
      <protection/>
    </xf>
    <xf numFmtId="1" fontId="8" fillId="2" borderId="18" xfId="21" applyNumberFormat="1" applyFont="1" applyFill="1" applyBorder="1" applyAlignment="1">
      <alignment horizontal="center"/>
      <protection/>
    </xf>
    <xf numFmtId="1" fontId="8" fillId="0" borderId="21" xfId="21" applyNumberFormat="1" applyFont="1" applyBorder="1" applyAlignment="1">
      <alignment horizontal="center"/>
      <protection/>
    </xf>
    <xf numFmtId="1" fontId="9" fillId="0" borderId="22" xfId="21" applyNumberFormat="1" applyFont="1" applyBorder="1" applyAlignment="1">
      <alignment horizontal="left"/>
      <protection/>
    </xf>
    <xf numFmtId="1" fontId="8" fillId="0" borderId="22" xfId="21" applyNumberFormat="1" applyFont="1" applyBorder="1" applyAlignment="1">
      <alignment horizontal="center"/>
      <protection/>
    </xf>
    <xf numFmtId="1" fontId="9" fillId="0" borderId="25" xfId="21" applyNumberFormat="1" applyFont="1" applyBorder="1" applyAlignment="1">
      <alignment horizontal="center"/>
      <protection/>
    </xf>
    <xf numFmtId="1" fontId="8" fillId="0" borderId="26" xfId="21" applyNumberFormat="1" applyFont="1" applyBorder="1" applyAlignment="1">
      <alignment horizontal="center"/>
      <protection/>
    </xf>
    <xf numFmtId="1" fontId="9" fillId="0" borderId="13" xfId="21" applyNumberFormat="1" applyFont="1" applyBorder="1" applyAlignment="1">
      <alignment horizontal="left"/>
      <protection/>
    </xf>
    <xf numFmtId="1" fontId="9" fillId="0" borderId="18" xfId="21" applyNumberFormat="1" applyFont="1" applyBorder="1" applyAlignment="1">
      <alignment horizontal="left"/>
      <protection/>
    </xf>
    <xf numFmtId="1" fontId="9" fillId="0" borderId="29" xfId="21" applyNumberFormat="1" applyFont="1" applyBorder="1" applyAlignment="1">
      <alignment horizontal="center"/>
      <protection/>
    </xf>
    <xf numFmtId="1" fontId="8" fillId="0" borderId="30" xfId="21" applyNumberFormat="1" applyFont="1" applyBorder="1" applyAlignment="1">
      <alignment horizontal="center"/>
      <protection/>
    </xf>
    <xf numFmtId="1" fontId="9" fillId="2" borderId="18" xfId="21" applyNumberFormat="1" applyFont="1" applyFill="1" applyBorder="1" applyAlignment="1">
      <alignment/>
      <protection/>
    </xf>
    <xf numFmtId="1" fontId="8" fillId="0" borderId="17" xfId="21" applyNumberFormat="1" applyFont="1" applyFill="1" applyBorder="1" applyAlignment="1">
      <alignment horizontal="center"/>
      <protection/>
    </xf>
    <xf numFmtId="1" fontId="9" fillId="0" borderId="18" xfId="21" applyNumberFormat="1" applyFont="1" applyFill="1" applyBorder="1" applyAlignment="1">
      <alignment horizontal="left"/>
      <protection/>
    </xf>
    <xf numFmtId="1" fontId="8" fillId="0" borderId="18" xfId="21" applyNumberFormat="1" applyFont="1" applyFill="1" applyBorder="1" applyAlignment="1">
      <alignment horizontal="center"/>
      <protection/>
    </xf>
    <xf numFmtId="1" fontId="9" fillId="0" borderId="33" xfId="21" applyNumberFormat="1" applyFont="1" applyBorder="1" applyAlignment="1">
      <alignment horizontal="left"/>
      <protection/>
    </xf>
    <xf numFmtId="1" fontId="8" fillId="0" borderId="34" xfId="21" applyNumberFormat="1" applyFont="1" applyBorder="1" applyAlignment="1">
      <alignment horizontal="center"/>
      <protection/>
    </xf>
    <xf numFmtId="1" fontId="8" fillId="2" borderId="17" xfId="21" applyNumberFormat="1" applyFont="1" applyFill="1" applyBorder="1" applyAlignment="1">
      <alignment horizontal="center"/>
      <protection/>
    </xf>
    <xf numFmtId="1" fontId="9" fillId="0" borderId="33" xfId="21" applyNumberFormat="1" applyFont="1" applyBorder="1" applyAlignment="1">
      <alignment horizontal="center"/>
      <protection/>
    </xf>
    <xf numFmtId="0" fontId="8" fillId="2" borderId="37" xfId="21" applyFont="1" applyFill="1" applyBorder="1">
      <alignment/>
      <protection/>
    </xf>
    <xf numFmtId="1" fontId="8" fillId="2" borderId="38" xfId="21" applyNumberFormat="1" applyFont="1" applyFill="1" applyBorder="1" applyAlignment="1">
      <alignment horizontal="center"/>
      <protection/>
    </xf>
    <xf numFmtId="0" fontId="10" fillId="0" borderId="0" xfId="21" applyFont="1">
      <alignment/>
      <protection/>
    </xf>
    <xf numFmtId="0" fontId="6" fillId="0" borderId="40" xfId="21" applyFont="1" applyBorder="1" applyAlignment="1">
      <alignment horizontal="center"/>
      <protection/>
    </xf>
    <xf numFmtId="0" fontId="6" fillId="0" borderId="41" xfId="21" applyFont="1" applyBorder="1" applyAlignment="1">
      <alignment horizontal="left"/>
      <protection/>
    </xf>
    <xf numFmtId="0" fontId="6" fillId="0" borderId="41" xfId="21" applyFont="1" applyBorder="1" applyAlignment="1">
      <alignment horizontal="center"/>
      <protection/>
    </xf>
    <xf numFmtId="0" fontId="6" fillId="0" borderId="42" xfId="21" applyFont="1" applyBorder="1" applyAlignment="1">
      <alignment horizontal="center"/>
      <protection/>
    </xf>
    <xf numFmtId="0" fontId="6" fillId="0" borderId="43" xfId="20" applyFont="1" applyBorder="1" applyAlignment="1">
      <alignment horizontal="center"/>
      <protection/>
    </xf>
    <xf numFmtId="0" fontId="6" fillId="0" borderId="44" xfId="20" applyFont="1" applyBorder="1" applyAlignment="1">
      <alignment horizontal="center"/>
      <protection/>
    </xf>
    <xf numFmtId="0" fontId="6" fillId="0" borderId="45" xfId="20" applyFont="1" applyBorder="1" applyAlignment="1">
      <alignment horizontal="center"/>
      <protection/>
    </xf>
    <xf numFmtId="1" fontId="9" fillId="0" borderId="46" xfId="21" applyNumberFormat="1" applyFont="1" applyBorder="1" applyAlignment="1">
      <alignment horizontal="left"/>
      <protection/>
    </xf>
    <xf numFmtId="1" fontId="8" fillId="2" borderId="39" xfId="21" applyNumberFormat="1" applyFont="1" applyFill="1" applyBorder="1" applyAlignment="1">
      <alignment horizontal="center"/>
      <protection/>
    </xf>
    <xf numFmtId="0" fontId="6" fillId="0" borderId="9" xfId="20" applyFont="1" applyBorder="1" applyAlignment="1">
      <alignment horizontal="center"/>
      <protection/>
    </xf>
    <xf numFmtId="0" fontId="6" fillId="0" borderId="10" xfId="20" applyFont="1" applyBorder="1" applyAlignment="1">
      <alignment horizontal="center"/>
      <protection/>
    </xf>
    <xf numFmtId="0" fontId="6" fillId="0" borderId="11" xfId="20" applyFont="1" applyBorder="1" applyAlignment="1">
      <alignment horizontal="center"/>
      <protection/>
    </xf>
    <xf numFmtId="0" fontId="6" fillId="0" borderId="12" xfId="20" applyFont="1" applyBorder="1" applyAlignment="1">
      <alignment horizontal="center"/>
      <protection/>
    </xf>
    <xf numFmtId="0" fontId="8" fillId="0" borderId="9" xfId="21" applyFont="1" applyBorder="1" applyAlignment="1">
      <alignment horizontal="center"/>
      <protection/>
    </xf>
    <xf numFmtId="0" fontId="8" fillId="0" borderId="10" xfId="21" applyFont="1" applyBorder="1" applyAlignment="1">
      <alignment horizontal="center"/>
      <protection/>
    </xf>
    <xf numFmtId="0" fontId="8" fillId="0" borderId="11" xfId="21" applyFont="1" applyBorder="1" applyAlignment="1">
      <alignment horizontal="left"/>
      <protection/>
    </xf>
    <xf numFmtId="0" fontId="8" fillId="0" borderId="9" xfId="20" applyFont="1" applyBorder="1" applyAlignment="1">
      <alignment horizontal="right"/>
      <protection/>
    </xf>
    <xf numFmtId="0" fontId="8" fillId="0" borderId="10" xfId="20" applyFont="1" applyBorder="1" applyAlignment="1">
      <alignment horizontal="right"/>
      <protection/>
    </xf>
    <xf numFmtId="0" fontId="8" fillId="0" borderId="11" xfId="20" applyFont="1" applyBorder="1" applyAlignment="1">
      <alignment horizontal="right"/>
      <protection/>
    </xf>
    <xf numFmtId="0" fontId="11" fillId="0" borderId="0" xfId="21" applyFont="1">
      <alignment/>
      <protection/>
    </xf>
    <xf numFmtId="0" fontId="12" fillId="0" borderId="0" xfId="20" applyFont="1" applyAlignment="1">
      <alignment horizontal="centerContinuous"/>
      <protection/>
    </xf>
    <xf numFmtId="1" fontId="13" fillId="0" borderId="0" xfId="21" applyNumberFormat="1" applyFont="1" applyAlignment="1">
      <alignment horizontal="centerContinuous"/>
      <protection/>
    </xf>
    <xf numFmtId="49" fontId="13" fillId="0" borderId="0" xfId="21" applyNumberFormat="1" applyFont="1" applyAlignment="1">
      <alignment horizontal="centerContinuous"/>
      <protection/>
    </xf>
    <xf numFmtId="3" fontId="13" fillId="0" borderId="0" xfId="21" applyNumberFormat="1" applyFont="1" applyAlignment="1">
      <alignment horizontal="centerContinuous"/>
      <protection/>
    </xf>
    <xf numFmtId="0" fontId="13" fillId="0" borderId="0" xfId="21" applyFont="1" applyAlignment="1">
      <alignment horizontal="centerContinuous"/>
      <protection/>
    </xf>
    <xf numFmtId="167" fontId="8" fillId="0" borderId="19" xfId="21" applyNumberFormat="1" applyFont="1" applyFill="1" applyBorder="1">
      <alignment/>
      <protection/>
    </xf>
    <xf numFmtId="1" fontId="4" fillId="0" borderId="0" xfId="21" applyNumberFormat="1" applyFont="1" applyAlignment="1">
      <alignment horizontal="centerContinuous"/>
      <protection/>
    </xf>
    <xf numFmtId="49" fontId="4" fillId="0" borderId="0" xfId="21" applyNumberFormat="1" applyFont="1" applyAlignment="1">
      <alignment horizontal="centerContinuous"/>
      <protection/>
    </xf>
    <xf numFmtId="3" fontId="4" fillId="0" borderId="0" xfId="21" applyNumberFormat="1" applyAlignment="1">
      <alignment horizontal="centerContinuous"/>
      <protection/>
    </xf>
    <xf numFmtId="0" fontId="4" fillId="0" borderId="0" xfId="21" applyAlignment="1">
      <alignment horizontal="centerContinuous"/>
      <protection/>
    </xf>
    <xf numFmtId="1" fontId="8" fillId="0" borderId="18" xfId="21" applyNumberFormat="1" applyFont="1" applyFill="1" applyBorder="1" applyAlignment="1">
      <alignment/>
      <protection/>
    </xf>
    <xf numFmtId="1" fontId="8" fillId="0" borderId="38" xfId="21" applyNumberFormat="1" applyFont="1" applyFill="1" applyBorder="1" applyAlignment="1">
      <alignment horizontal="center"/>
      <protection/>
    </xf>
    <xf numFmtId="1" fontId="8" fillId="0" borderId="39" xfId="21" applyNumberFormat="1" applyFont="1" applyFill="1" applyBorder="1" applyAlignment="1">
      <alignment horizontal="center"/>
      <protection/>
    </xf>
    <xf numFmtId="1" fontId="9" fillId="0" borderId="36" xfId="21" applyNumberFormat="1" applyFont="1" applyFill="1" applyBorder="1" applyAlignment="1">
      <alignment horizontal="left"/>
      <protection/>
    </xf>
    <xf numFmtId="3" fontId="9" fillId="0" borderId="37" xfId="21" applyNumberFormat="1" applyFont="1" applyFill="1" applyBorder="1">
      <alignment/>
      <protection/>
    </xf>
    <xf numFmtId="3" fontId="9" fillId="0" borderId="38" xfId="21" applyNumberFormat="1" applyFont="1" applyFill="1" applyBorder="1">
      <alignment/>
      <protection/>
    </xf>
    <xf numFmtId="3" fontId="9" fillId="0" borderId="39" xfId="21" applyNumberFormat="1" applyFont="1" applyFill="1" applyBorder="1">
      <alignment/>
      <protection/>
    </xf>
    <xf numFmtId="167" fontId="9" fillId="0" borderId="36" xfId="21" applyNumberFormat="1" applyFont="1" applyFill="1" applyBorder="1">
      <alignment/>
      <protection/>
    </xf>
    <xf numFmtId="49" fontId="9" fillId="0" borderId="16" xfId="21" applyNumberFormat="1" applyFont="1" applyFill="1" applyBorder="1" applyAlignment="1">
      <alignment horizontal="left"/>
      <protection/>
    </xf>
    <xf numFmtId="1" fontId="8" fillId="0" borderId="14" xfId="21" applyNumberFormat="1" applyFont="1" applyFill="1" applyBorder="1" applyAlignment="1">
      <alignment horizontal="center"/>
      <protection/>
    </xf>
    <xf numFmtId="49" fontId="8" fillId="0" borderId="8" xfId="21" applyNumberFormat="1" applyFont="1" applyFill="1" applyBorder="1" applyAlignment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edefinován" xfId="19"/>
    <cellStyle name="normální_Příjmy město oddíly SR 2000" xfId="20"/>
    <cellStyle name="normální_Výdaje SR 200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0"/>
  <sheetViews>
    <sheetView tabSelected="1" view="pageBreakPreview" zoomScale="75" zoomScaleSheetLayoutView="75" workbookViewId="0" topLeftCell="A2">
      <selection activeCell="A2" sqref="A2"/>
    </sheetView>
  </sheetViews>
  <sheetFormatPr defaultColWidth="8.796875" defaultRowHeight="15" outlineLevelRow="3"/>
  <cols>
    <col min="1" max="1" width="4.09765625" style="1" customWidth="1"/>
    <col min="2" max="2" width="4.796875" style="1" customWidth="1"/>
    <col min="3" max="3" width="6.3984375" style="2" customWidth="1"/>
    <col min="4" max="4" width="61.09765625" style="3" customWidth="1"/>
    <col min="5" max="5" width="13.796875" style="4" customWidth="1"/>
    <col min="6" max="7" width="13.796875" style="1" customWidth="1"/>
    <col min="8" max="8" width="9" style="1" customWidth="1"/>
    <col min="9" max="11" width="13.796875" style="1" customWidth="1"/>
    <col min="12" max="12" width="9" style="1" bestFit="1" customWidth="1"/>
    <col min="13" max="15" width="13.796875" style="1" customWidth="1"/>
    <col min="16" max="16" width="8.796875" style="1" bestFit="1" customWidth="1"/>
    <col min="17" max="16384" width="7.09765625" style="1" customWidth="1"/>
  </cols>
  <sheetData>
    <row r="1" ht="20.25" hidden="1">
      <c r="A1" s="154" t="s">
        <v>185</v>
      </c>
    </row>
    <row r="2" ht="13.5" thickBot="1"/>
    <row r="3" spans="1:16" ht="16.5" thickBot="1">
      <c r="A3" s="6"/>
      <c r="B3" s="7"/>
      <c r="C3" s="8"/>
      <c r="D3" s="9"/>
      <c r="E3" s="10" t="s">
        <v>142</v>
      </c>
      <c r="F3" s="11"/>
      <c r="G3" s="11"/>
      <c r="H3" s="12"/>
      <c r="I3" s="10" t="s">
        <v>143</v>
      </c>
      <c r="J3" s="11"/>
      <c r="K3" s="11"/>
      <c r="L3" s="12"/>
      <c r="M3" s="10" t="s">
        <v>144</v>
      </c>
      <c r="N3" s="11"/>
      <c r="O3" s="11"/>
      <c r="P3" s="13"/>
    </row>
    <row r="4" spans="1:16" ht="16.5" thickBot="1">
      <c r="A4" s="135" t="s">
        <v>0</v>
      </c>
      <c r="B4" s="136" t="s">
        <v>1</v>
      </c>
      <c r="C4" s="137" t="s">
        <v>2</v>
      </c>
      <c r="D4" s="138" t="s">
        <v>3</v>
      </c>
      <c r="E4" s="139" t="s">
        <v>4</v>
      </c>
      <c r="F4" s="140" t="s">
        <v>169</v>
      </c>
      <c r="G4" s="141" t="s">
        <v>170</v>
      </c>
      <c r="H4" s="25" t="s">
        <v>160</v>
      </c>
      <c r="I4" s="139" t="s">
        <v>4</v>
      </c>
      <c r="J4" s="140" t="s">
        <v>169</v>
      </c>
      <c r="K4" s="141" t="s">
        <v>170</v>
      </c>
      <c r="L4" s="25" t="s">
        <v>160</v>
      </c>
      <c r="M4" s="139" t="s">
        <v>4</v>
      </c>
      <c r="N4" s="140" t="s">
        <v>169</v>
      </c>
      <c r="O4" s="141" t="s">
        <v>170</v>
      </c>
      <c r="P4" s="25" t="s">
        <v>160</v>
      </c>
    </row>
    <row r="5" spans="1:16" ht="20.25">
      <c r="A5" s="148">
        <v>1</v>
      </c>
      <c r="B5" s="149">
        <v>10</v>
      </c>
      <c r="C5" s="149">
        <v>1012</v>
      </c>
      <c r="D5" s="150" t="s">
        <v>161</v>
      </c>
      <c r="E5" s="151"/>
      <c r="F5" s="152"/>
      <c r="G5" s="153">
        <f>+K5+O5</f>
        <v>20</v>
      </c>
      <c r="H5" s="147"/>
      <c r="I5" s="144"/>
      <c r="J5" s="145"/>
      <c r="K5" s="146"/>
      <c r="L5" s="147"/>
      <c r="M5" s="27"/>
      <c r="N5" s="28"/>
      <c r="O5" s="29">
        <v>20</v>
      </c>
      <c r="P5" s="147"/>
    </row>
    <row r="6" spans="1:16" ht="20.25" outlineLevel="3">
      <c r="A6" s="108" t="str">
        <f>MID(C6,1,1)</f>
        <v>1</v>
      </c>
      <c r="B6" s="109" t="str">
        <f>MID(C6,1,2)</f>
        <v>10</v>
      </c>
      <c r="C6" s="109">
        <v>1014</v>
      </c>
      <c r="D6" s="26" t="s">
        <v>5</v>
      </c>
      <c r="E6" s="31">
        <v>6680</v>
      </c>
      <c r="F6" s="32">
        <f aca="true" t="shared" si="0" ref="F6:G10">+J6+N6</f>
        <v>6680</v>
      </c>
      <c r="G6" s="33">
        <f t="shared" si="0"/>
        <v>5537</v>
      </c>
      <c r="H6" s="34">
        <f>+G6/F6*100</f>
        <v>82.88922155688623</v>
      </c>
      <c r="I6" s="31">
        <v>6665</v>
      </c>
      <c r="J6" s="32">
        <v>6665</v>
      </c>
      <c r="K6" s="33">
        <v>5521</v>
      </c>
      <c r="L6" s="34">
        <f>+K6/J6*100</f>
        <v>82.8357089272318</v>
      </c>
      <c r="M6" s="31">
        <v>15</v>
      </c>
      <c r="N6" s="32">
        <v>15</v>
      </c>
      <c r="O6" s="33">
        <v>16</v>
      </c>
      <c r="P6" s="34">
        <f aca="true" t="shared" si="1" ref="P6:P67">+O6/N6*100</f>
        <v>106.66666666666667</v>
      </c>
    </row>
    <row r="7" spans="1:16" ht="20.25" outlineLevel="3">
      <c r="A7" s="108">
        <v>1</v>
      </c>
      <c r="B7" s="109">
        <v>10</v>
      </c>
      <c r="C7" s="109">
        <v>1019</v>
      </c>
      <c r="D7" s="26" t="s">
        <v>6</v>
      </c>
      <c r="E7" s="31"/>
      <c r="F7" s="32"/>
      <c r="G7" s="33">
        <f t="shared" si="0"/>
        <v>2</v>
      </c>
      <c r="H7" s="34"/>
      <c r="I7" s="31"/>
      <c r="J7" s="32"/>
      <c r="K7" s="33"/>
      <c r="L7" s="34"/>
      <c r="M7" s="31"/>
      <c r="N7" s="32"/>
      <c r="O7" s="33">
        <v>2</v>
      </c>
      <c r="P7" s="34"/>
    </row>
    <row r="8" spans="1:16" ht="20.25" outlineLevel="3">
      <c r="A8" s="110" t="str">
        <f>MID(C8,1,1)</f>
        <v>1</v>
      </c>
      <c r="B8" s="111" t="str">
        <f>MID(C8,1,2)</f>
        <v>10</v>
      </c>
      <c r="C8" s="111">
        <v>1037</v>
      </c>
      <c r="D8" s="35" t="s">
        <v>7</v>
      </c>
      <c r="E8" s="36">
        <v>10</v>
      </c>
      <c r="F8" s="37">
        <f t="shared" si="0"/>
        <v>32</v>
      </c>
      <c r="G8" s="38">
        <f t="shared" si="0"/>
        <v>30</v>
      </c>
      <c r="H8" s="39">
        <f aca="true" t="shared" si="2" ref="H8:H68">+G8/F8*100</f>
        <v>93.75</v>
      </c>
      <c r="I8" s="36">
        <v>10</v>
      </c>
      <c r="J8" s="37">
        <v>32</v>
      </c>
      <c r="K8" s="38">
        <v>30</v>
      </c>
      <c r="L8" s="39">
        <f aca="true" t="shared" si="3" ref="L8:L68">+K8/J8*100</f>
        <v>93.75</v>
      </c>
      <c r="M8" s="40"/>
      <c r="N8" s="41"/>
      <c r="O8" s="42"/>
      <c r="P8" s="39"/>
    </row>
    <row r="9" spans="1:16" ht="20.25" outlineLevel="3">
      <c r="A9" s="110" t="str">
        <f>MID(C9,1,1)</f>
        <v>1</v>
      </c>
      <c r="B9" s="111" t="str">
        <f>MID(C9,1,2)</f>
        <v>10</v>
      </c>
      <c r="C9" s="111">
        <v>1039</v>
      </c>
      <c r="D9" s="35" t="s">
        <v>8</v>
      </c>
      <c r="E9" s="36">
        <v>4</v>
      </c>
      <c r="F9" s="37">
        <f t="shared" si="0"/>
        <v>216</v>
      </c>
      <c r="G9" s="38">
        <f t="shared" si="0"/>
        <v>212</v>
      </c>
      <c r="H9" s="39">
        <f t="shared" si="2"/>
        <v>98.14814814814815</v>
      </c>
      <c r="I9" s="36"/>
      <c r="J9" s="37">
        <v>212</v>
      </c>
      <c r="K9" s="38">
        <v>212</v>
      </c>
      <c r="L9" s="39">
        <f t="shared" si="3"/>
        <v>100</v>
      </c>
      <c r="M9" s="40">
        <v>4</v>
      </c>
      <c r="N9" s="41">
        <v>4</v>
      </c>
      <c r="O9" s="42"/>
      <c r="P9" s="39"/>
    </row>
    <row r="10" spans="1:16" ht="20.25" outlineLevel="3">
      <c r="A10" s="110">
        <v>1</v>
      </c>
      <c r="B10" s="111">
        <v>10</v>
      </c>
      <c r="C10" s="111">
        <v>1069</v>
      </c>
      <c r="D10" s="35" t="s">
        <v>9</v>
      </c>
      <c r="E10" s="36"/>
      <c r="F10" s="37">
        <f t="shared" si="0"/>
        <v>5804</v>
      </c>
      <c r="G10" s="38">
        <f t="shared" si="0"/>
        <v>5560</v>
      </c>
      <c r="H10" s="39">
        <f t="shared" si="2"/>
        <v>95.7960027567195</v>
      </c>
      <c r="I10" s="36"/>
      <c r="J10" s="37">
        <v>5804</v>
      </c>
      <c r="K10" s="38">
        <v>5560</v>
      </c>
      <c r="L10" s="39">
        <f t="shared" si="3"/>
        <v>95.7960027567195</v>
      </c>
      <c r="M10" s="40"/>
      <c r="N10" s="41"/>
      <c r="O10" s="42"/>
      <c r="P10" s="39"/>
    </row>
    <row r="11" spans="1:16" ht="20.25" outlineLevel="2">
      <c r="A11" s="112">
        <v>1</v>
      </c>
      <c r="B11" s="113">
        <v>10</v>
      </c>
      <c r="C11" s="114"/>
      <c r="D11" s="43" t="s">
        <v>10</v>
      </c>
      <c r="E11" s="44">
        <f>SUM(E5:E10)</f>
        <v>6694</v>
      </c>
      <c r="F11" s="45">
        <f>SUM(F5:F10)</f>
        <v>12732</v>
      </c>
      <c r="G11" s="46">
        <f>SUM(G5:G10)</f>
        <v>11361</v>
      </c>
      <c r="H11" s="47">
        <f t="shared" si="2"/>
        <v>89.23185673892554</v>
      </c>
      <c r="I11" s="44">
        <f>SUM(I6:I9)</f>
        <v>6675</v>
      </c>
      <c r="J11" s="45">
        <f>SUM(J6:J10)</f>
        <v>12713</v>
      </c>
      <c r="K11" s="46">
        <f>SUM(K6:K10)</f>
        <v>11323</v>
      </c>
      <c r="L11" s="47">
        <f t="shared" si="3"/>
        <v>89.06631007629984</v>
      </c>
      <c r="M11" s="44">
        <f>SUM(M6:M9)</f>
        <v>19</v>
      </c>
      <c r="N11" s="45">
        <f>SUM(N6:N9)</f>
        <v>19</v>
      </c>
      <c r="O11" s="46">
        <f>SUM(O5:O10)</f>
        <v>38</v>
      </c>
      <c r="P11" s="47">
        <f>+O11/N11*100</f>
        <v>200</v>
      </c>
    </row>
    <row r="12" spans="1:16" ht="21" outlineLevel="2" thickBot="1">
      <c r="A12" s="115"/>
      <c r="B12" s="116"/>
      <c r="C12" s="117"/>
      <c r="D12" s="48"/>
      <c r="E12" s="49"/>
      <c r="F12" s="50"/>
      <c r="G12" s="51"/>
      <c r="H12" s="52"/>
      <c r="I12" s="49"/>
      <c r="J12" s="50"/>
      <c r="K12" s="51"/>
      <c r="L12" s="52"/>
      <c r="M12" s="53"/>
      <c r="N12" s="54"/>
      <c r="O12" s="55"/>
      <c r="P12" s="52"/>
    </row>
    <row r="13" spans="1:16" ht="21.75" outlineLevel="1" thickBot="1" thickTop="1">
      <c r="A13" s="118">
        <v>1</v>
      </c>
      <c r="B13" s="119"/>
      <c r="C13" s="119"/>
      <c r="D13" s="56" t="s">
        <v>10</v>
      </c>
      <c r="E13" s="57">
        <f>E11</f>
        <v>6694</v>
      </c>
      <c r="F13" s="58">
        <f>F11</f>
        <v>12732</v>
      </c>
      <c r="G13" s="59">
        <f>G11</f>
        <v>11361</v>
      </c>
      <c r="H13" s="60">
        <f t="shared" si="2"/>
        <v>89.23185673892554</v>
      </c>
      <c r="I13" s="57">
        <f>I11</f>
        <v>6675</v>
      </c>
      <c r="J13" s="58">
        <f>J11</f>
        <v>12713</v>
      </c>
      <c r="K13" s="59">
        <f>+K11</f>
        <v>11323</v>
      </c>
      <c r="L13" s="60">
        <f t="shared" si="3"/>
        <v>89.06631007629984</v>
      </c>
      <c r="M13" s="61">
        <f>M11</f>
        <v>19</v>
      </c>
      <c r="N13" s="62">
        <f>N11</f>
        <v>19</v>
      </c>
      <c r="O13" s="63">
        <f>O11</f>
        <v>38</v>
      </c>
      <c r="P13" s="60">
        <f t="shared" si="1"/>
        <v>200</v>
      </c>
    </row>
    <row r="14" spans="1:16" ht="21" outlineLevel="1" thickTop="1">
      <c r="A14" s="120"/>
      <c r="B14" s="109"/>
      <c r="C14" s="109"/>
      <c r="D14" s="26"/>
      <c r="E14" s="64"/>
      <c r="F14" s="65"/>
      <c r="G14" s="66"/>
      <c r="H14" s="67"/>
      <c r="I14" s="64"/>
      <c r="J14" s="65"/>
      <c r="K14" s="66"/>
      <c r="L14" s="67"/>
      <c r="M14" s="68"/>
      <c r="N14" s="69"/>
      <c r="O14" s="70"/>
      <c r="P14" s="67"/>
    </row>
    <row r="15" spans="1:16" ht="20.25" outlineLevel="3">
      <c r="A15" s="110" t="str">
        <f>MID(C15,1,1)</f>
        <v>2</v>
      </c>
      <c r="B15" s="111" t="str">
        <f>MID(C15,1,2)</f>
        <v>21</v>
      </c>
      <c r="C15" s="111">
        <v>2140</v>
      </c>
      <c r="D15" s="35" t="s">
        <v>12</v>
      </c>
      <c r="E15" s="36">
        <v>7003</v>
      </c>
      <c r="F15" s="37">
        <f>+J15+N15</f>
        <v>10762</v>
      </c>
      <c r="G15" s="38">
        <f>+K15+O15</f>
        <v>6892</v>
      </c>
      <c r="H15" s="39">
        <f t="shared" si="2"/>
        <v>64.04014123768816</v>
      </c>
      <c r="I15" s="36">
        <v>5218</v>
      </c>
      <c r="J15" s="37">
        <v>9117</v>
      </c>
      <c r="K15" s="38">
        <v>5374</v>
      </c>
      <c r="L15" s="39">
        <f t="shared" si="3"/>
        <v>58.94482834265658</v>
      </c>
      <c r="M15" s="40">
        <v>1785</v>
      </c>
      <c r="N15" s="41">
        <v>1645</v>
      </c>
      <c r="O15" s="42">
        <v>1518</v>
      </c>
      <c r="P15" s="39">
        <f t="shared" si="1"/>
        <v>92.27963525835867</v>
      </c>
    </row>
    <row r="16" spans="1:16" ht="20.25" outlineLevel="2">
      <c r="A16" s="112">
        <v>2</v>
      </c>
      <c r="B16" s="113">
        <v>21</v>
      </c>
      <c r="C16" s="114"/>
      <c r="D16" s="43" t="s">
        <v>13</v>
      </c>
      <c r="E16" s="44">
        <f>SUM(E15:E15)</f>
        <v>7003</v>
      </c>
      <c r="F16" s="45">
        <f>SUM(F15:F15)</f>
        <v>10762</v>
      </c>
      <c r="G16" s="46">
        <f>SUM(G15:G15)</f>
        <v>6892</v>
      </c>
      <c r="H16" s="47">
        <f t="shared" si="2"/>
        <v>64.04014123768816</v>
      </c>
      <c r="I16" s="44">
        <f>SUM(I15:I15)</f>
        <v>5218</v>
      </c>
      <c r="J16" s="45">
        <f>SUM(J15:J15)</f>
        <v>9117</v>
      </c>
      <c r="K16" s="46">
        <f>SUM(K15:K15)</f>
        <v>5374</v>
      </c>
      <c r="L16" s="47">
        <f t="shared" si="3"/>
        <v>58.94482834265658</v>
      </c>
      <c r="M16" s="44">
        <f>SUM(M15:M15)</f>
        <v>1785</v>
      </c>
      <c r="N16" s="45">
        <f>SUM(N15:N15)</f>
        <v>1645</v>
      </c>
      <c r="O16" s="46">
        <f>SUM(O15:O15)</f>
        <v>1518</v>
      </c>
      <c r="P16" s="47">
        <f t="shared" si="1"/>
        <v>92.27963525835867</v>
      </c>
    </row>
    <row r="17" spans="1:16" ht="20.25" outlineLevel="2">
      <c r="A17" s="110"/>
      <c r="B17" s="121"/>
      <c r="C17" s="111"/>
      <c r="D17" s="35"/>
      <c r="E17" s="71"/>
      <c r="F17" s="72"/>
      <c r="G17" s="73"/>
      <c r="H17" s="74"/>
      <c r="I17" s="71"/>
      <c r="J17" s="72"/>
      <c r="K17" s="73"/>
      <c r="L17" s="74"/>
      <c r="M17" s="75"/>
      <c r="N17" s="76"/>
      <c r="O17" s="77"/>
      <c r="P17" s="74"/>
    </row>
    <row r="18" spans="1:16" ht="20.25" outlineLevel="3">
      <c r="A18" s="110" t="str">
        <f>MID(C18,1,1)</f>
        <v>2</v>
      </c>
      <c r="B18" s="111" t="str">
        <f>MID(C18,1,2)</f>
        <v>22</v>
      </c>
      <c r="C18" s="111">
        <v>2212</v>
      </c>
      <c r="D18" s="35" t="s">
        <v>14</v>
      </c>
      <c r="E18" s="36">
        <v>439947</v>
      </c>
      <c r="F18" s="37">
        <f aca="true" t="shared" si="4" ref="F18:F24">+J18+N18</f>
        <v>545486</v>
      </c>
      <c r="G18" s="38">
        <f aca="true" t="shared" si="5" ref="G18:G24">+K18+O18</f>
        <v>535784</v>
      </c>
      <c r="H18" s="39">
        <f t="shared" si="2"/>
        <v>98.22140256578538</v>
      </c>
      <c r="I18" s="36">
        <v>330390</v>
      </c>
      <c r="J18" s="37">
        <v>430340</v>
      </c>
      <c r="K18" s="38">
        <v>430278</v>
      </c>
      <c r="L18" s="39">
        <f t="shared" si="3"/>
        <v>99.98559278709858</v>
      </c>
      <c r="M18" s="40">
        <v>109557</v>
      </c>
      <c r="N18" s="41">
        <v>115146</v>
      </c>
      <c r="O18" s="42">
        <v>105506</v>
      </c>
      <c r="P18" s="39">
        <f t="shared" si="1"/>
        <v>91.62802007885641</v>
      </c>
    </row>
    <row r="19" spans="1:16" ht="20.25" outlineLevel="3">
      <c r="A19" s="110">
        <v>2</v>
      </c>
      <c r="B19" s="111">
        <v>22</v>
      </c>
      <c r="C19" s="111">
        <v>2219</v>
      </c>
      <c r="D19" s="35" t="s">
        <v>15</v>
      </c>
      <c r="E19" s="36">
        <v>86</v>
      </c>
      <c r="F19" s="37">
        <f t="shared" si="4"/>
        <v>21102</v>
      </c>
      <c r="G19" s="38">
        <f t="shared" si="5"/>
        <v>21100</v>
      </c>
      <c r="H19" s="39">
        <f t="shared" si="2"/>
        <v>99.99052222538148</v>
      </c>
      <c r="I19" s="36"/>
      <c r="J19" s="37">
        <v>20460</v>
      </c>
      <c r="K19" s="38">
        <v>20460</v>
      </c>
      <c r="L19" s="39">
        <f t="shared" si="3"/>
        <v>100</v>
      </c>
      <c r="M19" s="40">
        <v>86</v>
      </c>
      <c r="N19" s="41">
        <v>642</v>
      </c>
      <c r="O19" s="42">
        <v>640</v>
      </c>
      <c r="P19" s="39">
        <f t="shared" si="1"/>
        <v>99.68847352024922</v>
      </c>
    </row>
    <row r="20" spans="1:16" ht="20.25" outlineLevel="3">
      <c r="A20" s="110" t="str">
        <f>MID(C20,1,1)</f>
        <v>2</v>
      </c>
      <c r="B20" s="111" t="str">
        <f>MID(C20,1,2)</f>
        <v>22</v>
      </c>
      <c r="C20" s="111">
        <v>2221</v>
      </c>
      <c r="D20" s="35" t="s">
        <v>16</v>
      </c>
      <c r="E20" s="36">
        <v>276398</v>
      </c>
      <c r="F20" s="37">
        <f t="shared" si="4"/>
        <v>276398</v>
      </c>
      <c r="G20" s="38">
        <f t="shared" si="5"/>
        <v>276398</v>
      </c>
      <c r="H20" s="39">
        <f t="shared" si="2"/>
        <v>100</v>
      </c>
      <c r="I20" s="36">
        <v>276398</v>
      </c>
      <c r="J20" s="37">
        <v>276398</v>
      </c>
      <c r="K20" s="38">
        <v>276398</v>
      </c>
      <c r="L20" s="39">
        <f t="shared" si="3"/>
        <v>100</v>
      </c>
      <c r="M20" s="40"/>
      <c r="N20" s="41"/>
      <c r="O20" s="42"/>
      <c r="P20" s="39"/>
    </row>
    <row r="21" spans="1:16" ht="20.25" outlineLevel="3">
      <c r="A21" s="110">
        <v>2</v>
      </c>
      <c r="B21" s="111">
        <v>22</v>
      </c>
      <c r="C21" s="111">
        <v>2229</v>
      </c>
      <c r="D21" s="35" t="s">
        <v>162</v>
      </c>
      <c r="E21" s="36"/>
      <c r="F21" s="37">
        <f t="shared" si="4"/>
        <v>5</v>
      </c>
      <c r="G21" s="38">
        <f t="shared" si="5"/>
        <v>36</v>
      </c>
      <c r="H21" s="39">
        <f t="shared" si="2"/>
        <v>720</v>
      </c>
      <c r="I21" s="36"/>
      <c r="J21" s="37"/>
      <c r="K21" s="38"/>
      <c r="L21" s="39"/>
      <c r="M21" s="40"/>
      <c r="N21" s="41">
        <v>5</v>
      </c>
      <c r="O21" s="42">
        <v>36</v>
      </c>
      <c r="P21" s="39">
        <f t="shared" si="1"/>
        <v>720</v>
      </c>
    </row>
    <row r="22" spans="1:16" ht="20.25" outlineLevel="3">
      <c r="A22" s="110" t="str">
        <f>MID(C22,1,1)</f>
        <v>2</v>
      </c>
      <c r="B22" s="111" t="str">
        <f>MID(C22,1,2)</f>
        <v>22</v>
      </c>
      <c r="C22" s="111">
        <v>2232</v>
      </c>
      <c r="D22" s="35" t="s">
        <v>17</v>
      </c>
      <c r="E22" s="36">
        <v>7500</v>
      </c>
      <c r="F22" s="37">
        <f t="shared" si="4"/>
        <v>7500</v>
      </c>
      <c r="G22" s="38">
        <f t="shared" si="5"/>
        <v>7500</v>
      </c>
      <c r="H22" s="39">
        <f t="shared" si="2"/>
        <v>100</v>
      </c>
      <c r="I22" s="36">
        <v>7500</v>
      </c>
      <c r="J22" s="37">
        <v>7500</v>
      </c>
      <c r="K22" s="38">
        <v>7500</v>
      </c>
      <c r="L22" s="39">
        <f t="shared" si="3"/>
        <v>100</v>
      </c>
      <c r="M22" s="40"/>
      <c r="N22" s="41"/>
      <c r="O22" s="42"/>
      <c r="P22" s="39"/>
    </row>
    <row r="23" spans="1:16" ht="20.25" outlineLevel="3">
      <c r="A23" s="110">
        <v>2</v>
      </c>
      <c r="B23" s="111">
        <v>22</v>
      </c>
      <c r="C23" s="111">
        <v>2253</v>
      </c>
      <c r="D23" s="35" t="s">
        <v>166</v>
      </c>
      <c r="E23" s="36"/>
      <c r="F23" s="37">
        <f>+J23+N23</f>
        <v>1269</v>
      </c>
      <c r="G23" s="38">
        <f>+K23+O23</f>
        <v>1627</v>
      </c>
      <c r="H23" s="39">
        <f t="shared" si="2"/>
        <v>128.21118991331758</v>
      </c>
      <c r="I23" s="36"/>
      <c r="J23" s="37">
        <v>1269</v>
      </c>
      <c r="K23" s="38">
        <v>1627</v>
      </c>
      <c r="L23" s="39">
        <f t="shared" si="3"/>
        <v>128.21118991331758</v>
      </c>
      <c r="M23" s="40"/>
      <c r="N23" s="41"/>
      <c r="O23" s="42"/>
      <c r="P23" s="39"/>
    </row>
    <row r="24" spans="1:16" ht="20.25" outlineLevel="3">
      <c r="A24" s="110" t="str">
        <f>MID(C24,1,1)</f>
        <v>2</v>
      </c>
      <c r="B24" s="111" t="str">
        <f>MID(C24,1,2)</f>
        <v>22</v>
      </c>
      <c r="C24" s="111">
        <v>2272</v>
      </c>
      <c r="D24" s="35" t="s">
        <v>19</v>
      </c>
      <c r="E24" s="36">
        <v>562662</v>
      </c>
      <c r="F24" s="37">
        <f t="shared" si="4"/>
        <v>578912</v>
      </c>
      <c r="G24" s="38">
        <f t="shared" si="5"/>
        <v>578912</v>
      </c>
      <c r="H24" s="39">
        <f t="shared" si="2"/>
        <v>100</v>
      </c>
      <c r="I24" s="36">
        <v>562662</v>
      </c>
      <c r="J24" s="37">
        <v>578912</v>
      </c>
      <c r="K24" s="38">
        <v>578912</v>
      </c>
      <c r="L24" s="39">
        <f t="shared" si="3"/>
        <v>100</v>
      </c>
      <c r="M24" s="40"/>
      <c r="N24" s="41"/>
      <c r="O24" s="42"/>
      <c r="P24" s="39"/>
    </row>
    <row r="25" spans="1:16" ht="20.25" outlineLevel="2">
      <c r="A25" s="112">
        <v>2</v>
      </c>
      <c r="B25" s="113">
        <v>22</v>
      </c>
      <c r="C25" s="113"/>
      <c r="D25" s="43" t="s">
        <v>20</v>
      </c>
      <c r="E25" s="44">
        <f>SUM(E18:E24)</f>
        <v>1286593</v>
      </c>
      <c r="F25" s="45">
        <f>SUM(F18:F24)</f>
        <v>1430672</v>
      </c>
      <c r="G25" s="46">
        <f>SUM(G18:G24)</f>
        <v>1421357</v>
      </c>
      <c r="H25" s="47">
        <f t="shared" si="2"/>
        <v>99.34890736660815</v>
      </c>
      <c r="I25" s="44">
        <f>SUM(I18:I24)</f>
        <v>1176950</v>
      </c>
      <c r="J25" s="45">
        <f>SUM(J18:J24)</f>
        <v>1314879</v>
      </c>
      <c r="K25" s="46">
        <f>SUM(K18:K24)</f>
        <v>1315175</v>
      </c>
      <c r="L25" s="47">
        <f t="shared" si="3"/>
        <v>100.0225115771109</v>
      </c>
      <c r="M25" s="44">
        <f>SUM(M18:M24)</f>
        <v>109643</v>
      </c>
      <c r="N25" s="45">
        <f>SUM(N18:N24)</f>
        <v>115793</v>
      </c>
      <c r="O25" s="46">
        <f>SUM(O18:O24)</f>
        <v>106182</v>
      </c>
      <c r="P25" s="47">
        <f t="shared" si="1"/>
        <v>91.69984368657865</v>
      </c>
    </row>
    <row r="26" spans="1:16" ht="20.25" outlineLevel="2">
      <c r="A26" s="110"/>
      <c r="B26" s="121"/>
      <c r="C26" s="111"/>
      <c r="D26" s="35"/>
      <c r="E26" s="71"/>
      <c r="F26" s="72"/>
      <c r="G26" s="73"/>
      <c r="H26" s="74"/>
      <c r="I26" s="71"/>
      <c r="J26" s="72"/>
      <c r="K26" s="73"/>
      <c r="L26" s="74"/>
      <c r="M26" s="75"/>
      <c r="N26" s="76"/>
      <c r="O26" s="77"/>
      <c r="P26" s="74"/>
    </row>
    <row r="27" spans="1:16" ht="20.25" outlineLevel="3">
      <c r="A27" s="110" t="str">
        <f>MID(C27,1,1)</f>
        <v>2</v>
      </c>
      <c r="B27" s="111" t="str">
        <f>MID(C27,1,2)</f>
        <v>23</v>
      </c>
      <c r="C27" s="111">
        <v>2310</v>
      </c>
      <c r="D27" s="35" t="s">
        <v>21</v>
      </c>
      <c r="E27" s="36">
        <v>1618</v>
      </c>
      <c r="F27" s="37">
        <f aca="true" t="shared" si="6" ref="F27:G29">+J27+N27</f>
        <v>1388</v>
      </c>
      <c r="G27" s="38">
        <f t="shared" si="6"/>
        <v>1063</v>
      </c>
      <c r="H27" s="39">
        <f t="shared" si="2"/>
        <v>76.5850144092219</v>
      </c>
      <c r="I27" s="36">
        <v>1600</v>
      </c>
      <c r="J27" s="37">
        <v>1370</v>
      </c>
      <c r="K27" s="38">
        <v>1056</v>
      </c>
      <c r="L27" s="39">
        <f t="shared" si="3"/>
        <v>77.08029197080292</v>
      </c>
      <c r="M27" s="40">
        <v>18</v>
      </c>
      <c r="N27" s="41">
        <v>18</v>
      </c>
      <c r="O27" s="42">
        <v>7</v>
      </c>
      <c r="P27" s="39">
        <f t="shared" si="1"/>
        <v>38.88888888888889</v>
      </c>
    </row>
    <row r="28" spans="1:16" ht="20.25" outlineLevel="3">
      <c r="A28" s="110" t="str">
        <f>MID(C28,1,1)</f>
        <v>2</v>
      </c>
      <c r="B28" s="111" t="str">
        <f>MID(C28,1,2)</f>
        <v>23</v>
      </c>
      <c r="C28" s="111">
        <v>2321</v>
      </c>
      <c r="D28" s="35" t="s">
        <v>22</v>
      </c>
      <c r="E28" s="36">
        <v>3450</v>
      </c>
      <c r="F28" s="37">
        <f t="shared" si="6"/>
        <v>3984</v>
      </c>
      <c r="G28" s="38">
        <f t="shared" si="6"/>
        <v>3480</v>
      </c>
      <c r="H28" s="39">
        <f t="shared" si="2"/>
        <v>87.34939759036145</v>
      </c>
      <c r="I28" s="36">
        <v>3300</v>
      </c>
      <c r="J28" s="37">
        <v>3373</v>
      </c>
      <c r="K28" s="38">
        <v>3201</v>
      </c>
      <c r="L28" s="39">
        <f t="shared" si="3"/>
        <v>94.90068188556181</v>
      </c>
      <c r="M28" s="40">
        <v>150</v>
      </c>
      <c r="N28" s="41">
        <v>611</v>
      </c>
      <c r="O28" s="42">
        <v>279</v>
      </c>
      <c r="P28" s="39">
        <f t="shared" si="1"/>
        <v>45.662847790507364</v>
      </c>
    </row>
    <row r="29" spans="1:16" ht="20.25" outlineLevel="3">
      <c r="A29" s="110" t="str">
        <f>MID(C29,1,1)</f>
        <v>2</v>
      </c>
      <c r="B29" s="111" t="str">
        <f>MID(C29,1,2)</f>
        <v>23</v>
      </c>
      <c r="C29" s="111">
        <v>2333</v>
      </c>
      <c r="D29" s="35" t="s">
        <v>24</v>
      </c>
      <c r="E29" s="36">
        <v>900</v>
      </c>
      <c r="F29" s="37">
        <f t="shared" si="6"/>
        <v>900</v>
      </c>
      <c r="G29" s="38">
        <f t="shared" si="6"/>
        <v>876</v>
      </c>
      <c r="H29" s="39">
        <f t="shared" si="2"/>
        <v>97.33333333333334</v>
      </c>
      <c r="I29" s="36">
        <v>900</v>
      </c>
      <c r="J29" s="37">
        <v>900</v>
      </c>
      <c r="K29" s="38">
        <v>876</v>
      </c>
      <c r="L29" s="39">
        <f t="shared" si="3"/>
        <v>97.33333333333334</v>
      </c>
      <c r="M29" s="40"/>
      <c r="N29" s="41"/>
      <c r="O29" s="42"/>
      <c r="P29" s="39"/>
    </row>
    <row r="30" spans="1:16" ht="20.25" outlineLevel="2">
      <c r="A30" s="112">
        <v>2</v>
      </c>
      <c r="B30" s="113">
        <v>23</v>
      </c>
      <c r="C30" s="114"/>
      <c r="D30" s="43" t="s">
        <v>25</v>
      </c>
      <c r="E30" s="44">
        <f>SUM(E27:E29)</f>
        <v>5968</v>
      </c>
      <c r="F30" s="45">
        <f>SUM(F27:F29)</f>
        <v>6272</v>
      </c>
      <c r="G30" s="46">
        <f>SUM(G27:G29)</f>
        <v>5419</v>
      </c>
      <c r="H30" s="47">
        <f t="shared" si="2"/>
        <v>86.3998724489796</v>
      </c>
      <c r="I30" s="44">
        <f>SUM(I27:I29)</f>
        <v>5800</v>
      </c>
      <c r="J30" s="45">
        <f>SUM(J27:J29)</f>
        <v>5643</v>
      </c>
      <c r="K30" s="46">
        <f>SUM(K27:K29)</f>
        <v>5133</v>
      </c>
      <c r="L30" s="47">
        <f t="shared" si="3"/>
        <v>90.96225412014886</v>
      </c>
      <c r="M30" s="44">
        <f>SUM(M27:M29)</f>
        <v>168</v>
      </c>
      <c r="N30" s="45">
        <f>SUM(N27:N29)</f>
        <v>629</v>
      </c>
      <c r="O30" s="46">
        <f>SUM(O27:O29)</f>
        <v>286</v>
      </c>
      <c r="P30" s="47">
        <f t="shared" si="1"/>
        <v>45.46899841017488</v>
      </c>
    </row>
    <row r="31" spans="1:16" ht="20.25" outlineLevel="2">
      <c r="A31" s="110"/>
      <c r="B31" s="111"/>
      <c r="C31" s="111"/>
      <c r="D31" s="35"/>
      <c r="E31" s="36"/>
      <c r="F31" s="37"/>
      <c r="G31" s="38"/>
      <c r="H31" s="39"/>
      <c r="I31" s="36"/>
      <c r="J31" s="37"/>
      <c r="K31" s="38"/>
      <c r="L31" s="39"/>
      <c r="M31" s="40"/>
      <c r="N31" s="41"/>
      <c r="O31" s="42"/>
      <c r="P31" s="39"/>
    </row>
    <row r="32" spans="1:16" ht="20.25" outlineLevel="2">
      <c r="A32" s="110">
        <v>2</v>
      </c>
      <c r="B32" s="111">
        <v>25</v>
      </c>
      <c r="C32" s="111">
        <v>2564</v>
      </c>
      <c r="D32" s="35" t="s">
        <v>26</v>
      </c>
      <c r="E32" s="36"/>
      <c r="F32" s="37"/>
      <c r="G32" s="38">
        <f>+K32+O32</f>
        <v>1095</v>
      </c>
      <c r="H32" s="39"/>
      <c r="I32" s="36"/>
      <c r="J32" s="37"/>
      <c r="K32" s="38">
        <v>1095</v>
      </c>
      <c r="L32" s="39"/>
      <c r="M32" s="40"/>
      <c r="N32" s="41"/>
      <c r="O32" s="42"/>
      <c r="P32" s="39"/>
    </row>
    <row r="33" spans="1:16" ht="20.25" outlineLevel="2">
      <c r="A33" s="112">
        <v>2</v>
      </c>
      <c r="B33" s="113">
        <v>25</v>
      </c>
      <c r="C33" s="113"/>
      <c r="D33" s="43" t="s">
        <v>27</v>
      </c>
      <c r="E33" s="44"/>
      <c r="F33" s="45"/>
      <c r="G33" s="46">
        <f>SUM(G32)</f>
        <v>1095</v>
      </c>
      <c r="H33" s="47"/>
      <c r="I33" s="44"/>
      <c r="J33" s="45"/>
      <c r="K33" s="46">
        <f>SUM(K32)</f>
        <v>1095</v>
      </c>
      <c r="L33" s="47"/>
      <c r="M33" s="44"/>
      <c r="N33" s="45"/>
      <c r="O33" s="46"/>
      <c r="P33" s="47"/>
    </row>
    <row r="34" spans="1:16" ht="21" outlineLevel="2" thickBot="1">
      <c r="A34" s="115"/>
      <c r="B34" s="116"/>
      <c r="C34" s="117"/>
      <c r="D34" s="48"/>
      <c r="E34" s="49"/>
      <c r="F34" s="50"/>
      <c r="G34" s="51"/>
      <c r="H34" s="52"/>
      <c r="I34" s="49"/>
      <c r="J34" s="50"/>
      <c r="K34" s="51"/>
      <c r="L34" s="52"/>
      <c r="M34" s="53"/>
      <c r="N34" s="54"/>
      <c r="O34" s="55"/>
      <c r="P34" s="52"/>
    </row>
    <row r="35" spans="1:16" ht="21.75" outlineLevel="1" thickBot="1" thickTop="1">
      <c r="A35" s="122">
        <v>2</v>
      </c>
      <c r="B35" s="123"/>
      <c r="C35" s="123"/>
      <c r="D35" s="78" t="s">
        <v>28</v>
      </c>
      <c r="E35" s="79">
        <f>E30+E25+E16</f>
        <v>1299564</v>
      </c>
      <c r="F35" s="80">
        <f>F30+F25+F16</f>
        <v>1447706</v>
      </c>
      <c r="G35" s="81">
        <f>+G33+G30+G25+G16</f>
        <v>1434763</v>
      </c>
      <c r="H35" s="82">
        <f t="shared" si="2"/>
        <v>99.10596488513552</v>
      </c>
      <c r="I35" s="79">
        <f>I30+I25+I16</f>
        <v>1187968</v>
      </c>
      <c r="J35" s="80">
        <f>J30+J25+J16</f>
        <v>1329639</v>
      </c>
      <c r="K35" s="81">
        <f>+K33+K30+K25+K16</f>
        <v>1326777</v>
      </c>
      <c r="L35" s="82">
        <f t="shared" si="3"/>
        <v>99.78475360605398</v>
      </c>
      <c r="M35" s="83">
        <f>M30+M25+M16</f>
        <v>111596</v>
      </c>
      <c r="N35" s="84">
        <f>N30+N25+N16</f>
        <v>118067</v>
      </c>
      <c r="O35" s="85">
        <f>O30+O25+O16</f>
        <v>107986</v>
      </c>
      <c r="P35" s="82">
        <f t="shared" si="1"/>
        <v>91.46162771985398</v>
      </c>
    </row>
    <row r="36" spans="1:16" ht="21" outlineLevel="1" thickTop="1">
      <c r="A36" s="120"/>
      <c r="B36" s="109"/>
      <c r="C36" s="109"/>
      <c r="D36" s="26"/>
      <c r="E36" s="64"/>
      <c r="F36" s="65"/>
      <c r="G36" s="66"/>
      <c r="H36" s="67"/>
      <c r="I36" s="64"/>
      <c r="J36" s="65"/>
      <c r="K36" s="66"/>
      <c r="L36" s="67"/>
      <c r="M36" s="68"/>
      <c r="N36" s="69"/>
      <c r="O36" s="70"/>
      <c r="P36" s="67"/>
    </row>
    <row r="37" spans="1:16" ht="20.25" outlineLevel="1">
      <c r="A37" s="108">
        <v>3</v>
      </c>
      <c r="B37" s="109">
        <v>31</v>
      </c>
      <c r="C37" s="109">
        <v>3111</v>
      </c>
      <c r="D37" s="26" t="s">
        <v>29</v>
      </c>
      <c r="E37" s="31">
        <v>67477</v>
      </c>
      <c r="F37" s="37">
        <f aca="true" t="shared" si="7" ref="F37:F45">+J37+N37</f>
        <v>70446</v>
      </c>
      <c r="G37" s="38">
        <f aca="true" t="shared" si="8" ref="G37:G45">+K37+O37</f>
        <v>68277</v>
      </c>
      <c r="H37" s="34">
        <f t="shared" si="2"/>
        <v>96.92104590750363</v>
      </c>
      <c r="I37" s="31"/>
      <c r="J37" s="32"/>
      <c r="K37" s="33"/>
      <c r="L37" s="34"/>
      <c r="M37" s="86">
        <v>67477</v>
      </c>
      <c r="N37" s="87">
        <v>70446</v>
      </c>
      <c r="O37" s="88">
        <v>68277</v>
      </c>
      <c r="P37" s="34">
        <f t="shared" si="1"/>
        <v>96.92104590750363</v>
      </c>
    </row>
    <row r="38" spans="1:16" ht="20.25" outlineLevel="3">
      <c r="A38" s="110" t="str">
        <f>MID(C38,1,1)</f>
        <v>3</v>
      </c>
      <c r="B38" s="111" t="str">
        <f>MID(C38,1,2)</f>
        <v>31</v>
      </c>
      <c r="C38" s="111">
        <v>3112</v>
      </c>
      <c r="D38" s="35" t="s">
        <v>30</v>
      </c>
      <c r="E38" s="36">
        <v>1214</v>
      </c>
      <c r="F38" s="37">
        <f t="shared" si="7"/>
        <v>1214</v>
      </c>
      <c r="G38" s="38">
        <f t="shared" si="8"/>
        <v>1047</v>
      </c>
      <c r="H38" s="39">
        <f t="shared" si="2"/>
        <v>86.24382207578253</v>
      </c>
      <c r="I38" s="36">
        <v>1204</v>
      </c>
      <c r="J38" s="37">
        <v>1204</v>
      </c>
      <c r="K38" s="38">
        <v>1037</v>
      </c>
      <c r="L38" s="39">
        <f t="shared" si="3"/>
        <v>86.12956810631229</v>
      </c>
      <c r="M38" s="40">
        <v>10</v>
      </c>
      <c r="N38" s="41">
        <v>10</v>
      </c>
      <c r="O38" s="42">
        <v>10</v>
      </c>
      <c r="P38" s="39">
        <f t="shared" si="1"/>
        <v>100</v>
      </c>
    </row>
    <row r="39" spans="1:16" ht="20.25" outlineLevel="3">
      <c r="A39" s="110" t="str">
        <f>MID(C39,1,1)</f>
        <v>3</v>
      </c>
      <c r="B39" s="111" t="str">
        <f>MID(C39,1,2)</f>
        <v>31</v>
      </c>
      <c r="C39" s="111">
        <v>3113</v>
      </c>
      <c r="D39" s="35" t="s">
        <v>31</v>
      </c>
      <c r="E39" s="36">
        <v>180314</v>
      </c>
      <c r="F39" s="37">
        <f t="shared" si="7"/>
        <v>190420</v>
      </c>
      <c r="G39" s="38">
        <f t="shared" si="8"/>
        <v>189552</v>
      </c>
      <c r="H39" s="39">
        <f t="shared" si="2"/>
        <v>99.544165528831</v>
      </c>
      <c r="I39" s="36">
        <v>5100</v>
      </c>
      <c r="J39" s="37">
        <v>6300</v>
      </c>
      <c r="K39" s="38">
        <v>5965</v>
      </c>
      <c r="L39" s="39">
        <f t="shared" si="3"/>
        <v>94.68253968253968</v>
      </c>
      <c r="M39" s="40">
        <v>175214</v>
      </c>
      <c r="N39" s="41">
        <v>184120</v>
      </c>
      <c r="O39" s="42">
        <f>183588-1</f>
        <v>183587</v>
      </c>
      <c r="P39" s="39">
        <f t="shared" si="1"/>
        <v>99.71051488159895</v>
      </c>
    </row>
    <row r="40" spans="1:16" ht="20.25" outlineLevel="3">
      <c r="A40" s="110">
        <v>3</v>
      </c>
      <c r="B40" s="111">
        <v>31</v>
      </c>
      <c r="C40" s="111">
        <v>3119</v>
      </c>
      <c r="D40" s="35" t="s">
        <v>32</v>
      </c>
      <c r="E40" s="36">
        <v>421</v>
      </c>
      <c r="F40" s="37">
        <f t="shared" si="7"/>
        <v>603</v>
      </c>
      <c r="G40" s="38">
        <f t="shared" si="8"/>
        <v>772</v>
      </c>
      <c r="H40" s="39">
        <f t="shared" si="2"/>
        <v>128.02653399668324</v>
      </c>
      <c r="I40" s="36"/>
      <c r="J40" s="37"/>
      <c r="K40" s="38"/>
      <c r="L40" s="39"/>
      <c r="M40" s="40">
        <v>421</v>
      </c>
      <c r="N40" s="41">
        <v>603</v>
      </c>
      <c r="O40" s="42">
        <v>772</v>
      </c>
      <c r="P40" s="39">
        <f t="shared" si="1"/>
        <v>128.02653399668324</v>
      </c>
    </row>
    <row r="41" spans="1:16" ht="20.25" outlineLevel="3">
      <c r="A41" s="110">
        <v>3</v>
      </c>
      <c r="B41" s="111">
        <v>31</v>
      </c>
      <c r="C41" s="111">
        <v>3121</v>
      </c>
      <c r="D41" s="35" t="s">
        <v>33</v>
      </c>
      <c r="E41" s="36">
        <v>207</v>
      </c>
      <c r="F41" s="37">
        <f t="shared" si="7"/>
        <v>513</v>
      </c>
      <c r="G41" s="38">
        <f t="shared" si="8"/>
        <v>780</v>
      </c>
      <c r="H41" s="39">
        <f t="shared" si="2"/>
        <v>152.046783625731</v>
      </c>
      <c r="I41" s="36"/>
      <c r="J41" s="37"/>
      <c r="K41" s="38"/>
      <c r="L41" s="39"/>
      <c r="M41" s="40">
        <v>207</v>
      </c>
      <c r="N41" s="41">
        <v>513</v>
      </c>
      <c r="O41" s="42">
        <v>780</v>
      </c>
      <c r="P41" s="39">
        <f t="shared" si="1"/>
        <v>152.046783625731</v>
      </c>
    </row>
    <row r="42" spans="1:16" ht="20.25" outlineLevel="3">
      <c r="A42" s="110">
        <v>3</v>
      </c>
      <c r="B42" s="111">
        <v>31</v>
      </c>
      <c r="C42" s="111">
        <v>3124</v>
      </c>
      <c r="D42" s="35" t="s">
        <v>34</v>
      </c>
      <c r="E42" s="36"/>
      <c r="F42" s="37">
        <f t="shared" si="7"/>
        <v>254</v>
      </c>
      <c r="G42" s="38">
        <f t="shared" si="8"/>
        <v>254</v>
      </c>
      <c r="H42" s="39">
        <f t="shared" si="2"/>
        <v>100</v>
      </c>
      <c r="I42" s="36"/>
      <c r="J42" s="37">
        <v>254</v>
      </c>
      <c r="K42" s="38">
        <v>254</v>
      </c>
      <c r="L42" s="39">
        <f t="shared" si="3"/>
        <v>100</v>
      </c>
      <c r="M42" s="40"/>
      <c r="N42" s="41"/>
      <c r="O42" s="42"/>
      <c r="P42" s="39"/>
    </row>
    <row r="43" spans="1:16" ht="20.25" outlineLevel="3">
      <c r="A43" s="110" t="str">
        <f>MID(C43,1,1)</f>
        <v>3</v>
      </c>
      <c r="B43" s="111" t="str">
        <f>MID(C43,1,2)</f>
        <v>31</v>
      </c>
      <c r="C43" s="111">
        <v>3141</v>
      </c>
      <c r="D43" s="35" t="s">
        <v>35</v>
      </c>
      <c r="E43" s="36">
        <v>30665</v>
      </c>
      <c r="F43" s="37">
        <f t="shared" si="7"/>
        <v>30346</v>
      </c>
      <c r="G43" s="38">
        <f t="shared" si="8"/>
        <v>30407</v>
      </c>
      <c r="H43" s="39">
        <f t="shared" si="2"/>
        <v>100.20101496078561</v>
      </c>
      <c r="I43" s="36">
        <v>3391</v>
      </c>
      <c r="J43" s="37">
        <v>3391</v>
      </c>
      <c r="K43" s="38">
        <v>3324</v>
      </c>
      <c r="L43" s="39">
        <f t="shared" si="3"/>
        <v>98.02418165732823</v>
      </c>
      <c r="M43" s="40">
        <v>27274</v>
      </c>
      <c r="N43" s="41">
        <v>26955</v>
      </c>
      <c r="O43" s="42">
        <v>27083</v>
      </c>
      <c r="P43" s="39">
        <f t="shared" si="1"/>
        <v>100.47486551660174</v>
      </c>
    </row>
    <row r="44" spans="1:16" ht="20.25" outlineLevel="3">
      <c r="A44" s="110" t="str">
        <f>MID(C44,1,1)</f>
        <v>3</v>
      </c>
      <c r="B44" s="111" t="str">
        <f>MID(C44,1,2)</f>
        <v>31</v>
      </c>
      <c r="C44" s="111">
        <v>3145</v>
      </c>
      <c r="D44" s="35" t="s">
        <v>36</v>
      </c>
      <c r="E44" s="36">
        <v>2350</v>
      </c>
      <c r="F44" s="37">
        <f t="shared" si="7"/>
        <v>2100</v>
      </c>
      <c r="G44" s="38">
        <f t="shared" si="8"/>
        <v>2100</v>
      </c>
      <c r="H44" s="39">
        <f t="shared" si="2"/>
        <v>100</v>
      </c>
      <c r="I44" s="36">
        <v>2350</v>
      </c>
      <c r="J44" s="37">
        <v>2100</v>
      </c>
      <c r="K44" s="38">
        <v>2100</v>
      </c>
      <c r="L44" s="39">
        <f t="shared" si="3"/>
        <v>100</v>
      </c>
      <c r="M44" s="40"/>
      <c r="N44" s="41"/>
      <c r="O44" s="42"/>
      <c r="P44" s="39"/>
    </row>
    <row r="45" spans="1:16" ht="20.25" outlineLevel="3">
      <c r="A45" s="110" t="str">
        <f>MID(C45,1,1)</f>
        <v>3</v>
      </c>
      <c r="B45" s="111" t="str">
        <f>MID(C45,1,2)</f>
        <v>31</v>
      </c>
      <c r="C45" s="111">
        <v>3149</v>
      </c>
      <c r="D45" s="35" t="s">
        <v>37</v>
      </c>
      <c r="E45" s="36">
        <v>1200</v>
      </c>
      <c r="F45" s="37">
        <f t="shared" si="7"/>
        <v>1277</v>
      </c>
      <c r="G45" s="38">
        <f t="shared" si="8"/>
        <v>1185</v>
      </c>
      <c r="H45" s="39">
        <f t="shared" si="2"/>
        <v>92.7956147220047</v>
      </c>
      <c r="I45" s="36">
        <v>940</v>
      </c>
      <c r="J45" s="37">
        <v>940</v>
      </c>
      <c r="K45" s="38">
        <v>911</v>
      </c>
      <c r="L45" s="39">
        <f t="shared" si="3"/>
        <v>96.91489361702128</v>
      </c>
      <c r="M45" s="40">
        <v>260</v>
      </c>
      <c r="N45" s="41">
        <v>337</v>
      </c>
      <c r="O45" s="42">
        <v>274</v>
      </c>
      <c r="P45" s="39">
        <f t="shared" si="1"/>
        <v>81.30563798219585</v>
      </c>
    </row>
    <row r="46" spans="1:16" ht="20.25" outlineLevel="2">
      <c r="A46" s="112">
        <v>3</v>
      </c>
      <c r="B46" s="113">
        <v>31</v>
      </c>
      <c r="C46" s="114"/>
      <c r="D46" s="43" t="s">
        <v>38</v>
      </c>
      <c r="E46" s="44">
        <f>SUM(E37:E45)</f>
        <v>283848</v>
      </c>
      <c r="F46" s="45">
        <f>SUM(F37:F45)</f>
        <v>297173</v>
      </c>
      <c r="G46" s="46">
        <f>SUM(G37:G45)</f>
        <v>294374</v>
      </c>
      <c r="H46" s="47">
        <f t="shared" si="2"/>
        <v>99.05812439218906</v>
      </c>
      <c r="I46" s="44">
        <f>SUM(I37:I45)</f>
        <v>12985</v>
      </c>
      <c r="J46" s="45">
        <f>SUM(J37:J45)</f>
        <v>14189</v>
      </c>
      <c r="K46" s="46">
        <f>SUM(K37:K45)</f>
        <v>13591</v>
      </c>
      <c r="L46" s="47">
        <f t="shared" si="3"/>
        <v>95.78546761575869</v>
      </c>
      <c r="M46" s="44">
        <f>SUM(M37:M45)</f>
        <v>270863</v>
      </c>
      <c r="N46" s="45">
        <f>SUM(N37:N45)</f>
        <v>282984</v>
      </c>
      <c r="O46" s="46">
        <f>SUM(O37:O45)</f>
        <v>280783</v>
      </c>
      <c r="P46" s="47">
        <f t="shared" si="1"/>
        <v>99.22221751053063</v>
      </c>
    </row>
    <row r="47" spans="1:16" ht="20.25" outlineLevel="2">
      <c r="A47" s="110"/>
      <c r="B47" s="111"/>
      <c r="C47" s="111"/>
      <c r="D47" s="35"/>
      <c r="E47" s="36"/>
      <c r="F47" s="37"/>
      <c r="G47" s="38"/>
      <c r="H47" s="39"/>
      <c r="I47" s="36"/>
      <c r="J47" s="37"/>
      <c r="K47" s="38"/>
      <c r="L47" s="39"/>
      <c r="M47" s="40"/>
      <c r="N47" s="41"/>
      <c r="O47" s="42"/>
      <c r="P47" s="39"/>
    </row>
    <row r="48" spans="1:16" ht="20.25" outlineLevel="2">
      <c r="A48" s="110">
        <v>3</v>
      </c>
      <c r="B48" s="111">
        <v>32</v>
      </c>
      <c r="C48" s="111">
        <v>3231</v>
      </c>
      <c r="D48" s="35" t="s">
        <v>39</v>
      </c>
      <c r="E48" s="36"/>
      <c r="F48" s="37"/>
      <c r="G48" s="38">
        <f>+K48+O48</f>
        <v>4</v>
      </c>
      <c r="H48" s="39"/>
      <c r="I48" s="36"/>
      <c r="J48" s="37"/>
      <c r="K48" s="38"/>
      <c r="L48" s="39"/>
      <c r="M48" s="40"/>
      <c r="N48" s="41"/>
      <c r="O48" s="42">
        <v>4</v>
      </c>
      <c r="P48" s="39"/>
    </row>
    <row r="49" spans="1:16" ht="20.25" outlineLevel="2">
      <c r="A49" s="112">
        <v>3</v>
      </c>
      <c r="B49" s="113">
        <v>32</v>
      </c>
      <c r="C49" s="114"/>
      <c r="D49" s="43" t="s">
        <v>38</v>
      </c>
      <c r="E49" s="44"/>
      <c r="F49" s="45"/>
      <c r="G49" s="46">
        <f>SUM(G48)</f>
        <v>4</v>
      </c>
      <c r="H49" s="47"/>
      <c r="I49" s="44"/>
      <c r="J49" s="45"/>
      <c r="K49" s="46"/>
      <c r="L49" s="47"/>
      <c r="M49" s="44"/>
      <c r="N49" s="45"/>
      <c r="O49" s="46">
        <f>SUM(O48)</f>
        <v>4</v>
      </c>
      <c r="P49" s="47"/>
    </row>
    <row r="50" spans="1:16" ht="20.25" outlineLevel="2">
      <c r="A50" s="110"/>
      <c r="B50" s="111"/>
      <c r="C50" s="111"/>
      <c r="D50" s="35"/>
      <c r="E50" s="36"/>
      <c r="F50" s="37"/>
      <c r="G50" s="38"/>
      <c r="H50" s="39"/>
      <c r="I50" s="36"/>
      <c r="J50" s="37"/>
      <c r="K50" s="38"/>
      <c r="L50" s="39"/>
      <c r="M50" s="40"/>
      <c r="N50" s="41"/>
      <c r="O50" s="42"/>
      <c r="P50" s="39"/>
    </row>
    <row r="51" spans="1:16" ht="20.25" outlineLevel="3">
      <c r="A51" s="110" t="str">
        <f>MID(C51,1,1)</f>
        <v>3</v>
      </c>
      <c r="B51" s="111" t="str">
        <f>MID(C51,1,2)</f>
        <v>33</v>
      </c>
      <c r="C51" s="111">
        <v>3311</v>
      </c>
      <c r="D51" s="35" t="s">
        <v>40</v>
      </c>
      <c r="E51" s="36">
        <v>205946</v>
      </c>
      <c r="F51" s="37">
        <f aca="true" t="shared" si="9" ref="F51:F63">+J51+N51</f>
        <v>228450</v>
      </c>
      <c r="G51" s="38">
        <f aca="true" t="shared" si="10" ref="G51:G63">+K51+O51</f>
        <v>228091</v>
      </c>
      <c r="H51" s="39">
        <f t="shared" si="2"/>
        <v>99.8428540161961</v>
      </c>
      <c r="I51" s="36">
        <v>205296</v>
      </c>
      <c r="J51" s="37">
        <v>227300</v>
      </c>
      <c r="K51" s="38">
        <v>226893</v>
      </c>
      <c r="L51" s="39">
        <f t="shared" si="3"/>
        <v>99.82094148702156</v>
      </c>
      <c r="M51" s="40">
        <v>650</v>
      </c>
      <c r="N51" s="41">
        <v>1150</v>
      </c>
      <c r="O51" s="42">
        <v>1198</v>
      </c>
      <c r="P51" s="39">
        <f t="shared" si="1"/>
        <v>104.17391304347825</v>
      </c>
    </row>
    <row r="52" spans="1:16" ht="20.25" outlineLevel="3">
      <c r="A52" s="110" t="str">
        <f>MID(C52,1,1)</f>
        <v>3</v>
      </c>
      <c r="B52" s="111" t="str">
        <f>MID(C52,1,2)</f>
        <v>33</v>
      </c>
      <c r="C52" s="111">
        <v>3312</v>
      </c>
      <c r="D52" s="35" t="s">
        <v>41</v>
      </c>
      <c r="E52" s="36">
        <v>51428</v>
      </c>
      <c r="F52" s="37">
        <f t="shared" si="9"/>
        <v>58125</v>
      </c>
      <c r="G52" s="38">
        <f t="shared" si="10"/>
        <v>58092</v>
      </c>
      <c r="H52" s="39">
        <f t="shared" si="2"/>
        <v>99.94322580645161</v>
      </c>
      <c r="I52" s="36">
        <v>51398</v>
      </c>
      <c r="J52" s="37">
        <v>58095</v>
      </c>
      <c r="K52" s="38">
        <v>58061</v>
      </c>
      <c r="L52" s="39">
        <f t="shared" si="3"/>
        <v>99.94147516998021</v>
      </c>
      <c r="M52" s="40">
        <v>30</v>
      </c>
      <c r="N52" s="41">
        <v>30</v>
      </c>
      <c r="O52" s="42">
        <v>31</v>
      </c>
      <c r="P52" s="39">
        <f t="shared" si="1"/>
        <v>103.33333333333334</v>
      </c>
    </row>
    <row r="53" spans="1:16" ht="20.25" outlineLevel="3">
      <c r="A53" s="110" t="str">
        <f>MID(C53,1,1)</f>
        <v>3</v>
      </c>
      <c r="B53" s="111" t="str">
        <f>MID(C53,1,2)</f>
        <v>33</v>
      </c>
      <c r="C53" s="111">
        <v>3314</v>
      </c>
      <c r="D53" s="35" t="s">
        <v>42</v>
      </c>
      <c r="E53" s="36">
        <v>31670</v>
      </c>
      <c r="F53" s="37">
        <f t="shared" si="9"/>
        <v>36494</v>
      </c>
      <c r="G53" s="38">
        <f t="shared" si="10"/>
        <v>36488</v>
      </c>
      <c r="H53" s="39">
        <f t="shared" si="2"/>
        <v>99.98355894119581</v>
      </c>
      <c r="I53" s="36">
        <v>31538</v>
      </c>
      <c r="J53" s="37">
        <v>36356</v>
      </c>
      <c r="K53" s="38">
        <v>36356</v>
      </c>
      <c r="L53" s="39">
        <f t="shared" si="3"/>
        <v>100</v>
      </c>
      <c r="M53" s="40">
        <v>132</v>
      </c>
      <c r="N53" s="41">
        <v>138</v>
      </c>
      <c r="O53" s="42">
        <v>132</v>
      </c>
      <c r="P53" s="39">
        <f t="shared" si="1"/>
        <v>95.65217391304348</v>
      </c>
    </row>
    <row r="54" spans="1:16" ht="20.25" outlineLevel="3">
      <c r="A54" s="110" t="str">
        <f>MID(C54,1,1)</f>
        <v>3</v>
      </c>
      <c r="B54" s="111" t="str">
        <f>MID(C54,1,2)</f>
        <v>33</v>
      </c>
      <c r="C54" s="111">
        <v>3315</v>
      </c>
      <c r="D54" s="35" t="s">
        <v>43</v>
      </c>
      <c r="E54" s="36">
        <v>23860</v>
      </c>
      <c r="F54" s="37">
        <f t="shared" si="9"/>
        <v>25480</v>
      </c>
      <c r="G54" s="38">
        <f t="shared" si="10"/>
        <v>25480</v>
      </c>
      <c r="H54" s="39">
        <f t="shared" si="2"/>
        <v>100</v>
      </c>
      <c r="I54" s="36">
        <v>23860</v>
      </c>
      <c r="J54" s="37">
        <v>25480</v>
      </c>
      <c r="K54" s="38">
        <v>25480</v>
      </c>
      <c r="L54" s="39">
        <f t="shared" si="3"/>
        <v>100</v>
      </c>
      <c r="M54" s="40"/>
      <c r="N54" s="41"/>
      <c r="O54" s="42"/>
      <c r="P54" s="39"/>
    </row>
    <row r="55" spans="1:16" ht="20.25" outlineLevel="3">
      <c r="A55" s="110">
        <v>3</v>
      </c>
      <c r="B55" s="111">
        <v>33</v>
      </c>
      <c r="C55" s="111">
        <v>3316</v>
      </c>
      <c r="D55" s="35" t="s">
        <v>44</v>
      </c>
      <c r="E55" s="36">
        <v>40</v>
      </c>
      <c r="F55" s="37">
        <f t="shared" si="9"/>
        <v>40</v>
      </c>
      <c r="G55" s="38">
        <f t="shared" si="10"/>
        <v>44</v>
      </c>
      <c r="H55" s="39">
        <f t="shared" si="2"/>
        <v>110.00000000000001</v>
      </c>
      <c r="I55" s="36"/>
      <c r="J55" s="37"/>
      <c r="K55" s="38"/>
      <c r="L55" s="39"/>
      <c r="M55" s="40">
        <v>40</v>
      </c>
      <c r="N55" s="41">
        <v>40</v>
      </c>
      <c r="O55" s="42">
        <v>44</v>
      </c>
      <c r="P55" s="39">
        <f t="shared" si="1"/>
        <v>110.00000000000001</v>
      </c>
    </row>
    <row r="56" spans="1:16" ht="20.25" outlineLevel="3">
      <c r="A56" s="110" t="str">
        <f aca="true" t="shared" si="11" ref="A56:A63">MID(C56,1,1)</f>
        <v>3</v>
      </c>
      <c r="B56" s="111" t="str">
        <f aca="true" t="shared" si="12" ref="B56:B63">MID(C56,1,2)</f>
        <v>33</v>
      </c>
      <c r="C56" s="111">
        <v>3317</v>
      </c>
      <c r="D56" s="35" t="s">
        <v>45</v>
      </c>
      <c r="E56" s="36">
        <v>7288</v>
      </c>
      <c r="F56" s="37">
        <f t="shared" si="9"/>
        <v>8628</v>
      </c>
      <c r="G56" s="38">
        <f t="shared" si="10"/>
        <v>8596</v>
      </c>
      <c r="H56" s="39">
        <f t="shared" si="2"/>
        <v>99.62911451089475</v>
      </c>
      <c r="I56" s="36">
        <v>7238</v>
      </c>
      <c r="J56" s="37">
        <v>8558</v>
      </c>
      <c r="K56" s="38">
        <v>8508</v>
      </c>
      <c r="L56" s="39">
        <f t="shared" si="3"/>
        <v>99.4157513437719</v>
      </c>
      <c r="M56" s="40">
        <v>50</v>
      </c>
      <c r="N56" s="41">
        <v>70</v>
      </c>
      <c r="O56" s="42">
        <v>88</v>
      </c>
      <c r="P56" s="39">
        <f t="shared" si="1"/>
        <v>125.71428571428571</v>
      </c>
    </row>
    <row r="57" spans="1:16" ht="20.25" outlineLevel="3">
      <c r="A57" s="110" t="str">
        <f t="shared" si="11"/>
        <v>3</v>
      </c>
      <c r="B57" s="111" t="str">
        <f t="shared" si="12"/>
        <v>33</v>
      </c>
      <c r="C57" s="111">
        <v>3319</v>
      </c>
      <c r="D57" s="35" t="s">
        <v>46</v>
      </c>
      <c r="E57" s="36">
        <v>45302</v>
      </c>
      <c r="F57" s="37">
        <f t="shared" si="9"/>
        <v>50015</v>
      </c>
      <c r="G57" s="38">
        <f t="shared" si="10"/>
        <v>49349</v>
      </c>
      <c r="H57" s="39">
        <f t="shared" si="2"/>
        <v>98.66839948015595</v>
      </c>
      <c r="I57" s="36">
        <v>28548</v>
      </c>
      <c r="J57" s="37">
        <v>31532</v>
      </c>
      <c r="K57" s="38">
        <v>31223</v>
      </c>
      <c r="L57" s="39">
        <f t="shared" si="3"/>
        <v>99.02004313078777</v>
      </c>
      <c r="M57" s="40">
        <v>16754</v>
      </c>
      <c r="N57" s="41">
        <v>18483</v>
      </c>
      <c r="O57" s="42">
        <v>18126</v>
      </c>
      <c r="P57" s="39">
        <f t="shared" si="1"/>
        <v>98.06849537412758</v>
      </c>
    </row>
    <row r="58" spans="1:16" ht="20.25" outlineLevel="3">
      <c r="A58" s="110" t="str">
        <f t="shared" si="11"/>
        <v>3</v>
      </c>
      <c r="B58" s="111" t="str">
        <f t="shared" si="12"/>
        <v>33</v>
      </c>
      <c r="C58" s="111">
        <v>3322</v>
      </c>
      <c r="D58" s="35" t="s">
        <v>47</v>
      </c>
      <c r="E58" s="36">
        <v>16240</v>
      </c>
      <c r="F58" s="37">
        <f t="shared" si="9"/>
        <v>22865</v>
      </c>
      <c r="G58" s="38">
        <f t="shared" si="10"/>
        <v>22761</v>
      </c>
      <c r="H58" s="39">
        <f t="shared" si="2"/>
        <v>99.54515635250382</v>
      </c>
      <c r="I58" s="36">
        <v>15860</v>
      </c>
      <c r="J58" s="37">
        <v>22100</v>
      </c>
      <c r="K58" s="38">
        <v>21984</v>
      </c>
      <c r="L58" s="39">
        <f t="shared" si="3"/>
        <v>99.47511312217195</v>
      </c>
      <c r="M58" s="40">
        <v>380</v>
      </c>
      <c r="N58" s="41">
        <v>765</v>
      </c>
      <c r="O58" s="42">
        <v>777</v>
      </c>
      <c r="P58" s="39">
        <f t="shared" si="1"/>
        <v>101.56862745098039</v>
      </c>
    </row>
    <row r="59" spans="1:16" ht="20.25" outlineLevel="3">
      <c r="A59" s="110" t="str">
        <f t="shared" si="11"/>
        <v>3</v>
      </c>
      <c r="B59" s="111" t="str">
        <f t="shared" si="12"/>
        <v>33</v>
      </c>
      <c r="C59" s="111">
        <v>3326</v>
      </c>
      <c r="D59" s="35" t="s">
        <v>48</v>
      </c>
      <c r="E59" s="36">
        <v>1880</v>
      </c>
      <c r="F59" s="37">
        <f t="shared" si="9"/>
        <v>1808</v>
      </c>
      <c r="G59" s="38">
        <f t="shared" si="10"/>
        <v>1740</v>
      </c>
      <c r="H59" s="39">
        <f t="shared" si="2"/>
        <v>96.23893805309734</v>
      </c>
      <c r="I59" s="36">
        <v>1550</v>
      </c>
      <c r="J59" s="37">
        <v>1550</v>
      </c>
      <c r="K59" s="38">
        <v>1542</v>
      </c>
      <c r="L59" s="39">
        <f t="shared" si="3"/>
        <v>99.48387096774194</v>
      </c>
      <c r="M59" s="40">
        <v>330</v>
      </c>
      <c r="N59" s="41">
        <v>258</v>
      </c>
      <c r="O59" s="42">
        <v>198</v>
      </c>
      <c r="P59" s="39">
        <f t="shared" si="1"/>
        <v>76.74418604651163</v>
      </c>
    </row>
    <row r="60" spans="1:16" ht="20.25" outlineLevel="3">
      <c r="A60" s="110" t="str">
        <f t="shared" si="11"/>
        <v>3</v>
      </c>
      <c r="B60" s="111" t="str">
        <f t="shared" si="12"/>
        <v>33</v>
      </c>
      <c r="C60" s="111">
        <v>3341</v>
      </c>
      <c r="D60" s="35" t="s">
        <v>49</v>
      </c>
      <c r="E60" s="36">
        <v>37</v>
      </c>
      <c r="F60" s="37">
        <f t="shared" si="9"/>
        <v>70</v>
      </c>
      <c r="G60" s="38">
        <f t="shared" si="10"/>
        <v>64</v>
      </c>
      <c r="H60" s="39">
        <f t="shared" si="2"/>
        <v>91.42857142857143</v>
      </c>
      <c r="I60" s="36"/>
      <c r="J60" s="37"/>
      <c r="K60" s="38"/>
      <c r="L60" s="39"/>
      <c r="M60" s="40">
        <v>37</v>
      </c>
      <c r="N60" s="41">
        <v>70</v>
      </c>
      <c r="O60" s="42">
        <v>64</v>
      </c>
      <c r="P60" s="39">
        <f t="shared" si="1"/>
        <v>91.42857142857143</v>
      </c>
    </row>
    <row r="61" spans="1:16" ht="20.25" outlineLevel="3">
      <c r="A61" s="110" t="str">
        <f t="shared" si="11"/>
        <v>3</v>
      </c>
      <c r="B61" s="111" t="str">
        <f t="shared" si="12"/>
        <v>33</v>
      </c>
      <c r="C61" s="111">
        <v>3349</v>
      </c>
      <c r="D61" s="35" t="s">
        <v>50</v>
      </c>
      <c r="E61" s="36">
        <v>7694</v>
      </c>
      <c r="F61" s="37">
        <f t="shared" si="9"/>
        <v>8321</v>
      </c>
      <c r="G61" s="38">
        <f t="shared" si="10"/>
        <v>7940</v>
      </c>
      <c r="H61" s="39">
        <f t="shared" si="2"/>
        <v>95.42122341064776</v>
      </c>
      <c r="I61" s="36">
        <v>3625</v>
      </c>
      <c r="J61" s="37">
        <v>4195</v>
      </c>
      <c r="K61" s="38">
        <v>4059</v>
      </c>
      <c r="L61" s="39">
        <f t="shared" si="3"/>
        <v>96.7580452920143</v>
      </c>
      <c r="M61" s="40">
        <v>4069</v>
      </c>
      <c r="N61" s="41">
        <v>4126</v>
      </c>
      <c r="O61" s="42">
        <v>3881</v>
      </c>
      <c r="P61" s="39">
        <f t="shared" si="1"/>
        <v>94.06204556471158</v>
      </c>
    </row>
    <row r="62" spans="1:16" ht="20.25" outlineLevel="3">
      <c r="A62" s="110" t="str">
        <f t="shared" si="11"/>
        <v>3</v>
      </c>
      <c r="B62" s="111" t="str">
        <f t="shared" si="12"/>
        <v>33</v>
      </c>
      <c r="C62" s="111">
        <v>3392</v>
      </c>
      <c r="D62" s="35" t="s">
        <v>51</v>
      </c>
      <c r="E62" s="36">
        <v>1495</v>
      </c>
      <c r="F62" s="37">
        <f t="shared" si="9"/>
        <v>1750</v>
      </c>
      <c r="G62" s="38">
        <f t="shared" si="10"/>
        <v>1704</v>
      </c>
      <c r="H62" s="39">
        <f t="shared" si="2"/>
        <v>97.37142857142858</v>
      </c>
      <c r="I62" s="36"/>
      <c r="J62" s="37"/>
      <c r="K62" s="38"/>
      <c r="L62" s="39"/>
      <c r="M62" s="40">
        <v>1495</v>
      </c>
      <c r="N62" s="41">
        <v>1750</v>
      </c>
      <c r="O62" s="42">
        <v>1704</v>
      </c>
      <c r="P62" s="39">
        <f t="shared" si="1"/>
        <v>97.37142857142858</v>
      </c>
    </row>
    <row r="63" spans="1:16" ht="20.25" outlineLevel="3">
      <c r="A63" s="110" t="str">
        <f t="shared" si="11"/>
        <v>3</v>
      </c>
      <c r="B63" s="111" t="str">
        <f t="shared" si="12"/>
        <v>33</v>
      </c>
      <c r="C63" s="111">
        <v>3399</v>
      </c>
      <c r="D63" s="35" t="s">
        <v>52</v>
      </c>
      <c r="E63" s="36">
        <v>614</v>
      </c>
      <c r="F63" s="37">
        <f t="shared" si="9"/>
        <v>850</v>
      </c>
      <c r="G63" s="38">
        <f t="shared" si="10"/>
        <v>788</v>
      </c>
      <c r="H63" s="39">
        <f t="shared" si="2"/>
        <v>92.70588235294117</v>
      </c>
      <c r="I63" s="36"/>
      <c r="J63" s="37"/>
      <c r="K63" s="38"/>
      <c r="L63" s="39"/>
      <c r="M63" s="40">
        <v>614</v>
      </c>
      <c r="N63" s="41">
        <v>850</v>
      </c>
      <c r="O63" s="42">
        <v>788</v>
      </c>
      <c r="P63" s="39">
        <f t="shared" si="1"/>
        <v>92.70588235294117</v>
      </c>
    </row>
    <row r="64" spans="1:16" ht="20.25" outlineLevel="2">
      <c r="A64" s="112">
        <v>3</v>
      </c>
      <c r="B64" s="113">
        <v>33</v>
      </c>
      <c r="C64" s="114"/>
      <c r="D64" s="43" t="s">
        <v>53</v>
      </c>
      <c r="E64" s="44">
        <f>SUM(E51:E63)</f>
        <v>393494</v>
      </c>
      <c r="F64" s="45">
        <f>SUM(F51:F63)</f>
        <v>442896</v>
      </c>
      <c r="G64" s="46">
        <f>SUM(G51:G63)</f>
        <v>441137</v>
      </c>
      <c r="H64" s="47">
        <f t="shared" si="2"/>
        <v>99.60284129908602</v>
      </c>
      <c r="I64" s="44">
        <f>SUM(I51:I63)</f>
        <v>368913</v>
      </c>
      <c r="J64" s="45">
        <f>SUM(J51:J63)</f>
        <v>415166</v>
      </c>
      <c r="K64" s="46">
        <f>SUM(K51:K63)</f>
        <v>414106</v>
      </c>
      <c r="L64" s="47">
        <f t="shared" si="3"/>
        <v>99.74468044107658</v>
      </c>
      <c r="M64" s="44">
        <f>SUM(M51:M63)</f>
        <v>24581</v>
      </c>
      <c r="N64" s="45">
        <f>SUM(N51:N63)</f>
        <v>27730</v>
      </c>
      <c r="O64" s="46">
        <f>SUM(O51:O63)</f>
        <v>27031</v>
      </c>
      <c r="P64" s="47">
        <f t="shared" si="1"/>
        <v>97.47926433465561</v>
      </c>
    </row>
    <row r="65" spans="1:16" ht="20.25" outlineLevel="2">
      <c r="A65" s="110"/>
      <c r="B65" s="121"/>
      <c r="C65" s="111"/>
      <c r="D65" s="35"/>
      <c r="E65" s="71"/>
      <c r="F65" s="72"/>
      <c r="G65" s="73"/>
      <c r="H65" s="74"/>
      <c r="I65" s="71"/>
      <c r="J65" s="72"/>
      <c r="K65" s="73"/>
      <c r="L65" s="74"/>
      <c r="M65" s="75"/>
      <c r="N65" s="76"/>
      <c r="O65" s="77"/>
      <c r="P65" s="74"/>
    </row>
    <row r="66" spans="1:16" ht="20.25" outlineLevel="3">
      <c r="A66" s="110" t="str">
        <f>MID(C66,1,1)</f>
        <v>3</v>
      </c>
      <c r="B66" s="111" t="str">
        <f>MID(C66,1,2)</f>
        <v>34</v>
      </c>
      <c r="C66" s="111">
        <v>3419</v>
      </c>
      <c r="D66" s="35" t="s">
        <v>54</v>
      </c>
      <c r="E66" s="36">
        <v>45371</v>
      </c>
      <c r="F66" s="37">
        <f aca="true" t="shared" si="13" ref="F66:G68">+J66+N66</f>
        <v>49202</v>
      </c>
      <c r="G66" s="38">
        <f t="shared" si="13"/>
        <v>49651</v>
      </c>
      <c r="H66" s="39">
        <f t="shared" si="2"/>
        <v>100.91256452989717</v>
      </c>
      <c r="I66" s="36">
        <v>43208</v>
      </c>
      <c r="J66" s="37">
        <v>42684</v>
      </c>
      <c r="K66" s="38">
        <v>42671</v>
      </c>
      <c r="L66" s="39">
        <f t="shared" si="3"/>
        <v>99.9695436229032</v>
      </c>
      <c r="M66" s="40">
        <v>2163</v>
      </c>
      <c r="N66" s="41">
        <v>6518</v>
      </c>
      <c r="O66" s="42">
        <v>6980</v>
      </c>
      <c r="P66" s="39">
        <f t="shared" si="1"/>
        <v>107.08806382325866</v>
      </c>
    </row>
    <row r="67" spans="1:16" ht="20.25" outlineLevel="3">
      <c r="A67" s="110" t="str">
        <f>MID(C67,1,1)</f>
        <v>3</v>
      </c>
      <c r="B67" s="111" t="str">
        <f>MID(C67,1,2)</f>
        <v>34</v>
      </c>
      <c r="C67" s="111">
        <v>3421</v>
      </c>
      <c r="D67" s="35" t="s">
        <v>55</v>
      </c>
      <c r="E67" s="36">
        <v>10834</v>
      </c>
      <c r="F67" s="37">
        <f t="shared" si="13"/>
        <v>10875</v>
      </c>
      <c r="G67" s="38">
        <f t="shared" si="13"/>
        <v>9886</v>
      </c>
      <c r="H67" s="39">
        <f t="shared" si="2"/>
        <v>90.9057471264368</v>
      </c>
      <c r="I67" s="36">
        <v>7350</v>
      </c>
      <c r="J67" s="37">
        <v>6931</v>
      </c>
      <c r="K67" s="38">
        <v>6897</v>
      </c>
      <c r="L67" s="39">
        <f t="shared" si="3"/>
        <v>99.50945029577262</v>
      </c>
      <c r="M67" s="40">
        <v>3484</v>
      </c>
      <c r="N67" s="41">
        <v>3944</v>
      </c>
      <c r="O67" s="42">
        <v>2989</v>
      </c>
      <c r="P67" s="39">
        <f t="shared" si="1"/>
        <v>75.78600405679514</v>
      </c>
    </row>
    <row r="68" spans="1:16" ht="20.25" outlineLevel="3">
      <c r="A68" s="110" t="str">
        <f>MID(C68,1,1)</f>
        <v>3</v>
      </c>
      <c r="B68" s="111" t="str">
        <f>MID(C68,1,2)</f>
        <v>34</v>
      </c>
      <c r="C68" s="111">
        <v>3429</v>
      </c>
      <c r="D68" s="35" t="s">
        <v>56</v>
      </c>
      <c r="E68" s="36">
        <v>2425</v>
      </c>
      <c r="F68" s="37">
        <f t="shared" si="13"/>
        <v>724</v>
      </c>
      <c r="G68" s="38">
        <f t="shared" si="13"/>
        <v>624</v>
      </c>
      <c r="H68" s="39">
        <f t="shared" si="2"/>
        <v>86.1878453038674</v>
      </c>
      <c r="I68" s="36">
        <v>198</v>
      </c>
      <c r="J68" s="37">
        <v>218</v>
      </c>
      <c r="K68" s="38">
        <v>213</v>
      </c>
      <c r="L68" s="39">
        <f t="shared" si="3"/>
        <v>97.70642201834863</v>
      </c>
      <c r="M68" s="40">
        <v>2227</v>
      </c>
      <c r="N68" s="41">
        <v>506</v>
      </c>
      <c r="O68" s="42">
        <v>411</v>
      </c>
      <c r="P68" s="39">
        <f aca="true" t="shared" si="14" ref="P68:P132">+O68/N68*100</f>
        <v>81.22529644268775</v>
      </c>
    </row>
    <row r="69" spans="1:16" ht="20.25" outlineLevel="2">
      <c r="A69" s="112">
        <v>3</v>
      </c>
      <c r="B69" s="113">
        <v>34</v>
      </c>
      <c r="C69" s="114"/>
      <c r="D69" s="43" t="s">
        <v>57</v>
      </c>
      <c r="E69" s="44">
        <f>SUM(E66:E68)</f>
        <v>58630</v>
      </c>
      <c r="F69" s="45">
        <f>SUM(F66:F68)</f>
        <v>60801</v>
      </c>
      <c r="G69" s="46">
        <f>SUM(G66:G68)</f>
        <v>60161</v>
      </c>
      <c r="H69" s="47">
        <f aca="true" t="shared" si="15" ref="H69:H132">+G69/F69*100</f>
        <v>98.94738573378727</v>
      </c>
      <c r="I69" s="44">
        <f>SUM(I66:I68)</f>
        <v>50756</v>
      </c>
      <c r="J69" s="45">
        <f>SUM(J66:J68)</f>
        <v>49833</v>
      </c>
      <c r="K69" s="46">
        <f>SUM(K66:K68)</f>
        <v>49781</v>
      </c>
      <c r="L69" s="47">
        <f aca="true" t="shared" si="16" ref="L69:L132">+K69/J69*100</f>
        <v>99.8956514759296</v>
      </c>
      <c r="M69" s="44">
        <f>SUM(M66:M68)</f>
        <v>7874</v>
      </c>
      <c r="N69" s="45">
        <f>SUM(N66:N68)</f>
        <v>10968</v>
      </c>
      <c r="O69" s="46">
        <f>SUM(O66:O68)</f>
        <v>10380</v>
      </c>
      <c r="P69" s="47">
        <f t="shared" si="14"/>
        <v>94.63894967177244</v>
      </c>
    </row>
    <row r="70" spans="1:16" ht="20.25" outlineLevel="2">
      <c r="A70" s="110"/>
      <c r="B70" s="121"/>
      <c r="C70" s="111"/>
      <c r="D70" s="35"/>
      <c r="E70" s="71"/>
      <c r="F70" s="72"/>
      <c r="G70" s="73"/>
      <c r="H70" s="74"/>
      <c r="I70" s="71"/>
      <c r="J70" s="72"/>
      <c r="K70" s="73"/>
      <c r="L70" s="74"/>
      <c r="M70" s="75"/>
      <c r="N70" s="76"/>
      <c r="O70" s="77"/>
      <c r="P70" s="74"/>
    </row>
    <row r="71" spans="1:16" ht="20.25" outlineLevel="3">
      <c r="A71" s="110" t="str">
        <f aca="true" t="shared" si="17" ref="A71:A82">MID(C71,1,1)</f>
        <v>3</v>
      </c>
      <c r="B71" s="111" t="str">
        <f aca="true" t="shared" si="18" ref="B71:B82">MID(C71,1,2)</f>
        <v>35</v>
      </c>
      <c r="C71" s="111">
        <v>3511</v>
      </c>
      <c r="D71" s="35" t="s">
        <v>58</v>
      </c>
      <c r="E71" s="36">
        <v>1722</v>
      </c>
      <c r="F71" s="37">
        <f aca="true" t="shared" si="19" ref="F71:F82">+J71+N71</f>
        <v>9782</v>
      </c>
      <c r="G71" s="38">
        <f aca="true" t="shared" si="20" ref="G71:G82">+K71+O71</f>
        <v>9446</v>
      </c>
      <c r="H71" s="39">
        <f t="shared" si="15"/>
        <v>96.56511960744224</v>
      </c>
      <c r="I71" s="36">
        <v>1000</v>
      </c>
      <c r="J71" s="37">
        <v>9000</v>
      </c>
      <c r="K71" s="38">
        <v>9000</v>
      </c>
      <c r="L71" s="39">
        <f t="shared" si="16"/>
        <v>100</v>
      </c>
      <c r="M71" s="40">
        <v>722</v>
      </c>
      <c r="N71" s="41">
        <v>782</v>
      </c>
      <c r="O71" s="42">
        <v>446</v>
      </c>
      <c r="P71" s="39">
        <f t="shared" si="14"/>
        <v>57.033248081841435</v>
      </c>
    </row>
    <row r="72" spans="1:16" ht="20.25" outlineLevel="3">
      <c r="A72" s="110" t="str">
        <f t="shared" si="17"/>
        <v>3</v>
      </c>
      <c r="B72" s="111" t="str">
        <f t="shared" si="18"/>
        <v>35</v>
      </c>
      <c r="C72" s="111">
        <v>3512</v>
      </c>
      <c r="D72" s="35" t="s">
        <v>59</v>
      </c>
      <c r="E72" s="36">
        <v>80</v>
      </c>
      <c r="F72" s="37">
        <f t="shared" si="19"/>
        <v>80</v>
      </c>
      <c r="G72" s="38">
        <f t="shared" si="20"/>
        <v>77</v>
      </c>
      <c r="H72" s="39">
        <f t="shared" si="15"/>
        <v>96.25</v>
      </c>
      <c r="I72" s="36"/>
      <c r="J72" s="37"/>
      <c r="K72" s="38"/>
      <c r="L72" s="39"/>
      <c r="M72" s="40">
        <v>80</v>
      </c>
      <c r="N72" s="41">
        <v>80</v>
      </c>
      <c r="O72" s="42">
        <v>77</v>
      </c>
      <c r="P72" s="39">
        <f t="shared" si="14"/>
        <v>96.25</v>
      </c>
    </row>
    <row r="73" spans="1:16" ht="20.25" outlineLevel="3">
      <c r="A73" s="110" t="str">
        <f t="shared" si="17"/>
        <v>3</v>
      </c>
      <c r="B73" s="111" t="str">
        <f t="shared" si="18"/>
        <v>35</v>
      </c>
      <c r="C73" s="111">
        <v>3513</v>
      </c>
      <c r="D73" s="35" t="s">
        <v>60</v>
      </c>
      <c r="E73" s="36">
        <v>15136</v>
      </c>
      <c r="F73" s="37">
        <f t="shared" si="19"/>
        <v>15136</v>
      </c>
      <c r="G73" s="38">
        <f t="shared" si="20"/>
        <v>15136</v>
      </c>
      <c r="H73" s="39">
        <f t="shared" si="15"/>
        <v>100</v>
      </c>
      <c r="I73" s="36">
        <v>15136</v>
      </c>
      <c r="J73" s="37">
        <v>15136</v>
      </c>
      <c r="K73" s="38">
        <v>15136</v>
      </c>
      <c r="L73" s="39">
        <f t="shared" si="16"/>
        <v>100</v>
      </c>
      <c r="M73" s="40"/>
      <c r="N73" s="41"/>
      <c r="O73" s="42"/>
      <c r="P73" s="39"/>
    </row>
    <row r="74" spans="1:16" ht="20.25" outlineLevel="3">
      <c r="A74" s="110" t="str">
        <f t="shared" si="17"/>
        <v>3</v>
      </c>
      <c r="B74" s="111" t="str">
        <f t="shared" si="18"/>
        <v>35</v>
      </c>
      <c r="C74" s="111">
        <v>3519</v>
      </c>
      <c r="D74" s="35" t="s">
        <v>61</v>
      </c>
      <c r="E74" s="36">
        <v>6211</v>
      </c>
      <c r="F74" s="37">
        <f t="shared" si="19"/>
        <v>6211</v>
      </c>
      <c r="G74" s="38">
        <f t="shared" si="20"/>
        <v>5341</v>
      </c>
      <c r="H74" s="39">
        <f t="shared" si="15"/>
        <v>85.99259378521977</v>
      </c>
      <c r="I74" s="36"/>
      <c r="J74" s="37"/>
      <c r="K74" s="38"/>
      <c r="L74" s="39"/>
      <c r="M74" s="40">
        <v>6211</v>
      </c>
      <c r="N74" s="41">
        <v>6211</v>
      </c>
      <c r="O74" s="42">
        <v>5341</v>
      </c>
      <c r="P74" s="39">
        <f t="shared" si="14"/>
        <v>85.99259378521977</v>
      </c>
    </row>
    <row r="75" spans="1:16" ht="20.25" outlineLevel="3">
      <c r="A75" s="110" t="str">
        <f t="shared" si="17"/>
        <v>3</v>
      </c>
      <c r="B75" s="111" t="str">
        <f t="shared" si="18"/>
        <v>35</v>
      </c>
      <c r="C75" s="111">
        <v>3522</v>
      </c>
      <c r="D75" s="35" t="s">
        <v>62</v>
      </c>
      <c r="E75" s="36">
        <v>2500</v>
      </c>
      <c r="F75" s="37">
        <f t="shared" si="19"/>
        <v>2500</v>
      </c>
      <c r="G75" s="38">
        <f t="shared" si="20"/>
        <v>2500</v>
      </c>
      <c r="H75" s="39">
        <f t="shared" si="15"/>
        <v>100</v>
      </c>
      <c r="I75" s="36">
        <v>2500</v>
      </c>
      <c r="J75" s="37">
        <v>2500</v>
      </c>
      <c r="K75" s="38">
        <v>2500</v>
      </c>
      <c r="L75" s="39">
        <f t="shared" si="16"/>
        <v>100</v>
      </c>
      <c r="M75" s="40"/>
      <c r="N75" s="41"/>
      <c r="O75" s="42"/>
      <c r="P75" s="39"/>
    </row>
    <row r="76" spans="1:16" ht="20.25" outlineLevel="3">
      <c r="A76" s="110" t="str">
        <f t="shared" si="17"/>
        <v>3</v>
      </c>
      <c r="B76" s="111" t="str">
        <f t="shared" si="18"/>
        <v>35</v>
      </c>
      <c r="C76" s="111">
        <v>3523</v>
      </c>
      <c r="D76" s="35" t="s">
        <v>63</v>
      </c>
      <c r="E76" s="36">
        <v>17757</v>
      </c>
      <c r="F76" s="37">
        <f t="shared" si="19"/>
        <v>17780</v>
      </c>
      <c r="G76" s="38">
        <f t="shared" si="20"/>
        <v>17780</v>
      </c>
      <c r="H76" s="39">
        <f t="shared" si="15"/>
        <v>100</v>
      </c>
      <c r="I76" s="36">
        <v>17757</v>
      </c>
      <c r="J76" s="37">
        <v>17780</v>
      </c>
      <c r="K76" s="38">
        <v>17780</v>
      </c>
      <c r="L76" s="39">
        <f t="shared" si="16"/>
        <v>100</v>
      </c>
      <c r="M76" s="40"/>
      <c r="N76" s="41"/>
      <c r="O76" s="42"/>
      <c r="P76" s="39"/>
    </row>
    <row r="77" spans="1:16" ht="20.25" outlineLevel="3">
      <c r="A77" s="110" t="str">
        <f t="shared" si="17"/>
        <v>3</v>
      </c>
      <c r="B77" s="111" t="str">
        <f t="shared" si="18"/>
        <v>35</v>
      </c>
      <c r="C77" s="111">
        <v>3529</v>
      </c>
      <c r="D77" s="35" t="s">
        <v>64</v>
      </c>
      <c r="E77" s="36">
        <v>3285</v>
      </c>
      <c r="F77" s="37">
        <f t="shared" si="19"/>
        <v>2400</v>
      </c>
      <c r="G77" s="38">
        <f t="shared" si="20"/>
        <v>2400</v>
      </c>
      <c r="H77" s="39">
        <f t="shared" si="15"/>
        <v>100</v>
      </c>
      <c r="I77" s="36">
        <v>3285</v>
      </c>
      <c r="J77" s="37">
        <v>2400</v>
      </c>
      <c r="K77" s="38">
        <v>2400</v>
      </c>
      <c r="L77" s="39">
        <f t="shared" si="16"/>
        <v>100</v>
      </c>
      <c r="M77" s="40"/>
      <c r="N77" s="41"/>
      <c r="O77" s="42"/>
      <c r="P77" s="39"/>
    </row>
    <row r="78" spans="1:16" ht="20.25" outlineLevel="3">
      <c r="A78" s="110" t="str">
        <f t="shared" si="17"/>
        <v>3</v>
      </c>
      <c r="B78" s="111" t="str">
        <f t="shared" si="18"/>
        <v>35</v>
      </c>
      <c r="C78" s="111">
        <v>3531</v>
      </c>
      <c r="D78" s="35" t="s">
        <v>65</v>
      </c>
      <c r="E78" s="36">
        <v>27042</v>
      </c>
      <c r="F78" s="37">
        <f t="shared" si="19"/>
        <v>27171</v>
      </c>
      <c r="G78" s="38">
        <f t="shared" si="20"/>
        <v>27171</v>
      </c>
      <c r="H78" s="39">
        <f t="shared" si="15"/>
        <v>100</v>
      </c>
      <c r="I78" s="36">
        <v>27042</v>
      </c>
      <c r="J78" s="37">
        <v>27171</v>
      </c>
      <c r="K78" s="38">
        <v>27171</v>
      </c>
      <c r="L78" s="39">
        <f t="shared" si="16"/>
        <v>100</v>
      </c>
      <c r="M78" s="40"/>
      <c r="N78" s="41"/>
      <c r="O78" s="42"/>
      <c r="P78" s="39"/>
    </row>
    <row r="79" spans="1:16" ht="20.25" outlineLevel="3">
      <c r="A79" s="110" t="str">
        <f t="shared" si="17"/>
        <v>3</v>
      </c>
      <c r="B79" s="111" t="str">
        <f t="shared" si="18"/>
        <v>35</v>
      </c>
      <c r="C79" s="111">
        <v>3532</v>
      </c>
      <c r="D79" s="35" t="s">
        <v>66</v>
      </c>
      <c r="E79" s="36">
        <v>1500</v>
      </c>
      <c r="F79" s="37">
        <f t="shared" si="19"/>
        <v>1500</v>
      </c>
      <c r="G79" s="38">
        <f t="shared" si="20"/>
        <v>1486</v>
      </c>
      <c r="H79" s="39">
        <f t="shared" si="15"/>
        <v>99.06666666666666</v>
      </c>
      <c r="I79" s="36">
        <v>1500</v>
      </c>
      <c r="J79" s="37">
        <v>1500</v>
      </c>
      <c r="K79" s="38">
        <v>1486</v>
      </c>
      <c r="L79" s="39">
        <f t="shared" si="16"/>
        <v>99.06666666666666</v>
      </c>
      <c r="M79" s="40"/>
      <c r="N79" s="41"/>
      <c r="O79" s="42"/>
      <c r="P79" s="39"/>
    </row>
    <row r="80" spans="1:16" ht="20.25" outlineLevel="3">
      <c r="A80" s="110">
        <v>3</v>
      </c>
      <c r="B80" s="111">
        <v>35</v>
      </c>
      <c r="C80" s="111">
        <v>3533</v>
      </c>
      <c r="D80" s="35" t="s">
        <v>167</v>
      </c>
      <c r="E80" s="36"/>
      <c r="F80" s="37">
        <f>+J80+N80</f>
        <v>5500</v>
      </c>
      <c r="G80" s="38">
        <f>+K80+O80</f>
        <v>5500</v>
      </c>
      <c r="H80" s="39">
        <f t="shared" si="15"/>
        <v>100</v>
      </c>
      <c r="I80" s="36"/>
      <c r="J80" s="37">
        <v>5500</v>
      </c>
      <c r="K80" s="38">
        <v>5500</v>
      </c>
      <c r="L80" s="39">
        <f t="shared" si="16"/>
        <v>100</v>
      </c>
      <c r="M80" s="40"/>
      <c r="N80" s="41"/>
      <c r="O80" s="42"/>
      <c r="P80" s="39"/>
    </row>
    <row r="81" spans="1:16" ht="20.25" outlineLevel="3">
      <c r="A81" s="110" t="str">
        <f t="shared" si="17"/>
        <v>3</v>
      </c>
      <c r="B81" s="111" t="str">
        <f t="shared" si="18"/>
        <v>35</v>
      </c>
      <c r="C81" s="111">
        <v>3541</v>
      </c>
      <c r="D81" s="35" t="s">
        <v>67</v>
      </c>
      <c r="E81" s="36">
        <v>2000</v>
      </c>
      <c r="F81" s="37">
        <f t="shared" si="19"/>
        <v>4265</v>
      </c>
      <c r="G81" s="38">
        <f t="shared" si="20"/>
        <v>4263</v>
      </c>
      <c r="H81" s="39">
        <f t="shared" si="15"/>
        <v>99.95310668229777</v>
      </c>
      <c r="I81" s="36">
        <v>2000</v>
      </c>
      <c r="J81" s="37">
        <v>4265</v>
      </c>
      <c r="K81" s="38">
        <v>4263</v>
      </c>
      <c r="L81" s="39">
        <f t="shared" si="16"/>
        <v>99.95310668229777</v>
      </c>
      <c r="M81" s="40"/>
      <c r="N81" s="41"/>
      <c r="O81" s="42"/>
      <c r="P81" s="39"/>
    </row>
    <row r="82" spans="1:16" ht="20.25" outlineLevel="3">
      <c r="A82" s="110" t="str">
        <f t="shared" si="17"/>
        <v>3</v>
      </c>
      <c r="B82" s="111" t="str">
        <f t="shared" si="18"/>
        <v>35</v>
      </c>
      <c r="C82" s="111">
        <v>3599</v>
      </c>
      <c r="D82" s="35" t="s">
        <v>68</v>
      </c>
      <c r="E82" s="36">
        <v>7990</v>
      </c>
      <c r="F82" s="37">
        <f t="shared" si="19"/>
        <v>8367</v>
      </c>
      <c r="G82" s="38">
        <f t="shared" si="20"/>
        <v>7762</v>
      </c>
      <c r="H82" s="39">
        <f t="shared" si="15"/>
        <v>92.76921238197681</v>
      </c>
      <c r="I82" s="36">
        <v>7986</v>
      </c>
      <c r="J82" s="37">
        <v>8113</v>
      </c>
      <c r="K82" s="38">
        <v>7654</v>
      </c>
      <c r="L82" s="39">
        <f t="shared" si="16"/>
        <v>94.34241341057562</v>
      </c>
      <c r="M82" s="40">
        <v>4</v>
      </c>
      <c r="N82" s="41">
        <v>254</v>
      </c>
      <c r="O82" s="42">
        <v>108</v>
      </c>
      <c r="P82" s="39">
        <f t="shared" si="14"/>
        <v>42.51968503937008</v>
      </c>
    </row>
    <row r="83" spans="1:16" ht="20.25" outlineLevel="2">
      <c r="A83" s="112">
        <v>3</v>
      </c>
      <c r="B83" s="124">
        <v>35</v>
      </c>
      <c r="C83" s="114"/>
      <c r="D83" s="43" t="s">
        <v>69</v>
      </c>
      <c r="E83" s="44">
        <f>SUM(E71:E82)</f>
        <v>85223</v>
      </c>
      <c r="F83" s="45">
        <f>SUM(F71:F82)</f>
        <v>100692</v>
      </c>
      <c r="G83" s="46">
        <f>SUM(G71:G82)</f>
        <v>98862</v>
      </c>
      <c r="H83" s="47">
        <f t="shared" si="15"/>
        <v>98.18257657013467</v>
      </c>
      <c r="I83" s="44">
        <f>SUM(I71:I82)</f>
        <v>78206</v>
      </c>
      <c r="J83" s="45">
        <f>SUM(J71:J82)</f>
        <v>93365</v>
      </c>
      <c r="K83" s="46">
        <f>SUM(K71:K82)</f>
        <v>92890</v>
      </c>
      <c r="L83" s="47">
        <f t="shared" si="16"/>
        <v>99.49124404219997</v>
      </c>
      <c r="M83" s="44">
        <f>SUM(M71:M82)</f>
        <v>7017</v>
      </c>
      <c r="N83" s="45">
        <f>SUM(N71:N82)</f>
        <v>7327</v>
      </c>
      <c r="O83" s="46">
        <f>SUM(O71:O82)</f>
        <v>5972</v>
      </c>
      <c r="P83" s="47">
        <f t="shared" si="14"/>
        <v>81.50675583458441</v>
      </c>
    </row>
    <row r="84" spans="1:16" ht="20.25" outlineLevel="2">
      <c r="A84" s="125"/>
      <c r="B84" s="126"/>
      <c r="C84" s="127"/>
      <c r="D84" s="89"/>
      <c r="E84" s="75"/>
      <c r="F84" s="76"/>
      <c r="G84" s="77"/>
      <c r="H84" s="90"/>
      <c r="I84" s="75"/>
      <c r="J84" s="76"/>
      <c r="K84" s="77"/>
      <c r="L84" s="90"/>
      <c r="M84" s="75"/>
      <c r="N84" s="76"/>
      <c r="O84" s="77"/>
      <c r="P84" s="90"/>
    </row>
    <row r="85" spans="1:16" ht="20.25" outlineLevel="3">
      <c r="A85" s="110" t="str">
        <f aca="true" t="shared" si="21" ref="A85:A93">MID(C85,1,1)</f>
        <v>3</v>
      </c>
      <c r="B85" s="111" t="str">
        <f aca="true" t="shared" si="22" ref="B85:B93">MID(C85,1,2)</f>
        <v>36</v>
      </c>
      <c r="C85" s="111">
        <v>3612</v>
      </c>
      <c r="D85" s="35" t="s">
        <v>145</v>
      </c>
      <c r="E85" s="36">
        <f>129443-2095</f>
        <v>127348</v>
      </c>
      <c r="F85" s="37">
        <f>+J85+N85</f>
        <v>111256</v>
      </c>
      <c r="G85" s="38">
        <f>+K85+O85</f>
        <v>130299</v>
      </c>
      <c r="H85" s="39">
        <f t="shared" si="15"/>
        <v>117.11638024016682</v>
      </c>
      <c r="I85" s="36">
        <v>107930</v>
      </c>
      <c r="J85" s="37">
        <v>90425</v>
      </c>
      <c r="K85" s="38">
        <v>71547</v>
      </c>
      <c r="L85" s="39">
        <f t="shared" si="16"/>
        <v>79.12303013547138</v>
      </c>
      <c r="M85" s="40">
        <v>21513</v>
      </c>
      <c r="N85" s="41">
        <v>20831</v>
      </c>
      <c r="O85" s="42">
        <f>58639+113</f>
        <v>58752</v>
      </c>
      <c r="P85" s="39">
        <f t="shared" si="14"/>
        <v>282.04118861312463</v>
      </c>
    </row>
    <row r="86" spans="1:16" ht="20.25" outlineLevel="3">
      <c r="A86" s="110" t="str">
        <f t="shared" si="21"/>
        <v>3</v>
      </c>
      <c r="B86" s="111" t="str">
        <f t="shared" si="22"/>
        <v>36</v>
      </c>
      <c r="C86" s="111">
        <v>3619</v>
      </c>
      <c r="D86" s="35" t="s">
        <v>70</v>
      </c>
      <c r="E86" s="36">
        <v>10800</v>
      </c>
      <c r="F86" s="37">
        <f aca="true" t="shared" si="23" ref="F86:F93">+J86+N86</f>
        <v>39854</v>
      </c>
      <c r="G86" s="38">
        <f aca="true" t="shared" si="24" ref="G86:G93">+K86+O86</f>
        <v>28413</v>
      </c>
      <c r="H86" s="39">
        <f t="shared" si="15"/>
        <v>71.29271842224118</v>
      </c>
      <c r="I86" s="36">
        <v>10800</v>
      </c>
      <c r="J86" s="37">
        <v>39854</v>
      </c>
      <c r="K86" s="38">
        <v>28413</v>
      </c>
      <c r="L86" s="39">
        <f t="shared" si="16"/>
        <v>71.29271842224118</v>
      </c>
      <c r="M86" s="40"/>
      <c r="N86" s="41"/>
      <c r="O86" s="42"/>
      <c r="P86" s="39"/>
    </row>
    <row r="87" spans="1:16" ht="20.25" outlineLevel="3">
      <c r="A87" s="110" t="str">
        <f t="shared" si="21"/>
        <v>3</v>
      </c>
      <c r="B87" s="111" t="str">
        <f t="shared" si="22"/>
        <v>36</v>
      </c>
      <c r="C87" s="111">
        <v>3631</v>
      </c>
      <c r="D87" s="35" t="s">
        <v>71</v>
      </c>
      <c r="E87" s="36">
        <v>59787</v>
      </c>
      <c r="F87" s="37">
        <f t="shared" si="23"/>
        <v>64973</v>
      </c>
      <c r="G87" s="38">
        <f t="shared" si="24"/>
        <v>64945</v>
      </c>
      <c r="H87" s="39">
        <f t="shared" si="15"/>
        <v>99.95690517599618</v>
      </c>
      <c r="I87" s="36">
        <v>59707</v>
      </c>
      <c r="J87" s="37">
        <v>64678</v>
      </c>
      <c r="K87" s="38">
        <v>64678</v>
      </c>
      <c r="L87" s="39">
        <f t="shared" si="16"/>
        <v>100</v>
      </c>
      <c r="M87" s="40">
        <v>80</v>
      </c>
      <c r="N87" s="41">
        <v>295</v>
      </c>
      <c r="O87" s="42">
        <v>267</v>
      </c>
      <c r="P87" s="39">
        <f t="shared" si="14"/>
        <v>90.5084745762712</v>
      </c>
    </row>
    <row r="88" spans="1:16" ht="20.25" outlineLevel="3">
      <c r="A88" s="110" t="str">
        <f t="shared" si="21"/>
        <v>3</v>
      </c>
      <c r="B88" s="111" t="str">
        <f t="shared" si="22"/>
        <v>36</v>
      </c>
      <c r="C88" s="111">
        <v>3632</v>
      </c>
      <c r="D88" s="35" t="s">
        <v>72</v>
      </c>
      <c r="E88" s="36">
        <v>17209</v>
      </c>
      <c r="F88" s="37">
        <f t="shared" si="23"/>
        <v>18795</v>
      </c>
      <c r="G88" s="38">
        <f t="shared" si="24"/>
        <v>18112</v>
      </c>
      <c r="H88" s="39">
        <f t="shared" si="15"/>
        <v>96.36605480180899</v>
      </c>
      <c r="I88" s="36">
        <v>16815</v>
      </c>
      <c r="J88" s="37">
        <v>18355</v>
      </c>
      <c r="K88" s="38">
        <v>17814</v>
      </c>
      <c r="L88" s="39">
        <f t="shared" si="16"/>
        <v>97.05257423045491</v>
      </c>
      <c r="M88" s="40">
        <v>394</v>
      </c>
      <c r="N88" s="41">
        <v>440</v>
      </c>
      <c r="O88" s="42">
        <v>298</v>
      </c>
      <c r="P88" s="39">
        <f t="shared" si="14"/>
        <v>67.72727272727272</v>
      </c>
    </row>
    <row r="89" spans="1:16" ht="20.25" outlineLevel="3">
      <c r="A89" s="110" t="str">
        <f t="shared" si="21"/>
        <v>3</v>
      </c>
      <c r="B89" s="111" t="str">
        <f t="shared" si="22"/>
        <v>36</v>
      </c>
      <c r="C89" s="111">
        <v>3633</v>
      </c>
      <c r="D89" s="35" t="s">
        <v>73</v>
      </c>
      <c r="E89" s="36">
        <v>10953</v>
      </c>
      <c r="F89" s="37">
        <f t="shared" si="23"/>
        <v>11803</v>
      </c>
      <c r="G89" s="38">
        <f t="shared" si="24"/>
        <v>11654</v>
      </c>
      <c r="H89" s="39">
        <f t="shared" si="15"/>
        <v>98.73760908243668</v>
      </c>
      <c r="I89" s="36">
        <v>10953</v>
      </c>
      <c r="J89" s="37">
        <v>11803</v>
      </c>
      <c r="K89" s="38">
        <v>11654</v>
      </c>
      <c r="L89" s="39">
        <f t="shared" si="16"/>
        <v>98.73760908243668</v>
      </c>
      <c r="M89" s="40"/>
      <c r="N89" s="41"/>
      <c r="O89" s="42"/>
      <c r="P89" s="39"/>
    </row>
    <row r="90" spans="1:16" ht="20.25" outlineLevel="3">
      <c r="A90" s="110" t="str">
        <f t="shared" si="21"/>
        <v>3</v>
      </c>
      <c r="B90" s="111" t="str">
        <f t="shared" si="22"/>
        <v>36</v>
      </c>
      <c r="C90" s="111">
        <v>3634</v>
      </c>
      <c r="D90" s="35" t="s">
        <v>74</v>
      </c>
      <c r="E90" s="36">
        <v>1327</v>
      </c>
      <c r="F90" s="37">
        <f t="shared" si="23"/>
        <v>1327</v>
      </c>
      <c r="G90" s="38">
        <f t="shared" si="24"/>
        <v>1373</v>
      </c>
      <c r="H90" s="39">
        <f t="shared" si="15"/>
        <v>103.46646571213263</v>
      </c>
      <c r="I90" s="36"/>
      <c r="J90" s="37"/>
      <c r="K90" s="38"/>
      <c r="L90" s="39"/>
      <c r="M90" s="40">
        <v>1327</v>
      </c>
      <c r="N90" s="41">
        <v>1327</v>
      </c>
      <c r="O90" s="42">
        <v>1373</v>
      </c>
      <c r="P90" s="39">
        <f t="shared" si="14"/>
        <v>103.46646571213263</v>
      </c>
    </row>
    <row r="91" spans="1:16" ht="20.25" outlineLevel="3">
      <c r="A91" s="110" t="str">
        <f t="shared" si="21"/>
        <v>3</v>
      </c>
      <c r="B91" s="111" t="str">
        <f t="shared" si="22"/>
        <v>36</v>
      </c>
      <c r="C91" s="111">
        <v>3635</v>
      </c>
      <c r="D91" s="35" t="s">
        <v>75</v>
      </c>
      <c r="E91" s="36">
        <v>9830</v>
      </c>
      <c r="F91" s="37">
        <f t="shared" si="23"/>
        <v>14040</v>
      </c>
      <c r="G91" s="38">
        <f t="shared" si="24"/>
        <v>13163</v>
      </c>
      <c r="H91" s="39">
        <f t="shared" si="15"/>
        <v>93.75356125356126</v>
      </c>
      <c r="I91" s="36">
        <v>9000</v>
      </c>
      <c r="J91" s="37">
        <v>13450</v>
      </c>
      <c r="K91" s="38">
        <v>12700</v>
      </c>
      <c r="L91" s="39">
        <f t="shared" si="16"/>
        <v>94.42379182156134</v>
      </c>
      <c r="M91" s="40">
        <v>830</v>
      </c>
      <c r="N91" s="41">
        <v>590</v>
      </c>
      <c r="O91" s="42">
        <v>463</v>
      </c>
      <c r="P91" s="39">
        <f t="shared" si="14"/>
        <v>78.47457627118644</v>
      </c>
    </row>
    <row r="92" spans="1:16" ht="20.25" outlineLevel="3">
      <c r="A92" s="110" t="str">
        <f t="shared" si="21"/>
        <v>3</v>
      </c>
      <c r="B92" s="111" t="str">
        <f t="shared" si="22"/>
        <v>36</v>
      </c>
      <c r="C92" s="111">
        <v>3639</v>
      </c>
      <c r="D92" s="35" t="s">
        <v>76</v>
      </c>
      <c r="E92" s="36">
        <v>28583</v>
      </c>
      <c r="F92" s="37">
        <f t="shared" si="23"/>
        <v>73517</v>
      </c>
      <c r="G92" s="38">
        <f t="shared" si="24"/>
        <v>61595</v>
      </c>
      <c r="H92" s="39">
        <f t="shared" si="15"/>
        <v>83.78334262823564</v>
      </c>
      <c r="I92" s="36">
        <v>25666</v>
      </c>
      <c r="J92" s="37">
        <v>67331</v>
      </c>
      <c r="K92" s="38">
        <v>54927</v>
      </c>
      <c r="L92" s="39">
        <f t="shared" si="16"/>
        <v>81.57757942106905</v>
      </c>
      <c r="M92" s="40">
        <v>2917</v>
      </c>
      <c r="N92" s="41">
        <v>6186</v>
      </c>
      <c r="O92" s="42">
        <v>6668</v>
      </c>
      <c r="P92" s="39">
        <f t="shared" si="14"/>
        <v>107.79178790817976</v>
      </c>
    </row>
    <row r="93" spans="1:16" ht="20.25" outlineLevel="3">
      <c r="A93" s="110" t="str">
        <f t="shared" si="21"/>
        <v>3</v>
      </c>
      <c r="B93" s="111" t="str">
        <f t="shared" si="22"/>
        <v>36</v>
      </c>
      <c r="C93" s="111">
        <v>3699</v>
      </c>
      <c r="D93" s="35" t="s">
        <v>77</v>
      </c>
      <c r="E93" s="36">
        <v>21744</v>
      </c>
      <c r="F93" s="37">
        <f t="shared" si="23"/>
        <v>24965</v>
      </c>
      <c r="G93" s="38">
        <f t="shared" si="24"/>
        <v>24908</v>
      </c>
      <c r="H93" s="39">
        <f t="shared" si="15"/>
        <v>99.77168035249349</v>
      </c>
      <c r="I93" s="36">
        <v>21340</v>
      </c>
      <c r="J93" s="37">
        <v>24550</v>
      </c>
      <c r="K93" s="38">
        <v>24550</v>
      </c>
      <c r="L93" s="39">
        <f t="shared" si="16"/>
        <v>100</v>
      </c>
      <c r="M93" s="40">
        <v>404</v>
      </c>
      <c r="N93" s="41">
        <v>415</v>
      </c>
      <c r="O93" s="42">
        <v>358</v>
      </c>
      <c r="P93" s="39">
        <f t="shared" si="14"/>
        <v>86.26506024096385</v>
      </c>
    </row>
    <row r="94" spans="1:16" ht="20.25" outlineLevel="2">
      <c r="A94" s="112">
        <v>3</v>
      </c>
      <c r="B94" s="113">
        <v>36</v>
      </c>
      <c r="C94" s="114"/>
      <c r="D94" s="43" t="s">
        <v>78</v>
      </c>
      <c r="E94" s="44">
        <f>SUM(E85:E93)</f>
        <v>287581</v>
      </c>
      <c r="F94" s="45">
        <f>SUM(F85:F93)</f>
        <v>360530</v>
      </c>
      <c r="G94" s="46">
        <f>SUM(G85:G93)</f>
        <v>354462</v>
      </c>
      <c r="H94" s="47">
        <f t="shared" si="15"/>
        <v>98.31692230882312</v>
      </c>
      <c r="I94" s="44">
        <f>SUM(I85:I93)</f>
        <v>262211</v>
      </c>
      <c r="J94" s="45">
        <f>SUM(J85:J93)</f>
        <v>330446</v>
      </c>
      <c r="K94" s="46">
        <f>SUM(K85:K93)</f>
        <v>286283</v>
      </c>
      <c r="L94" s="47">
        <f t="shared" si="16"/>
        <v>86.63533527414464</v>
      </c>
      <c r="M94" s="44">
        <f>SUM(M85:M93)</f>
        <v>27465</v>
      </c>
      <c r="N94" s="45">
        <f>SUM(N85:N93)</f>
        <v>30084</v>
      </c>
      <c r="O94" s="46">
        <f>SUM(O85:O93)</f>
        <v>68179</v>
      </c>
      <c r="P94" s="47">
        <f t="shared" si="14"/>
        <v>226.62877276957852</v>
      </c>
    </row>
    <row r="95" spans="1:16" ht="20.25" outlineLevel="2">
      <c r="A95" s="110"/>
      <c r="B95" s="121"/>
      <c r="C95" s="111"/>
      <c r="D95" s="35"/>
      <c r="E95" s="71"/>
      <c r="F95" s="72"/>
      <c r="G95" s="73"/>
      <c r="H95" s="74"/>
      <c r="I95" s="71"/>
      <c r="J95" s="72"/>
      <c r="K95" s="73"/>
      <c r="L95" s="74"/>
      <c r="M95" s="75"/>
      <c r="N95" s="76"/>
      <c r="O95" s="77"/>
      <c r="P95" s="74"/>
    </row>
    <row r="96" spans="1:16" ht="20.25" outlineLevel="3">
      <c r="A96" s="110" t="str">
        <f aca="true" t="shared" si="25" ref="A96:A107">MID(C96,1,1)</f>
        <v>3</v>
      </c>
      <c r="B96" s="111" t="str">
        <f aca="true" t="shared" si="26" ref="B96:B107">MID(C96,1,2)</f>
        <v>37</v>
      </c>
      <c r="C96" s="111">
        <v>3716</v>
      </c>
      <c r="D96" s="35" t="s">
        <v>79</v>
      </c>
      <c r="E96" s="36">
        <v>2120</v>
      </c>
      <c r="F96" s="37">
        <f aca="true" t="shared" si="27" ref="F96:F110">+J96+N96</f>
        <v>2304</v>
      </c>
      <c r="G96" s="38">
        <f aca="true" t="shared" si="28" ref="G96:G110">+K96+O96</f>
        <v>1957</v>
      </c>
      <c r="H96" s="39">
        <f t="shared" si="15"/>
        <v>84.93923611111111</v>
      </c>
      <c r="I96" s="36">
        <v>2120</v>
      </c>
      <c r="J96" s="37">
        <v>2120</v>
      </c>
      <c r="K96" s="38">
        <v>1956</v>
      </c>
      <c r="L96" s="39">
        <f t="shared" si="16"/>
        <v>92.26415094339623</v>
      </c>
      <c r="M96" s="40"/>
      <c r="N96" s="41">
        <v>184</v>
      </c>
      <c r="O96" s="42">
        <v>1</v>
      </c>
      <c r="P96" s="39">
        <f t="shared" si="14"/>
        <v>0.5434782608695652</v>
      </c>
    </row>
    <row r="97" spans="1:16" ht="20.25" outlineLevel="3">
      <c r="A97" s="110" t="str">
        <f t="shared" si="25"/>
        <v>3</v>
      </c>
      <c r="B97" s="111" t="str">
        <f t="shared" si="26"/>
        <v>37</v>
      </c>
      <c r="C97" s="111">
        <v>3722</v>
      </c>
      <c r="D97" s="35" t="s">
        <v>80</v>
      </c>
      <c r="E97" s="36">
        <v>118083</v>
      </c>
      <c r="F97" s="37">
        <f t="shared" si="27"/>
        <v>115497</v>
      </c>
      <c r="G97" s="38">
        <f t="shared" si="28"/>
        <v>115207</v>
      </c>
      <c r="H97" s="39">
        <f t="shared" si="15"/>
        <v>99.74891122713144</v>
      </c>
      <c r="I97" s="36">
        <v>107900</v>
      </c>
      <c r="J97" s="37">
        <v>107900</v>
      </c>
      <c r="K97" s="38">
        <v>107894</v>
      </c>
      <c r="L97" s="39">
        <f t="shared" si="16"/>
        <v>99.99443929564411</v>
      </c>
      <c r="M97" s="40">
        <v>10183</v>
      </c>
      <c r="N97" s="41">
        <v>7597</v>
      </c>
      <c r="O97" s="42">
        <v>7313</v>
      </c>
      <c r="P97" s="39">
        <f t="shared" si="14"/>
        <v>96.26168224299066</v>
      </c>
    </row>
    <row r="98" spans="1:16" ht="20.25" outlineLevel="3">
      <c r="A98" s="110" t="str">
        <f t="shared" si="25"/>
        <v>3</v>
      </c>
      <c r="B98" s="111" t="str">
        <f t="shared" si="26"/>
        <v>37</v>
      </c>
      <c r="C98" s="111">
        <v>3723</v>
      </c>
      <c r="D98" s="35" t="s">
        <v>81</v>
      </c>
      <c r="E98" s="36">
        <v>270</v>
      </c>
      <c r="F98" s="37">
        <f t="shared" si="27"/>
        <v>16</v>
      </c>
      <c r="G98" s="38">
        <f t="shared" si="28"/>
        <v>17</v>
      </c>
      <c r="H98" s="39">
        <f t="shared" si="15"/>
        <v>106.25</v>
      </c>
      <c r="I98" s="36"/>
      <c r="J98" s="37"/>
      <c r="K98" s="38"/>
      <c r="L98" s="39"/>
      <c r="M98" s="40">
        <v>270</v>
      </c>
      <c r="N98" s="41">
        <v>16</v>
      </c>
      <c r="O98" s="42">
        <v>17</v>
      </c>
      <c r="P98" s="39">
        <f t="shared" si="14"/>
        <v>106.25</v>
      </c>
    </row>
    <row r="99" spans="1:16" ht="20.25" outlineLevel="3">
      <c r="A99" s="110" t="str">
        <f t="shared" si="25"/>
        <v>3</v>
      </c>
      <c r="B99" s="111" t="str">
        <f t="shared" si="26"/>
        <v>37</v>
      </c>
      <c r="C99" s="111">
        <v>3725</v>
      </c>
      <c r="D99" s="35" t="s">
        <v>82</v>
      </c>
      <c r="E99" s="36">
        <v>144341</v>
      </c>
      <c r="F99" s="37">
        <f t="shared" si="27"/>
        <v>150370</v>
      </c>
      <c r="G99" s="38">
        <f t="shared" si="28"/>
        <v>130682</v>
      </c>
      <c r="H99" s="39">
        <f t="shared" si="15"/>
        <v>86.90696282503158</v>
      </c>
      <c r="I99" s="36">
        <v>143621</v>
      </c>
      <c r="J99" s="37">
        <v>149549</v>
      </c>
      <c r="K99" s="38">
        <v>129959</v>
      </c>
      <c r="L99" s="39">
        <f t="shared" si="16"/>
        <v>86.90061451430635</v>
      </c>
      <c r="M99" s="40">
        <v>720</v>
      </c>
      <c r="N99" s="41">
        <v>821</v>
      </c>
      <c r="O99" s="42">
        <v>723</v>
      </c>
      <c r="P99" s="39">
        <f t="shared" si="14"/>
        <v>88.06333739342266</v>
      </c>
    </row>
    <row r="100" spans="1:16" ht="20.25" outlineLevel="3">
      <c r="A100" s="110" t="str">
        <f t="shared" si="25"/>
        <v>3</v>
      </c>
      <c r="B100" s="111" t="str">
        <f t="shared" si="26"/>
        <v>37</v>
      </c>
      <c r="C100" s="111">
        <v>3729</v>
      </c>
      <c r="D100" s="35" t="s">
        <v>83</v>
      </c>
      <c r="E100" s="36">
        <v>6950</v>
      </c>
      <c r="F100" s="37">
        <f t="shared" si="27"/>
        <v>9540</v>
      </c>
      <c r="G100" s="38">
        <f t="shared" si="28"/>
        <v>9371</v>
      </c>
      <c r="H100" s="39">
        <f t="shared" si="15"/>
        <v>98.22851153039832</v>
      </c>
      <c r="I100" s="36">
        <v>6600</v>
      </c>
      <c r="J100" s="37">
        <v>9280</v>
      </c>
      <c r="K100" s="38">
        <f>9229+1</f>
        <v>9230</v>
      </c>
      <c r="L100" s="39">
        <f t="shared" si="16"/>
        <v>99.46120689655173</v>
      </c>
      <c r="M100" s="40">
        <v>350</v>
      </c>
      <c r="N100" s="41">
        <v>260</v>
      </c>
      <c r="O100" s="42">
        <v>141</v>
      </c>
      <c r="P100" s="39">
        <f t="shared" si="14"/>
        <v>54.230769230769226</v>
      </c>
    </row>
    <row r="101" spans="1:16" ht="20.25" outlineLevel="3">
      <c r="A101" s="110" t="str">
        <f t="shared" si="25"/>
        <v>3</v>
      </c>
      <c r="B101" s="111" t="str">
        <f t="shared" si="26"/>
        <v>37</v>
      </c>
      <c r="C101" s="111">
        <v>3733</v>
      </c>
      <c r="D101" s="35" t="s">
        <v>84</v>
      </c>
      <c r="E101" s="36">
        <v>250</v>
      </c>
      <c r="F101" s="37">
        <f t="shared" si="27"/>
        <v>250</v>
      </c>
      <c r="G101" s="38">
        <f t="shared" si="28"/>
        <v>234</v>
      </c>
      <c r="H101" s="39">
        <f t="shared" si="15"/>
        <v>93.60000000000001</v>
      </c>
      <c r="I101" s="36">
        <v>250</v>
      </c>
      <c r="J101" s="37">
        <v>250</v>
      </c>
      <c r="K101" s="38">
        <v>234</v>
      </c>
      <c r="L101" s="39">
        <f t="shared" si="16"/>
        <v>93.60000000000001</v>
      </c>
      <c r="M101" s="40"/>
      <c r="N101" s="41"/>
      <c r="O101" s="42"/>
      <c r="P101" s="39"/>
    </row>
    <row r="102" spans="1:16" ht="20.25" outlineLevel="3">
      <c r="A102" s="110" t="str">
        <f t="shared" si="25"/>
        <v>3</v>
      </c>
      <c r="B102" s="111" t="str">
        <f t="shared" si="26"/>
        <v>37</v>
      </c>
      <c r="C102" s="111">
        <v>3739</v>
      </c>
      <c r="D102" s="35" t="s">
        <v>85</v>
      </c>
      <c r="E102" s="36">
        <v>1980</v>
      </c>
      <c r="F102" s="37">
        <f t="shared" si="27"/>
        <v>17280</v>
      </c>
      <c r="G102" s="38">
        <f t="shared" si="28"/>
        <v>17410</v>
      </c>
      <c r="H102" s="39">
        <f t="shared" si="15"/>
        <v>100.75231481481481</v>
      </c>
      <c r="I102" s="36">
        <v>1960</v>
      </c>
      <c r="J102" s="37">
        <v>17260</v>
      </c>
      <c r="K102" s="38">
        <v>17390</v>
      </c>
      <c r="L102" s="39">
        <f t="shared" si="16"/>
        <v>100.75318655851679</v>
      </c>
      <c r="M102" s="40">
        <v>20</v>
      </c>
      <c r="N102" s="41">
        <v>20</v>
      </c>
      <c r="O102" s="42">
        <v>20</v>
      </c>
      <c r="P102" s="39">
        <f t="shared" si="14"/>
        <v>100</v>
      </c>
    </row>
    <row r="103" spans="1:16" ht="20.25" outlineLevel="3">
      <c r="A103" s="110" t="str">
        <f t="shared" si="25"/>
        <v>3</v>
      </c>
      <c r="B103" s="111" t="str">
        <f t="shared" si="26"/>
        <v>37</v>
      </c>
      <c r="C103" s="111">
        <v>3741</v>
      </c>
      <c r="D103" s="35" t="s">
        <v>86</v>
      </c>
      <c r="E103" s="36">
        <v>28450</v>
      </c>
      <c r="F103" s="37">
        <f t="shared" si="27"/>
        <v>28392</v>
      </c>
      <c r="G103" s="38">
        <f t="shared" si="28"/>
        <v>27249</v>
      </c>
      <c r="H103" s="39">
        <f t="shared" si="15"/>
        <v>95.9742180896027</v>
      </c>
      <c r="I103" s="36">
        <v>28450</v>
      </c>
      <c r="J103" s="37">
        <v>28392</v>
      </c>
      <c r="K103" s="38">
        <v>27249</v>
      </c>
      <c r="L103" s="39">
        <f t="shared" si="16"/>
        <v>95.9742180896027</v>
      </c>
      <c r="M103" s="40"/>
      <c r="N103" s="41"/>
      <c r="O103" s="42"/>
      <c r="P103" s="39"/>
    </row>
    <row r="104" spans="1:16" ht="20.25" outlineLevel="3">
      <c r="A104" s="110" t="str">
        <f t="shared" si="25"/>
        <v>3</v>
      </c>
      <c r="B104" s="111" t="str">
        <f t="shared" si="26"/>
        <v>37</v>
      </c>
      <c r="C104" s="111">
        <v>3742</v>
      </c>
      <c r="D104" s="35" t="s">
        <v>87</v>
      </c>
      <c r="E104" s="36">
        <v>1470</v>
      </c>
      <c r="F104" s="37">
        <f t="shared" si="27"/>
        <v>1570</v>
      </c>
      <c r="G104" s="38">
        <f t="shared" si="28"/>
        <v>1266</v>
      </c>
      <c r="H104" s="39">
        <f t="shared" si="15"/>
        <v>80.63694267515925</v>
      </c>
      <c r="I104" s="36">
        <v>1470</v>
      </c>
      <c r="J104" s="37">
        <v>1570</v>
      </c>
      <c r="K104" s="38">
        <v>1266</v>
      </c>
      <c r="L104" s="39">
        <f t="shared" si="16"/>
        <v>80.63694267515925</v>
      </c>
      <c r="M104" s="40"/>
      <c r="N104" s="41"/>
      <c r="O104" s="42"/>
      <c r="P104" s="39"/>
    </row>
    <row r="105" spans="1:16" ht="20.25" outlineLevel="3">
      <c r="A105" s="110" t="str">
        <f t="shared" si="25"/>
        <v>3</v>
      </c>
      <c r="B105" s="111" t="str">
        <f t="shared" si="26"/>
        <v>37</v>
      </c>
      <c r="C105" s="111">
        <v>3744</v>
      </c>
      <c r="D105" s="35" t="s">
        <v>88</v>
      </c>
      <c r="E105" s="36">
        <v>500</v>
      </c>
      <c r="F105" s="37">
        <f t="shared" si="27"/>
        <v>500</v>
      </c>
      <c r="G105" s="38"/>
      <c r="H105" s="39"/>
      <c r="I105" s="36">
        <v>500</v>
      </c>
      <c r="J105" s="37">
        <v>500</v>
      </c>
      <c r="K105" s="38"/>
      <c r="L105" s="39">
        <f t="shared" si="16"/>
        <v>0</v>
      </c>
      <c r="M105" s="40"/>
      <c r="N105" s="41"/>
      <c r="O105" s="42"/>
      <c r="P105" s="39"/>
    </row>
    <row r="106" spans="1:16" ht="20.25" outlineLevel="3">
      <c r="A106" s="110" t="str">
        <f t="shared" si="25"/>
        <v>3</v>
      </c>
      <c r="B106" s="111" t="str">
        <f t="shared" si="26"/>
        <v>37</v>
      </c>
      <c r="C106" s="111">
        <v>3745</v>
      </c>
      <c r="D106" s="35" t="s">
        <v>89</v>
      </c>
      <c r="E106" s="36">
        <v>96388</v>
      </c>
      <c r="F106" s="37">
        <f t="shared" si="27"/>
        <v>106408</v>
      </c>
      <c r="G106" s="38">
        <f t="shared" si="28"/>
        <v>103390</v>
      </c>
      <c r="H106" s="39">
        <f t="shared" si="15"/>
        <v>97.16374708668522</v>
      </c>
      <c r="I106" s="36">
        <v>20752</v>
      </c>
      <c r="J106" s="37">
        <v>22352</v>
      </c>
      <c r="K106" s="38">
        <v>22094</v>
      </c>
      <c r="L106" s="39">
        <f t="shared" si="16"/>
        <v>98.84574087329993</v>
      </c>
      <c r="M106" s="40">
        <v>75636</v>
      </c>
      <c r="N106" s="41">
        <v>84056</v>
      </c>
      <c r="O106" s="42">
        <v>81296</v>
      </c>
      <c r="P106" s="39">
        <f t="shared" si="14"/>
        <v>96.71647473113163</v>
      </c>
    </row>
    <row r="107" spans="1:16" ht="20.25" outlineLevel="3">
      <c r="A107" s="110" t="str">
        <f t="shared" si="25"/>
        <v>3</v>
      </c>
      <c r="B107" s="111" t="str">
        <f t="shared" si="26"/>
        <v>37</v>
      </c>
      <c r="C107" s="111">
        <v>3749</v>
      </c>
      <c r="D107" s="35" t="s">
        <v>90</v>
      </c>
      <c r="E107" s="36">
        <v>510</v>
      </c>
      <c r="F107" s="37">
        <f t="shared" si="27"/>
        <v>471</v>
      </c>
      <c r="G107" s="38">
        <f t="shared" si="28"/>
        <v>360</v>
      </c>
      <c r="H107" s="39">
        <f t="shared" si="15"/>
        <v>76.43312101910828</v>
      </c>
      <c r="I107" s="36"/>
      <c r="J107" s="37"/>
      <c r="K107" s="38"/>
      <c r="L107" s="39"/>
      <c r="M107" s="40">
        <v>510</v>
      </c>
      <c r="N107" s="41">
        <v>471</v>
      </c>
      <c r="O107" s="42">
        <v>360</v>
      </c>
      <c r="P107" s="39">
        <f t="shared" si="14"/>
        <v>76.43312101910828</v>
      </c>
    </row>
    <row r="108" spans="1:16" ht="20.25" outlineLevel="3">
      <c r="A108" s="110">
        <v>3</v>
      </c>
      <c r="B108" s="111">
        <v>37</v>
      </c>
      <c r="C108" s="111">
        <v>3752</v>
      </c>
      <c r="D108" s="35" t="s">
        <v>91</v>
      </c>
      <c r="E108" s="36"/>
      <c r="F108" s="37">
        <f t="shared" si="27"/>
        <v>12</v>
      </c>
      <c r="G108" s="38"/>
      <c r="H108" s="39"/>
      <c r="I108" s="36"/>
      <c r="J108" s="37">
        <v>12</v>
      </c>
      <c r="K108" s="38"/>
      <c r="L108" s="39">
        <f t="shared" si="16"/>
        <v>0</v>
      </c>
      <c r="M108" s="40"/>
      <c r="N108" s="41"/>
      <c r="O108" s="42"/>
      <c r="P108" s="39"/>
    </row>
    <row r="109" spans="1:16" ht="20.25" outlineLevel="3">
      <c r="A109" s="110" t="str">
        <f>MID(C109,1,1)</f>
        <v>3</v>
      </c>
      <c r="B109" s="111" t="str">
        <f>MID(C109,1,2)</f>
        <v>37</v>
      </c>
      <c r="C109" s="111">
        <v>3780</v>
      </c>
      <c r="D109" s="35" t="s">
        <v>92</v>
      </c>
      <c r="E109" s="36">
        <v>60</v>
      </c>
      <c r="F109" s="37">
        <f t="shared" si="27"/>
        <v>2110</v>
      </c>
      <c r="G109" s="38">
        <f t="shared" si="28"/>
        <v>851</v>
      </c>
      <c r="H109" s="39">
        <f t="shared" si="15"/>
        <v>40.33175355450237</v>
      </c>
      <c r="I109" s="36">
        <v>60</v>
      </c>
      <c r="J109" s="37">
        <v>2110</v>
      </c>
      <c r="K109" s="38">
        <v>851</v>
      </c>
      <c r="L109" s="39">
        <f t="shared" si="16"/>
        <v>40.33175355450237</v>
      </c>
      <c r="M109" s="40"/>
      <c r="N109" s="41"/>
      <c r="O109" s="42"/>
      <c r="P109" s="39"/>
    </row>
    <row r="110" spans="1:16" ht="20.25" outlineLevel="3">
      <c r="A110" s="110" t="str">
        <f>MID(C110,1,1)</f>
        <v>3</v>
      </c>
      <c r="B110" s="111" t="str">
        <f>MID(C110,1,2)</f>
        <v>37</v>
      </c>
      <c r="C110" s="111">
        <v>3792</v>
      </c>
      <c r="D110" s="35" t="s">
        <v>93</v>
      </c>
      <c r="E110" s="36">
        <v>890</v>
      </c>
      <c r="F110" s="37">
        <f t="shared" si="27"/>
        <v>892</v>
      </c>
      <c r="G110" s="38">
        <f t="shared" si="28"/>
        <v>861</v>
      </c>
      <c r="H110" s="39">
        <f t="shared" si="15"/>
        <v>96.52466367713004</v>
      </c>
      <c r="I110" s="36">
        <v>890</v>
      </c>
      <c r="J110" s="37">
        <v>890</v>
      </c>
      <c r="K110" s="38">
        <v>859</v>
      </c>
      <c r="L110" s="39">
        <f t="shared" si="16"/>
        <v>96.51685393258427</v>
      </c>
      <c r="M110" s="40"/>
      <c r="N110" s="41">
        <v>2</v>
      </c>
      <c r="O110" s="42">
        <v>2</v>
      </c>
      <c r="P110" s="39">
        <f t="shared" si="14"/>
        <v>100</v>
      </c>
    </row>
    <row r="111" spans="1:16" ht="20.25" outlineLevel="2">
      <c r="A111" s="112">
        <v>3</v>
      </c>
      <c r="B111" s="113">
        <v>37</v>
      </c>
      <c r="C111" s="114"/>
      <c r="D111" s="43" t="s">
        <v>94</v>
      </c>
      <c r="E111" s="44">
        <f>SUM(E96:E110)</f>
        <v>402262</v>
      </c>
      <c r="F111" s="45">
        <f>SUM(F96:F110)</f>
        <v>435612</v>
      </c>
      <c r="G111" s="46">
        <f>SUM(G96:G110)</f>
        <v>408855</v>
      </c>
      <c r="H111" s="47">
        <f t="shared" si="15"/>
        <v>93.85760722845102</v>
      </c>
      <c r="I111" s="44">
        <f>SUM(I96:I110)</f>
        <v>314573</v>
      </c>
      <c r="J111" s="45">
        <f>SUM(J96:J110)</f>
        <v>342185</v>
      </c>
      <c r="K111" s="46">
        <f>SUM(K96:K110)</f>
        <v>318982</v>
      </c>
      <c r="L111" s="47">
        <f t="shared" si="16"/>
        <v>93.21916507152564</v>
      </c>
      <c r="M111" s="44">
        <f>SUM(M96:M110)</f>
        <v>87689</v>
      </c>
      <c r="N111" s="45">
        <f>SUM(N96:N110)</f>
        <v>93427</v>
      </c>
      <c r="O111" s="46">
        <f>SUM(O96:O110)</f>
        <v>89873</v>
      </c>
      <c r="P111" s="47">
        <f t="shared" si="14"/>
        <v>96.19596048251576</v>
      </c>
    </row>
    <row r="112" spans="1:16" ht="21" outlineLevel="2" thickBot="1">
      <c r="A112" s="115"/>
      <c r="B112" s="116"/>
      <c r="C112" s="117"/>
      <c r="D112" s="48"/>
      <c r="E112" s="49"/>
      <c r="F112" s="50"/>
      <c r="G112" s="51"/>
      <c r="H112" s="52"/>
      <c r="I112" s="49"/>
      <c r="J112" s="50"/>
      <c r="K112" s="51"/>
      <c r="L112" s="52"/>
      <c r="M112" s="53"/>
      <c r="N112" s="54"/>
      <c r="O112" s="55"/>
      <c r="P112" s="52"/>
    </row>
    <row r="113" spans="1:16" ht="21.75" outlineLevel="1" thickBot="1" thickTop="1">
      <c r="A113" s="118">
        <v>3</v>
      </c>
      <c r="B113" s="119"/>
      <c r="C113" s="119"/>
      <c r="D113" s="56" t="s">
        <v>95</v>
      </c>
      <c r="E113" s="57">
        <f>E111+E94+E83+E69+E64+E46</f>
        <v>1511038</v>
      </c>
      <c r="F113" s="58">
        <f>F111+F94+F83+F69+F64+F46</f>
        <v>1697704</v>
      </c>
      <c r="G113" s="59">
        <f>+G111+G94+G83+G69+G64+G49+G46</f>
        <v>1657855</v>
      </c>
      <c r="H113" s="60">
        <f t="shared" si="15"/>
        <v>97.65277103664715</v>
      </c>
      <c r="I113" s="57">
        <f>I111+I94+I83+I69+I64+I46</f>
        <v>1087644</v>
      </c>
      <c r="J113" s="58">
        <f>J111+J94+J83+J69+J64+J46</f>
        <v>1245184</v>
      </c>
      <c r="K113" s="59">
        <f>K111+K94+K83+K69+K64+K46</f>
        <v>1175633</v>
      </c>
      <c r="L113" s="60">
        <f t="shared" si="16"/>
        <v>94.4143997995477</v>
      </c>
      <c r="M113" s="61">
        <f>+M111+M94+M83+M69+M64+M49+M46</f>
        <v>425489</v>
      </c>
      <c r="N113" s="62">
        <f>+N111+N94+N83+N69+N64+N49+N46</f>
        <v>452520</v>
      </c>
      <c r="O113" s="63">
        <f>+O111+O94+O83+O69+O64+O49+O46</f>
        <v>482222</v>
      </c>
      <c r="P113" s="60">
        <f t="shared" si="14"/>
        <v>106.56368779280474</v>
      </c>
    </row>
    <row r="114" spans="1:16" ht="21" outlineLevel="1" thickTop="1">
      <c r="A114" s="120"/>
      <c r="B114" s="109"/>
      <c r="C114" s="109"/>
      <c r="D114" s="26"/>
      <c r="E114" s="64"/>
      <c r="F114" s="65"/>
      <c r="G114" s="66"/>
      <c r="H114" s="67"/>
      <c r="I114" s="64"/>
      <c r="J114" s="65"/>
      <c r="K114" s="66"/>
      <c r="L114" s="67"/>
      <c r="M114" s="68"/>
      <c r="N114" s="69"/>
      <c r="O114" s="70"/>
      <c r="P114" s="67"/>
    </row>
    <row r="115" spans="1:16" ht="20.25" outlineLevel="3">
      <c r="A115" s="110" t="str">
        <f>MID(C115,1,1)</f>
        <v>4</v>
      </c>
      <c r="B115" s="111" t="str">
        <f>MID(C115,1,2)</f>
        <v>41</v>
      </c>
      <c r="C115" s="111">
        <v>4179</v>
      </c>
      <c r="D115" s="35" t="s">
        <v>96</v>
      </c>
      <c r="E115" s="36">
        <v>337090</v>
      </c>
      <c r="F115" s="37">
        <f aca="true" t="shared" si="29" ref="F115:G117">+J115+N115</f>
        <v>445210</v>
      </c>
      <c r="G115" s="38">
        <f t="shared" si="29"/>
        <v>439094</v>
      </c>
      <c r="H115" s="39">
        <f t="shared" si="15"/>
        <v>98.6262662563734</v>
      </c>
      <c r="I115" s="36">
        <v>144643</v>
      </c>
      <c r="J115" s="37">
        <v>214554</v>
      </c>
      <c r="K115" s="38">
        <v>212682</v>
      </c>
      <c r="L115" s="39">
        <f t="shared" si="16"/>
        <v>99.12749237954081</v>
      </c>
      <c r="M115" s="40">
        <v>192447</v>
      </c>
      <c r="N115" s="41">
        <v>230656</v>
      </c>
      <c r="O115" s="42">
        <v>226412</v>
      </c>
      <c r="P115" s="39">
        <f t="shared" si="14"/>
        <v>98.16003052164261</v>
      </c>
    </row>
    <row r="116" spans="1:16" ht="20.25" outlineLevel="3">
      <c r="A116" s="110" t="str">
        <f>MID(C116,1,1)</f>
        <v>4</v>
      </c>
      <c r="B116" s="111" t="str">
        <f>MID(C116,1,2)</f>
        <v>41</v>
      </c>
      <c r="C116" s="111">
        <v>4180</v>
      </c>
      <c r="D116" s="35" t="s">
        <v>97</v>
      </c>
      <c r="E116" s="36">
        <v>105580</v>
      </c>
      <c r="F116" s="37">
        <f t="shared" si="29"/>
        <v>113248</v>
      </c>
      <c r="G116" s="38">
        <f t="shared" si="29"/>
        <v>98835</v>
      </c>
      <c r="H116" s="39">
        <f t="shared" si="15"/>
        <v>87.27306442497881</v>
      </c>
      <c r="I116" s="36">
        <v>49400</v>
      </c>
      <c r="J116" s="37">
        <v>49400</v>
      </c>
      <c r="K116" s="38">
        <v>48641</v>
      </c>
      <c r="L116" s="39">
        <f t="shared" si="16"/>
        <v>98.46356275303644</v>
      </c>
      <c r="M116" s="40">
        <v>56180</v>
      </c>
      <c r="N116" s="41">
        <v>63848</v>
      </c>
      <c r="O116" s="42">
        <v>50194</v>
      </c>
      <c r="P116" s="39">
        <f t="shared" si="14"/>
        <v>78.61483523368</v>
      </c>
    </row>
    <row r="117" spans="1:16" ht="20.25" outlineLevel="3">
      <c r="A117" s="110" t="str">
        <f>MID(C117,1,1)</f>
        <v>4</v>
      </c>
      <c r="B117" s="111" t="str">
        <f>MID(C117,1,2)</f>
        <v>41</v>
      </c>
      <c r="C117" s="111">
        <v>4199</v>
      </c>
      <c r="D117" s="35" t="s">
        <v>98</v>
      </c>
      <c r="E117" s="36">
        <v>30</v>
      </c>
      <c r="F117" s="37">
        <f t="shared" si="29"/>
        <v>30</v>
      </c>
      <c r="G117" s="38"/>
      <c r="H117" s="39"/>
      <c r="I117" s="36"/>
      <c r="J117" s="37"/>
      <c r="K117" s="38"/>
      <c r="L117" s="39"/>
      <c r="M117" s="40">
        <v>30</v>
      </c>
      <c r="N117" s="41">
        <v>30</v>
      </c>
      <c r="O117" s="42"/>
      <c r="P117" s="39">
        <f t="shared" si="14"/>
        <v>0</v>
      </c>
    </row>
    <row r="118" spans="1:16" ht="20.25" outlineLevel="2">
      <c r="A118" s="112">
        <v>4</v>
      </c>
      <c r="B118" s="113">
        <v>41</v>
      </c>
      <c r="C118" s="114"/>
      <c r="D118" s="43" t="s">
        <v>99</v>
      </c>
      <c r="E118" s="44">
        <f>SUM(E115:E117)</f>
        <v>442700</v>
      </c>
      <c r="F118" s="45">
        <f>SUM(F115:F117)</f>
        <v>558488</v>
      </c>
      <c r="G118" s="46">
        <f>SUM(G115:G117)</f>
        <v>537929</v>
      </c>
      <c r="H118" s="47">
        <f t="shared" si="15"/>
        <v>96.31881078913065</v>
      </c>
      <c r="I118" s="44">
        <f>SUM(I115:I117)</f>
        <v>194043</v>
      </c>
      <c r="J118" s="45">
        <f>SUM(J115:J117)</f>
        <v>263954</v>
      </c>
      <c r="K118" s="46">
        <f>SUM(K115:K117)</f>
        <v>261323</v>
      </c>
      <c r="L118" s="47">
        <f t="shared" si="16"/>
        <v>99.00323541223092</v>
      </c>
      <c r="M118" s="44">
        <f>SUM(M115:M117)</f>
        <v>248657</v>
      </c>
      <c r="N118" s="45">
        <f>SUM(N115:N117)</f>
        <v>294534</v>
      </c>
      <c r="O118" s="46">
        <f>SUM(O115:O117)</f>
        <v>276606</v>
      </c>
      <c r="P118" s="47">
        <f t="shared" si="14"/>
        <v>93.91309662042413</v>
      </c>
    </row>
    <row r="119" spans="1:16" ht="20.25" outlineLevel="2">
      <c r="A119" s="110"/>
      <c r="B119" s="121"/>
      <c r="C119" s="111"/>
      <c r="D119" s="35"/>
      <c r="E119" s="71"/>
      <c r="F119" s="72"/>
      <c r="G119" s="73"/>
      <c r="H119" s="74"/>
      <c r="I119" s="71"/>
      <c r="J119" s="72"/>
      <c r="K119" s="73"/>
      <c r="L119" s="74"/>
      <c r="M119" s="75"/>
      <c r="N119" s="76"/>
      <c r="O119" s="77"/>
      <c r="P119" s="74"/>
    </row>
    <row r="120" spans="1:16" ht="20.25" outlineLevel="3">
      <c r="A120" s="110" t="str">
        <f>MID(C120,1,1)</f>
        <v>4</v>
      </c>
      <c r="B120" s="111" t="str">
        <f>MID(C120,1,2)</f>
        <v>43</v>
      </c>
      <c r="C120" s="111">
        <v>4311</v>
      </c>
      <c r="D120" s="35" t="s">
        <v>100</v>
      </c>
      <c r="E120" s="36">
        <v>1700</v>
      </c>
      <c r="F120" s="37">
        <f aca="true" t="shared" si="30" ref="F120:F139">+J120+N120</f>
        <v>1700</v>
      </c>
      <c r="G120" s="38">
        <f aca="true" t="shared" si="31" ref="G120:G139">+K120+O120</f>
        <v>1208</v>
      </c>
      <c r="H120" s="39">
        <f t="shared" si="15"/>
        <v>71.05882352941177</v>
      </c>
      <c r="I120" s="36">
        <v>1700</v>
      </c>
      <c r="J120" s="37">
        <v>1700</v>
      </c>
      <c r="K120" s="38">
        <v>1208</v>
      </c>
      <c r="L120" s="39">
        <f t="shared" si="16"/>
        <v>71.05882352941177</v>
      </c>
      <c r="M120" s="40"/>
      <c r="N120" s="41"/>
      <c r="O120" s="42"/>
      <c r="P120" s="39"/>
    </row>
    <row r="121" spans="1:16" ht="20.25" outlineLevel="3">
      <c r="A121" s="110" t="str">
        <f>MID(C121,1,1)</f>
        <v>4</v>
      </c>
      <c r="B121" s="111" t="str">
        <f>MID(C121,1,2)</f>
        <v>43</v>
      </c>
      <c r="C121" s="111">
        <v>4312</v>
      </c>
      <c r="D121" s="35" t="s">
        <v>101</v>
      </c>
      <c r="E121" s="36">
        <f>284918-259791</f>
        <v>25127</v>
      </c>
      <c r="F121" s="37">
        <f t="shared" si="30"/>
        <v>25527</v>
      </c>
      <c r="G121" s="38">
        <f t="shared" si="31"/>
        <v>23932</v>
      </c>
      <c r="H121" s="39">
        <f t="shared" si="15"/>
        <v>93.75171387158694</v>
      </c>
      <c r="I121" s="36">
        <f>284918-259791</f>
        <v>25127</v>
      </c>
      <c r="J121" s="37">
        <f>287018-261491</f>
        <v>25527</v>
      </c>
      <c r="K121" s="38">
        <f>281619-257687</f>
        <v>23932</v>
      </c>
      <c r="L121" s="39">
        <f t="shared" si="16"/>
        <v>93.75171387158694</v>
      </c>
      <c r="M121" s="40"/>
      <c r="N121" s="41"/>
      <c r="O121" s="42"/>
      <c r="P121" s="39"/>
    </row>
    <row r="122" spans="1:16" ht="20.25" outlineLevel="3">
      <c r="A122" s="110" t="str">
        <f>MID(C122,1,1)</f>
        <v>4</v>
      </c>
      <c r="B122" s="111" t="str">
        <f>MID(C122,1,2)</f>
        <v>43</v>
      </c>
      <c r="C122" s="111">
        <v>4313</v>
      </c>
      <c r="D122" s="35" t="s">
        <v>102</v>
      </c>
      <c r="E122" s="36">
        <v>11185</v>
      </c>
      <c r="F122" s="37">
        <f t="shared" si="30"/>
        <v>11185</v>
      </c>
      <c r="G122" s="38">
        <f t="shared" si="31"/>
        <v>11226</v>
      </c>
      <c r="H122" s="39">
        <f t="shared" si="15"/>
        <v>100.36656236030397</v>
      </c>
      <c r="I122" s="36">
        <v>11185</v>
      </c>
      <c r="J122" s="37">
        <v>11185</v>
      </c>
      <c r="K122" s="38">
        <v>11226</v>
      </c>
      <c r="L122" s="39">
        <f t="shared" si="16"/>
        <v>100.36656236030397</v>
      </c>
      <c r="M122" s="40"/>
      <c r="N122" s="41"/>
      <c r="O122" s="42"/>
      <c r="P122" s="39"/>
    </row>
    <row r="123" spans="1:16" ht="20.25" outlineLevel="3">
      <c r="A123" s="110">
        <v>4</v>
      </c>
      <c r="B123" s="111">
        <v>43</v>
      </c>
      <c r="C123" s="111">
        <v>4314</v>
      </c>
      <c r="D123" s="35" t="s">
        <v>103</v>
      </c>
      <c r="E123" s="36">
        <v>58353</v>
      </c>
      <c r="F123" s="37">
        <f t="shared" si="30"/>
        <v>58012</v>
      </c>
      <c r="G123" s="38">
        <f t="shared" si="31"/>
        <v>58716</v>
      </c>
      <c r="H123" s="39">
        <f t="shared" si="15"/>
        <v>101.21354202578776</v>
      </c>
      <c r="I123" s="36"/>
      <c r="J123" s="37"/>
      <c r="K123" s="38"/>
      <c r="L123" s="39"/>
      <c r="M123" s="40">
        <v>58353</v>
      </c>
      <c r="N123" s="41">
        <v>58012</v>
      </c>
      <c r="O123" s="42">
        <v>58716</v>
      </c>
      <c r="P123" s="39">
        <f t="shared" si="14"/>
        <v>101.21354202578776</v>
      </c>
    </row>
    <row r="124" spans="1:16" ht="20.25" outlineLevel="3">
      <c r="A124" s="110" t="str">
        <f aca="true" t="shared" si="32" ref="A124:A139">MID(C124,1,1)</f>
        <v>4</v>
      </c>
      <c r="B124" s="111" t="str">
        <f aca="true" t="shared" si="33" ref="B124:B139">MID(C124,1,2)</f>
        <v>43</v>
      </c>
      <c r="C124" s="111">
        <v>4315</v>
      </c>
      <c r="D124" s="35" t="s">
        <v>104</v>
      </c>
      <c r="E124" s="36">
        <v>150</v>
      </c>
      <c r="F124" s="37">
        <f t="shared" si="30"/>
        <v>150</v>
      </c>
      <c r="G124" s="38">
        <f t="shared" si="31"/>
        <v>42</v>
      </c>
      <c r="H124" s="39">
        <f t="shared" si="15"/>
        <v>28.000000000000004</v>
      </c>
      <c r="I124" s="36">
        <v>150</v>
      </c>
      <c r="J124" s="37">
        <v>150</v>
      </c>
      <c r="K124" s="38">
        <v>42</v>
      </c>
      <c r="L124" s="39">
        <f t="shared" si="16"/>
        <v>28.000000000000004</v>
      </c>
      <c r="M124" s="40"/>
      <c r="N124" s="41"/>
      <c r="O124" s="42"/>
      <c r="P124" s="39"/>
    </row>
    <row r="125" spans="1:16" ht="20.25" outlineLevel="3">
      <c r="A125" s="110" t="str">
        <f t="shared" si="32"/>
        <v>4</v>
      </c>
      <c r="B125" s="111" t="str">
        <f t="shared" si="33"/>
        <v>43</v>
      </c>
      <c r="C125" s="111">
        <v>4316</v>
      </c>
      <c r="D125" s="35" t="s">
        <v>105</v>
      </c>
      <c r="E125" s="36">
        <f>266259-79000</f>
        <v>187259</v>
      </c>
      <c r="F125" s="37">
        <f t="shared" si="30"/>
        <v>187363</v>
      </c>
      <c r="G125" s="38">
        <f t="shared" si="31"/>
        <v>187477</v>
      </c>
      <c r="H125" s="39">
        <f t="shared" si="15"/>
        <v>100.0608444570166</v>
      </c>
      <c r="I125" s="36">
        <f>266259-79000</f>
        <v>187259</v>
      </c>
      <c r="J125" s="37">
        <f>266359-79000</f>
        <v>187359</v>
      </c>
      <c r="K125" s="38">
        <f>269480-82007</f>
        <v>187473</v>
      </c>
      <c r="L125" s="39">
        <f t="shared" si="16"/>
        <v>100.0608457560085</v>
      </c>
      <c r="M125" s="40"/>
      <c r="N125" s="41">
        <v>4</v>
      </c>
      <c r="O125" s="42">
        <v>4</v>
      </c>
      <c r="P125" s="39">
        <f t="shared" si="14"/>
        <v>100</v>
      </c>
    </row>
    <row r="126" spans="1:16" ht="20.25" outlineLevel="3">
      <c r="A126" s="110" t="str">
        <f t="shared" si="32"/>
        <v>4</v>
      </c>
      <c r="B126" s="111" t="str">
        <f t="shared" si="33"/>
        <v>43</v>
      </c>
      <c r="C126" s="111">
        <v>4319</v>
      </c>
      <c r="D126" s="35" t="s">
        <v>106</v>
      </c>
      <c r="E126" s="36">
        <v>29437</v>
      </c>
      <c r="F126" s="37">
        <f t="shared" si="30"/>
        <v>28391</v>
      </c>
      <c r="G126" s="38">
        <f t="shared" si="31"/>
        <v>26923</v>
      </c>
      <c r="H126" s="39">
        <f t="shared" si="15"/>
        <v>94.82934732837872</v>
      </c>
      <c r="I126" s="36">
        <v>16713</v>
      </c>
      <c r="J126" s="37">
        <v>16713</v>
      </c>
      <c r="K126" s="38">
        <v>15491</v>
      </c>
      <c r="L126" s="39">
        <f t="shared" si="16"/>
        <v>92.68832645246215</v>
      </c>
      <c r="M126" s="40">
        <v>12724</v>
      </c>
      <c r="N126" s="41">
        <v>11678</v>
      </c>
      <c r="O126" s="42">
        <v>11432</v>
      </c>
      <c r="P126" s="39">
        <f t="shared" si="14"/>
        <v>97.89347491008733</v>
      </c>
    </row>
    <row r="127" spans="1:16" ht="20.25" outlineLevel="3">
      <c r="A127" s="110" t="str">
        <f t="shared" si="32"/>
        <v>4</v>
      </c>
      <c r="B127" s="111" t="str">
        <f t="shared" si="33"/>
        <v>43</v>
      </c>
      <c r="C127" s="111">
        <v>4321</v>
      </c>
      <c r="D127" s="35" t="s">
        <v>107</v>
      </c>
      <c r="E127" s="36">
        <v>28579</v>
      </c>
      <c r="F127" s="37">
        <f t="shared" si="30"/>
        <v>29379</v>
      </c>
      <c r="G127" s="38">
        <f t="shared" si="31"/>
        <v>29379</v>
      </c>
      <c r="H127" s="39">
        <f t="shared" si="15"/>
        <v>100</v>
      </c>
      <c r="I127" s="36">
        <v>28579</v>
      </c>
      <c r="J127" s="37">
        <v>29379</v>
      </c>
      <c r="K127" s="38">
        <v>29379</v>
      </c>
      <c r="L127" s="39">
        <f t="shared" si="16"/>
        <v>100</v>
      </c>
      <c r="M127" s="40"/>
      <c r="N127" s="41"/>
      <c r="O127" s="42"/>
      <c r="P127" s="39"/>
    </row>
    <row r="128" spans="1:16" ht="20.25" outlineLevel="3">
      <c r="A128" s="110">
        <v>4</v>
      </c>
      <c r="B128" s="111">
        <v>43</v>
      </c>
      <c r="C128" s="111">
        <v>4322</v>
      </c>
      <c r="D128" s="35" t="s">
        <v>163</v>
      </c>
      <c r="E128" s="36"/>
      <c r="F128" s="37"/>
      <c r="G128" s="38">
        <f t="shared" si="31"/>
        <v>2</v>
      </c>
      <c r="H128" s="39"/>
      <c r="I128" s="36"/>
      <c r="J128" s="37"/>
      <c r="K128" s="38"/>
      <c r="L128" s="39"/>
      <c r="M128" s="40"/>
      <c r="N128" s="41"/>
      <c r="O128" s="42">
        <v>2</v>
      </c>
      <c r="P128" s="39"/>
    </row>
    <row r="129" spans="1:16" ht="20.25" outlineLevel="3">
      <c r="A129" s="110" t="str">
        <f t="shared" si="32"/>
        <v>4</v>
      </c>
      <c r="B129" s="111" t="str">
        <f t="shared" si="33"/>
        <v>43</v>
      </c>
      <c r="C129" s="111">
        <v>4323</v>
      </c>
      <c r="D129" s="35" t="s">
        <v>108</v>
      </c>
      <c r="E129" s="36">
        <v>80</v>
      </c>
      <c r="F129" s="37">
        <f t="shared" si="30"/>
        <v>80</v>
      </c>
      <c r="G129" s="38">
        <f t="shared" si="31"/>
        <v>72</v>
      </c>
      <c r="H129" s="39">
        <f t="shared" si="15"/>
        <v>90</v>
      </c>
      <c r="I129" s="36"/>
      <c r="J129" s="37"/>
      <c r="K129" s="38"/>
      <c r="L129" s="39"/>
      <c r="M129" s="40">
        <v>80</v>
      </c>
      <c r="N129" s="41">
        <v>80</v>
      </c>
      <c r="O129" s="42">
        <v>72</v>
      </c>
      <c r="P129" s="39">
        <f t="shared" si="14"/>
        <v>90</v>
      </c>
    </row>
    <row r="130" spans="1:16" ht="20.25" outlineLevel="3">
      <c r="A130" s="110" t="str">
        <f t="shared" si="32"/>
        <v>4</v>
      </c>
      <c r="B130" s="111" t="str">
        <f t="shared" si="33"/>
        <v>43</v>
      </c>
      <c r="C130" s="111">
        <v>4329</v>
      </c>
      <c r="D130" s="35" t="s">
        <v>109</v>
      </c>
      <c r="E130" s="36">
        <v>35</v>
      </c>
      <c r="F130" s="37">
        <f t="shared" si="30"/>
        <v>28</v>
      </c>
      <c r="G130" s="38">
        <f t="shared" si="31"/>
        <v>22</v>
      </c>
      <c r="H130" s="39">
        <f t="shared" si="15"/>
        <v>78.57142857142857</v>
      </c>
      <c r="I130" s="36"/>
      <c r="J130" s="37"/>
      <c r="K130" s="38"/>
      <c r="L130" s="39"/>
      <c r="M130" s="40">
        <v>35</v>
      </c>
      <c r="N130" s="41">
        <v>28</v>
      </c>
      <c r="O130" s="42">
        <v>22</v>
      </c>
      <c r="P130" s="39">
        <f t="shared" si="14"/>
        <v>78.57142857142857</v>
      </c>
    </row>
    <row r="131" spans="1:16" ht="20.25" outlineLevel="3">
      <c r="A131" s="110" t="str">
        <f t="shared" si="32"/>
        <v>4</v>
      </c>
      <c r="B131" s="111" t="str">
        <f t="shared" si="33"/>
        <v>43</v>
      </c>
      <c r="C131" s="111">
        <v>4331</v>
      </c>
      <c r="D131" s="35" t="s">
        <v>110</v>
      </c>
      <c r="E131" s="36">
        <v>4714</v>
      </c>
      <c r="F131" s="37">
        <f t="shared" si="30"/>
        <v>4714</v>
      </c>
      <c r="G131" s="38">
        <f t="shared" si="31"/>
        <v>4956</v>
      </c>
      <c r="H131" s="39">
        <f t="shared" si="15"/>
        <v>105.1336444633008</v>
      </c>
      <c r="I131" s="36">
        <v>4714</v>
      </c>
      <c r="J131" s="37">
        <v>4714</v>
      </c>
      <c r="K131" s="38">
        <v>4714</v>
      </c>
      <c r="L131" s="39">
        <f t="shared" si="16"/>
        <v>100</v>
      </c>
      <c r="M131" s="40"/>
      <c r="N131" s="41"/>
      <c r="O131" s="42">
        <v>242</v>
      </c>
      <c r="P131" s="39"/>
    </row>
    <row r="132" spans="1:16" ht="20.25" outlineLevel="3">
      <c r="A132" s="110" t="str">
        <f t="shared" si="32"/>
        <v>4</v>
      </c>
      <c r="B132" s="111" t="str">
        <f t="shared" si="33"/>
        <v>43</v>
      </c>
      <c r="C132" s="111">
        <v>4332</v>
      </c>
      <c r="D132" s="35" t="s">
        <v>111</v>
      </c>
      <c r="E132" s="36">
        <v>4153</v>
      </c>
      <c r="F132" s="37">
        <f t="shared" si="30"/>
        <v>5073</v>
      </c>
      <c r="G132" s="38">
        <f t="shared" si="31"/>
        <v>4618</v>
      </c>
      <c r="H132" s="39">
        <f t="shared" si="15"/>
        <v>91.03094815690913</v>
      </c>
      <c r="I132" s="36">
        <v>4153</v>
      </c>
      <c r="J132" s="37">
        <v>5053</v>
      </c>
      <c r="K132" s="38">
        <v>4598</v>
      </c>
      <c r="L132" s="39">
        <f t="shared" si="16"/>
        <v>90.99544824856521</v>
      </c>
      <c r="M132" s="40"/>
      <c r="N132" s="41">
        <v>20</v>
      </c>
      <c r="O132" s="42">
        <v>20</v>
      </c>
      <c r="P132" s="39">
        <f t="shared" si="14"/>
        <v>100</v>
      </c>
    </row>
    <row r="133" spans="1:16" ht="20.25" outlineLevel="3">
      <c r="A133" s="110" t="str">
        <f t="shared" si="32"/>
        <v>4</v>
      </c>
      <c r="B133" s="111" t="str">
        <f t="shared" si="33"/>
        <v>43</v>
      </c>
      <c r="C133" s="111">
        <v>4333</v>
      </c>
      <c r="D133" s="35" t="s">
        <v>112</v>
      </c>
      <c r="E133" s="36">
        <v>1199</v>
      </c>
      <c r="F133" s="37">
        <f t="shared" si="30"/>
        <v>1199</v>
      </c>
      <c r="G133" s="38">
        <f t="shared" si="31"/>
        <v>1152</v>
      </c>
      <c r="H133" s="39">
        <f aca="true" t="shared" si="34" ref="H133:H175">+G133/F133*100</f>
        <v>96.08006672226855</v>
      </c>
      <c r="I133" s="36">
        <v>1199</v>
      </c>
      <c r="J133" s="37">
        <v>1199</v>
      </c>
      <c r="K133" s="38">
        <v>1152</v>
      </c>
      <c r="L133" s="39">
        <f aca="true" t="shared" si="35" ref="L133:L178">+K133/J133*100</f>
        <v>96.08006672226855</v>
      </c>
      <c r="M133" s="40"/>
      <c r="N133" s="41"/>
      <c r="O133" s="42"/>
      <c r="P133" s="39"/>
    </row>
    <row r="134" spans="1:16" ht="20.25" outlineLevel="3">
      <c r="A134" s="110" t="str">
        <f t="shared" si="32"/>
        <v>4</v>
      </c>
      <c r="B134" s="111" t="str">
        <f t="shared" si="33"/>
        <v>43</v>
      </c>
      <c r="C134" s="111">
        <v>4339</v>
      </c>
      <c r="D134" s="35" t="s">
        <v>113</v>
      </c>
      <c r="E134" s="36">
        <v>6376</v>
      </c>
      <c r="F134" s="37">
        <f t="shared" si="30"/>
        <v>6376</v>
      </c>
      <c r="G134" s="38">
        <f t="shared" si="31"/>
        <v>6031</v>
      </c>
      <c r="H134" s="39">
        <f t="shared" si="34"/>
        <v>94.58908406524466</v>
      </c>
      <c r="I134" s="36">
        <v>6356</v>
      </c>
      <c r="J134" s="37">
        <v>6356</v>
      </c>
      <c r="K134" s="38">
        <v>6031</v>
      </c>
      <c r="L134" s="39">
        <f t="shared" si="35"/>
        <v>94.88672120830711</v>
      </c>
      <c r="M134" s="40">
        <v>20</v>
      </c>
      <c r="N134" s="41">
        <v>20</v>
      </c>
      <c r="O134" s="42"/>
      <c r="P134" s="39">
        <f aca="true" t="shared" si="36" ref="P134:P179">+O134/N134*100</f>
        <v>0</v>
      </c>
    </row>
    <row r="135" spans="1:16" ht="20.25" outlineLevel="3">
      <c r="A135" s="110" t="str">
        <f t="shared" si="32"/>
        <v>4</v>
      </c>
      <c r="B135" s="111" t="str">
        <f t="shared" si="33"/>
        <v>43</v>
      </c>
      <c r="C135" s="111">
        <v>4341</v>
      </c>
      <c r="D135" s="35" t="s">
        <v>114</v>
      </c>
      <c r="E135" s="36">
        <v>7818</v>
      </c>
      <c r="F135" s="37">
        <f t="shared" si="30"/>
        <v>8118</v>
      </c>
      <c r="G135" s="38">
        <f t="shared" si="31"/>
        <v>7242</v>
      </c>
      <c r="H135" s="39">
        <f t="shared" si="34"/>
        <v>89.20916481892091</v>
      </c>
      <c r="I135" s="36">
        <v>7818</v>
      </c>
      <c r="J135" s="37">
        <v>8118</v>
      </c>
      <c r="K135" s="38">
        <v>7242</v>
      </c>
      <c r="L135" s="39">
        <f t="shared" si="35"/>
        <v>89.20916481892091</v>
      </c>
      <c r="M135" s="40"/>
      <c r="N135" s="41"/>
      <c r="O135" s="42"/>
      <c r="P135" s="39"/>
    </row>
    <row r="136" spans="1:16" ht="20.25" outlineLevel="3">
      <c r="A136" s="110" t="str">
        <f t="shared" si="32"/>
        <v>4</v>
      </c>
      <c r="B136" s="111" t="str">
        <f t="shared" si="33"/>
        <v>43</v>
      </c>
      <c r="C136" s="111">
        <v>4342</v>
      </c>
      <c r="D136" s="35" t="s">
        <v>115</v>
      </c>
      <c r="E136" s="36">
        <f>6312-2846</f>
        <v>3466</v>
      </c>
      <c r="F136" s="37">
        <f t="shared" si="30"/>
        <v>4111</v>
      </c>
      <c r="G136" s="38">
        <f t="shared" si="31"/>
        <v>4061</v>
      </c>
      <c r="H136" s="39">
        <f t="shared" si="34"/>
        <v>98.78375091218682</v>
      </c>
      <c r="I136" s="36">
        <v>620</v>
      </c>
      <c r="J136" s="37">
        <v>870</v>
      </c>
      <c r="K136" s="38">
        <v>820</v>
      </c>
      <c r="L136" s="39">
        <f t="shared" si="35"/>
        <v>94.25287356321839</v>
      </c>
      <c r="M136" s="40">
        <f>5692-2846</f>
        <v>2846</v>
      </c>
      <c r="N136" s="41">
        <f>6482-3241</f>
        <v>3241</v>
      </c>
      <c r="O136" s="42">
        <f>6509-3267-1</f>
        <v>3241</v>
      </c>
      <c r="P136" s="39">
        <f t="shared" si="36"/>
        <v>100</v>
      </c>
    </row>
    <row r="137" spans="1:16" ht="20.25" outlineLevel="3">
      <c r="A137" s="110" t="str">
        <f t="shared" si="32"/>
        <v>4</v>
      </c>
      <c r="B137" s="111" t="str">
        <f t="shared" si="33"/>
        <v>43</v>
      </c>
      <c r="C137" s="111">
        <v>4345</v>
      </c>
      <c r="D137" s="35" t="s">
        <v>116</v>
      </c>
      <c r="E137" s="36">
        <v>115</v>
      </c>
      <c r="F137" s="37">
        <f t="shared" si="30"/>
        <v>132</v>
      </c>
      <c r="G137" s="38">
        <f t="shared" si="31"/>
        <v>117</v>
      </c>
      <c r="H137" s="39">
        <f t="shared" si="34"/>
        <v>88.63636363636364</v>
      </c>
      <c r="I137" s="36"/>
      <c r="J137" s="37"/>
      <c r="K137" s="38"/>
      <c r="L137" s="39"/>
      <c r="M137" s="40">
        <v>115</v>
      </c>
      <c r="N137" s="41">
        <v>132</v>
      </c>
      <c r="O137" s="42">
        <v>117</v>
      </c>
      <c r="P137" s="39">
        <f t="shared" si="36"/>
        <v>88.63636363636364</v>
      </c>
    </row>
    <row r="138" spans="1:16" ht="20.25" outlineLevel="3">
      <c r="A138" s="110" t="str">
        <f t="shared" si="32"/>
        <v>4</v>
      </c>
      <c r="B138" s="111" t="str">
        <f t="shared" si="33"/>
        <v>43</v>
      </c>
      <c r="C138" s="111">
        <v>4346</v>
      </c>
      <c r="D138" s="35" t="s">
        <v>117</v>
      </c>
      <c r="E138" s="36">
        <v>23400</v>
      </c>
      <c r="F138" s="37">
        <f t="shared" si="30"/>
        <v>25800</v>
      </c>
      <c r="G138" s="38">
        <f t="shared" si="31"/>
        <v>25750</v>
      </c>
      <c r="H138" s="39">
        <f t="shared" si="34"/>
        <v>99.8062015503876</v>
      </c>
      <c r="I138" s="36">
        <v>23400</v>
      </c>
      <c r="J138" s="37">
        <v>25800</v>
      </c>
      <c r="K138" s="38">
        <v>25750</v>
      </c>
      <c r="L138" s="39">
        <f t="shared" si="35"/>
        <v>99.8062015503876</v>
      </c>
      <c r="M138" s="40"/>
      <c r="N138" s="41"/>
      <c r="O138" s="42"/>
      <c r="P138" s="39"/>
    </row>
    <row r="139" spans="1:16" ht="20.25" outlineLevel="3">
      <c r="A139" s="110" t="str">
        <f t="shared" si="32"/>
        <v>4</v>
      </c>
      <c r="B139" s="111" t="str">
        <f t="shared" si="33"/>
        <v>43</v>
      </c>
      <c r="C139" s="111">
        <v>4349</v>
      </c>
      <c r="D139" s="35" t="s">
        <v>118</v>
      </c>
      <c r="E139" s="36">
        <v>800</v>
      </c>
      <c r="F139" s="37">
        <f t="shared" si="30"/>
        <v>800</v>
      </c>
      <c r="G139" s="38">
        <f t="shared" si="31"/>
        <v>734</v>
      </c>
      <c r="H139" s="39">
        <f t="shared" si="34"/>
        <v>91.75</v>
      </c>
      <c r="I139" s="36">
        <v>600</v>
      </c>
      <c r="J139" s="37">
        <v>600</v>
      </c>
      <c r="K139" s="38">
        <v>595</v>
      </c>
      <c r="L139" s="39">
        <f t="shared" si="35"/>
        <v>99.16666666666667</v>
      </c>
      <c r="M139" s="40">
        <v>200</v>
      </c>
      <c r="N139" s="41">
        <v>200</v>
      </c>
      <c r="O139" s="42">
        <v>139</v>
      </c>
      <c r="P139" s="39">
        <f t="shared" si="36"/>
        <v>69.5</v>
      </c>
    </row>
    <row r="140" spans="1:16" ht="20.25" outlineLevel="2">
      <c r="A140" s="112">
        <v>4</v>
      </c>
      <c r="B140" s="113">
        <v>43</v>
      </c>
      <c r="C140" s="114"/>
      <c r="D140" s="43" t="s">
        <v>119</v>
      </c>
      <c r="E140" s="44">
        <f>SUM(E120:E139)</f>
        <v>393946</v>
      </c>
      <c r="F140" s="45">
        <f>SUM(F120:F139)</f>
        <v>398138</v>
      </c>
      <c r="G140" s="46">
        <f>SUM(G120:G139)</f>
        <v>393660</v>
      </c>
      <c r="H140" s="47">
        <f t="shared" si="34"/>
        <v>98.8752643555752</v>
      </c>
      <c r="I140" s="44">
        <f>SUM(I120:I139)</f>
        <v>319573</v>
      </c>
      <c r="J140" s="45">
        <f>SUM(J120:J139)</f>
        <v>324723</v>
      </c>
      <c r="K140" s="46">
        <f>SUM(K120:K139)</f>
        <v>319653</v>
      </c>
      <c r="L140" s="47">
        <f t="shared" si="35"/>
        <v>98.43866926580502</v>
      </c>
      <c r="M140" s="44">
        <f>SUM(M120:M139)</f>
        <v>74373</v>
      </c>
      <c r="N140" s="45">
        <f>SUM(N120:N139)</f>
        <v>73415</v>
      </c>
      <c r="O140" s="46">
        <f>SUM(O120:O139)</f>
        <v>74007</v>
      </c>
      <c r="P140" s="47">
        <f t="shared" si="36"/>
        <v>100.80637471906286</v>
      </c>
    </row>
    <row r="141" spans="1:16" ht="21" outlineLevel="2" thickBot="1">
      <c r="A141" s="115"/>
      <c r="B141" s="116"/>
      <c r="C141" s="117"/>
      <c r="D141" s="48"/>
      <c r="E141" s="49"/>
      <c r="F141" s="50"/>
      <c r="G141" s="51"/>
      <c r="H141" s="52"/>
      <c r="I141" s="49"/>
      <c r="J141" s="50"/>
      <c r="K141" s="51"/>
      <c r="L141" s="52"/>
      <c r="M141" s="53"/>
      <c r="N141" s="54"/>
      <c r="O141" s="55"/>
      <c r="P141" s="52"/>
    </row>
    <row r="142" spans="1:16" ht="21.75" outlineLevel="1" thickBot="1" thickTop="1">
      <c r="A142" s="118">
        <v>4</v>
      </c>
      <c r="B142" s="119"/>
      <c r="C142" s="119"/>
      <c r="D142" s="56" t="s">
        <v>103</v>
      </c>
      <c r="E142" s="57">
        <f>E140+E118</f>
        <v>836646</v>
      </c>
      <c r="F142" s="58">
        <f>F140+F118</f>
        <v>956626</v>
      </c>
      <c r="G142" s="59">
        <f>G140+G118</f>
        <v>931589</v>
      </c>
      <c r="H142" s="60">
        <f t="shared" si="34"/>
        <v>97.38278073144573</v>
      </c>
      <c r="I142" s="61">
        <f>I140+I118</f>
        <v>513616</v>
      </c>
      <c r="J142" s="62">
        <f>J140+J118</f>
        <v>588677</v>
      </c>
      <c r="K142" s="63">
        <f>K140+K118</f>
        <v>580976</v>
      </c>
      <c r="L142" s="91">
        <f t="shared" si="35"/>
        <v>98.69181231813032</v>
      </c>
      <c r="M142" s="61">
        <f>M140+M118</f>
        <v>323030</v>
      </c>
      <c r="N142" s="62">
        <f>N140+N118</f>
        <v>367949</v>
      </c>
      <c r="O142" s="63">
        <f>O140+O118</f>
        <v>350613</v>
      </c>
      <c r="P142" s="91">
        <f t="shared" si="36"/>
        <v>95.28847747921587</v>
      </c>
    </row>
    <row r="143" spans="1:16" ht="21" outlineLevel="3" thickTop="1">
      <c r="A143" s="110" t="str">
        <f>MID(C143,1,1)</f>
        <v>5</v>
      </c>
      <c r="B143" s="111" t="str">
        <f>MID(C143,1,2)</f>
        <v>52</v>
      </c>
      <c r="C143" s="111">
        <v>5212</v>
      </c>
      <c r="D143" s="35" t="s">
        <v>120</v>
      </c>
      <c r="E143" s="36">
        <v>4706</v>
      </c>
      <c r="F143" s="37">
        <f>+J143+N143</f>
        <v>4486</v>
      </c>
      <c r="G143" s="38">
        <f>+K143+O143</f>
        <v>3467</v>
      </c>
      <c r="H143" s="39">
        <f t="shared" si="34"/>
        <v>77.2848863129737</v>
      </c>
      <c r="I143" s="36">
        <v>4229</v>
      </c>
      <c r="J143" s="37">
        <v>4229</v>
      </c>
      <c r="K143" s="38">
        <f>3333+1</f>
        <v>3334</v>
      </c>
      <c r="L143" s="39">
        <f t="shared" si="35"/>
        <v>78.83660439820288</v>
      </c>
      <c r="M143" s="40">
        <v>477</v>
      </c>
      <c r="N143" s="41">
        <v>257</v>
      </c>
      <c r="O143" s="42">
        <v>133</v>
      </c>
      <c r="P143" s="39">
        <f t="shared" si="36"/>
        <v>51.75097276264592</v>
      </c>
    </row>
    <row r="144" spans="1:16" ht="20.25" outlineLevel="2">
      <c r="A144" s="112">
        <v>5</v>
      </c>
      <c r="B144" s="113">
        <v>52</v>
      </c>
      <c r="C144" s="114"/>
      <c r="D144" s="43" t="s">
        <v>121</v>
      </c>
      <c r="E144" s="44">
        <f>SUM(E143)</f>
        <v>4706</v>
      </c>
      <c r="F144" s="45">
        <f>SUM(F143)</f>
        <v>4486</v>
      </c>
      <c r="G144" s="46">
        <f>SUM(G143)</f>
        <v>3467</v>
      </c>
      <c r="H144" s="47">
        <f t="shared" si="34"/>
        <v>77.2848863129737</v>
      </c>
      <c r="I144" s="44">
        <f>SUM(I143)</f>
        <v>4229</v>
      </c>
      <c r="J144" s="45">
        <f>SUM(J143)</f>
        <v>4229</v>
      </c>
      <c r="K144" s="46">
        <f>SUM(K143)</f>
        <v>3334</v>
      </c>
      <c r="L144" s="47">
        <f t="shared" si="35"/>
        <v>78.83660439820288</v>
      </c>
      <c r="M144" s="44">
        <f>SUM(M143)</f>
        <v>477</v>
      </c>
      <c r="N144" s="45">
        <f>SUM(N143)</f>
        <v>257</v>
      </c>
      <c r="O144" s="46">
        <f>SUM(O143)</f>
        <v>133</v>
      </c>
      <c r="P144" s="47">
        <f t="shared" si="36"/>
        <v>51.75097276264592</v>
      </c>
    </row>
    <row r="145" spans="1:16" ht="20.25" outlineLevel="2">
      <c r="A145" s="110"/>
      <c r="B145" s="121"/>
      <c r="C145" s="111"/>
      <c r="D145" s="35"/>
      <c r="E145" s="71"/>
      <c r="F145" s="72"/>
      <c r="G145" s="73"/>
      <c r="H145" s="74"/>
      <c r="I145" s="71"/>
      <c r="J145" s="72"/>
      <c r="K145" s="73"/>
      <c r="L145" s="74"/>
      <c r="M145" s="75"/>
      <c r="N145" s="76"/>
      <c r="O145" s="77"/>
      <c r="P145" s="74"/>
    </row>
    <row r="146" spans="1:16" ht="20.25" outlineLevel="3">
      <c r="A146" s="110" t="str">
        <f>MID(C146,1,1)</f>
        <v>5</v>
      </c>
      <c r="B146" s="111" t="str">
        <f>MID(C146,1,2)</f>
        <v>53</v>
      </c>
      <c r="C146" s="111">
        <v>5311</v>
      </c>
      <c r="D146" s="35" t="s">
        <v>122</v>
      </c>
      <c r="E146" s="36">
        <v>163009</v>
      </c>
      <c r="F146" s="37">
        <f>+J146+N146</f>
        <v>167502</v>
      </c>
      <c r="G146" s="38">
        <f>+K146+O146</f>
        <v>167365</v>
      </c>
      <c r="H146" s="39">
        <f t="shared" si="34"/>
        <v>99.9182099318217</v>
      </c>
      <c r="I146" s="36">
        <v>163009</v>
      </c>
      <c r="J146" s="37">
        <v>167502</v>
      </c>
      <c r="K146" s="38">
        <v>167365</v>
      </c>
      <c r="L146" s="39">
        <f t="shared" si="35"/>
        <v>99.9182099318217</v>
      </c>
      <c r="M146" s="40"/>
      <c r="N146" s="41"/>
      <c r="O146" s="42"/>
      <c r="P146" s="39"/>
    </row>
    <row r="147" spans="1:16" ht="20.25" outlineLevel="2">
      <c r="A147" s="112">
        <v>5</v>
      </c>
      <c r="B147" s="113">
        <v>53</v>
      </c>
      <c r="C147" s="114"/>
      <c r="D147" s="43" t="s">
        <v>123</v>
      </c>
      <c r="E147" s="44">
        <f>SUM(E146)</f>
        <v>163009</v>
      </c>
      <c r="F147" s="45">
        <f>SUM(F146)</f>
        <v>167502</v>
      </c>
      <c r="G147" s="46">
        <f>+G146</f>
        <v>167365</v>
      </c>
      <c r="H147" s="47">
        <f t="shared" si="34"/>
        <v>99.9182099318217</v>
      </c>
      <c r="I147" s="44">
        <f>SUM(I146)</f>
        <v>163009</v>
      </c>
      <c r="J147" s="45">
        <f>SUM(J146)</f>
        <v>167502</v>
      </c>
      <c r="K147" s="46">
        <f>SUM(K146)</f>
        <v>167365</v>
      </c>
      <c r="L147" s="47">
        <f t="shared" si="35"/>
        <v>99.9182099318217</v>
      </c>
      <c r="M147" s="44"/>
      <c r="N147" s="45"/>
      <c r="O147" s="46"/>
      <c r="P147" s="47"/>
    </row>
    <row r="148" spans="1:16" ht="20.25" outlineLevel="2">
      <c r="A148" s="110"/>
      <c r="B148" s="121"/>
      <c r="C148" s="111"/>
      <c r="D148" s="35"/>
      <c r="E148" s="71"/>
      <c r="F148" s="72"/>
      <c r="G148" s="73"/>
      <c r="H148" s="74"/>
      <c r="I148" s="71"/>
      <c r="J148" s="72"/>
      <c r="K148" s="73"/>
      <c r="L148" s="74"/>
      <c r="M148" s="75"/>
      <c r="N148" s="76"/>
      <c r="O148" s="77"/>
      <c r="P148" s="74"/>
    </row>
    <row r="149" spans="1:16" ht="20.25" outlineLevel="3">
      <c r="A149" s="110" t="str">
        <f>MID(C149,1,1)</f>
        <v>5</v>
      </c>
      <c r="B149" s="111" t="str">
        <f>MID(C149,1,2)</f>
        <v>55</v>
      </c>
      <c r="C149" s="111">
        <v>5511</v>
      </c>
      <c r="D149" s="35" t="s">
        <v>124</v>
      </c>
      <c r="E149" s="36">
        <v>115400</v>
      </c>
      <c r="F149" s="37">
        <f aca="true" t="shared" si="37" ref="F149:G151">+J149+N149</f>
        <v>117125</v>
      </c>
      <c r="G149" s="38">
        <f t="shared" si="37"/>
        <v>117125</v>
      </c>
      <c r="H149" s="39">
        <f t="shared" si="34"/>
        <v>100</v>
      </c>
      <c r="I149" s="36">
        <v>115400</v>
      </c>
      <c r="J149" s="37">
        <v>117125</v>
      </c>
      <c r="K149" s="38">
        <v>117125</v>
      </c>
      <c r="L149" s="39">
        <f t="shared" si="35"/>
        <v>100</v>
      </c>
      <c r="M149" s="40"/>
      <c r="N149" s="41"/>
      <c r="O149" s="42"/>
      <c r="P149" s="39"/>
    </row>
    <row r="150" spans="1:16" ht="20.25" outlineLevel="3">
      <c r="A150" s="110" t="str">
        <f>MID(C150,1,1)</f>
        <v>5</v>
      </c>
      <c r="B150" s="111" t="str">
        <f>MID(C150,1,2)</f>
        <v>55</v>
      </c>
      <c r="C150" s="111">
        <v>5512</v>
      </c>
      <c r="D150" s="35" t="s">
        <v>125</v>
      </c>
      <c r="E150" s="36">
        <v>2885</v>
      </c>
      <c r="F150" s="37">
        <f t="shared" si="37"/>
        <v>2963</v>
      </c>
      <c r="G150" s="38">
        <f t="shared" si="37"/>
        <v>2636</v>
      </c>
      <c r="H150" s="39">
        <f t="shared" si="34"/>
        <v>88.96388795140061</v>
      </c>
      <c r="I150" s="36"/>
      <c r="J150" s="37"/>
      <c r="K150" s="38"/>
      <c r="L150" s="39"/>
      <c r="M150" s="40">
        <v>2885</v>
      </c>
      <c r="N150" s="41">
        <v>2963</v>
      </c>
      <c r="O150" s="42">
        <v>2636</v>
      </c>
      <c r="P150" s="39">
        <f t="shared" si="36"/>
        <v>88.96388795140061</v>
      </c>
    </row>
    <row r="151" spans="1:16" ht="20.25" outlineLevel="3">
      <c r="A151" s="110" t="str">
        <f>MID(C151,1,1)</f>
        <v>5</v>
      </c>
      <c r="B151" s="111" t="str">
        <f>MID(C151,1,2)</f>
        <v>55</v>
      </c>
      <c r="C151" s="111">
        <v>5519</v>
      </c>
      <c r="D151" s="35" t="s">
        <v>126</v>
      </c>
      <c r="E151" s="36">
        <v>60</v>
      </c>
      <c r="F151" s="37">
        <f t="shared" si="37"/>
        <v>60</v>
      </c>
      <c r="G151" s="38">
        <f t="shared" si="37"/>
        <v>20</v>
      </c>
      <c r="H151" s="39">
        <f t="shared" si="34"/>
        <v>33.33333333333333</v>
      </c>
      <c r="I151" s="36"/>
      <c r="J151" s="37"/>
      <c r="K151" s="38"/>
      <c r="L151" s="39"/>
      <c r="M151" s="40">
        <v>60</v>
      </c>
      <c r="N151" s="41">
        <v>60</v>
      </c>
      <c r="O151" s="42">
        <v>20</v>
      </c>
      <c r="P151" s="39">
        <f t="shared" si="36"/>
        <v>33.33333333333333</v>
      </c>
    </row>
    <row r="152" spans="1:16" ht="20.25" outlineLevel="2">
      <c r="A152" s="112">
        <v>5</v>
      </c>
      <c r="B152" s="113">
        <v>55</v>
      </c>
      <c r="C152" s="114"/>
      <c r="D152" s="43" t="s">
        <v>148</v>
      </c>
      <c r="E152" s="44">
        <f>SUM(E149:E151)</f>
        <v>118345</v>
      </c>
      <c r="F152" s="45">
        <f>SUM(F149:F151)</f>
        <v>120148</v>
      </c>
      <c r="G152" s="46">
        <f>SUM(G149:G151)</f>
        <v>119781</v>
      </c>
      <c r="H152" s="47">
        <f t="shared" si="34"/>
        <v>99.69454339647767</v>
      </c>
      <c r="I152" s="44">
        <f>SUM(I149:I151)</f>
        <v>115400</v>
      </c>
      <c r="J152" s="45">
        <f>SUM(J149:J151)</f>
        <v>117125</v>
      </c>
      <c r="K152" s="46">
        <f>SUM(K149:K151)</f>
        <v>117125</v>
      </c>
      <c r="L152" s="47">
        <f t="shared" si="35"/>
        <v>100</v>
      </c>
      <c r="M152" s="44">
        <f>SUM(M149:M151)</f>
        <v>2945</v>
      </c>
      <c r="N152" s="45">
        <f>SUM(N149:N151)</f>
        <v>3023</v>
      </c>
      <c r="O152" s="46">
        <f>SUM(O150:O151)</f>
        <v>2656</v>
      </c>
      <c r="P152" s="47">
        <f t="shared" si="36"/>
        <v>87.85974197816738</v>
      </c>
    </row>
    <row r="153" spans="1:16" ht="21" outlineLevel="2" thickBot="1">
      <c r="A153" s="115"/>
      <c r="B153" s="116"/>
      <c r="C153" s="117"/>
      <c r="D153" s="48"/>
      <c r="E153" s="49"/>
      <c r="F153" s="50"/>
      <c r="G153" s="51"/>
      <c r="H153" s="52"/>
      <c r="I153" s="49"/>
      <c r="J153" s="50"/>
      <c r="K153" s="51"/>
      <c r="L153" s="52"/>
      <c r="M153" s="53"/>
      <c r="N153" s="54"/>
      <c r="O153" s="55"/>
      <c r="P153" s="52"/>
    </row>
    <row r="154" spans="1:16" ht="21.75" outlineLevel="1" thickBot="1" thickTop="1">
      <c r="A154" s="122">
        <v>5</v>
      </c>
      <c r="B154" s="123"/>
      <c r="C154" s="123"/>
      <c r="D154" s="78" t="s">
        <v>128</v>
      </c>
      <c r="E154" s="79">
        <f>E152+E147+E144</f>
        <v>286060</v>
      </c>
      <c r="F154" s="80">
        <f>F152+F147+F144</f>
        <v>292136</v>
      </c>
      <c r="G154" s="81">
        <f>G152+G147+G144</f>
        <v>290613</v>
      </c>
      <c r="H154" s="82">
        <f t="shared" si="34"/>
        <v>99.4786674699455</v>
      </c>
      <c r="I154" s="83">
        <f>I152+I147+I144</f>
        <v>282638</v>
      </c>
      <c r="J154" s="84">
        <f>J152+J147+J144</f>
        <v>288856</v>
      </c>
      <c r="K154" s="85">
        <f>K152+K147+K144</f>
        <v>287824</v>
      </c>
      <c r="L154" s="92">
        <f t="shared" si="35"/>
        <v>99.64272855678954</v>
      </c>
      <c r="M154" s="83">
        <f>M152+M147+M144</f>
        <v>3422</v>
      </c>
      <c r="N154" s="84">
        <f>N152+N147+N144</f>
        <v>3280</v>
      </c>
      <c r="O154" s="85">
        <f>O152+O147+O144</f>
        <v>2789</v>
      </c>
      <c r="P154" s="92">
        <f t="shared" si="36"/>
        <v>85.03048780487805</v>
      </c>
    </row>
    <row r="155" spans="1:16" ht="21" outlineLevel="1" thickTop="1">
      <c r="A155" s="128"/>
      <c r="B155" s="129"/>
      <c r="C155" s="129"/>
      <c r="D155" s="93"/>
      <c r="E155" s="94"/>
      <c r="F155" s="95"/>
      <c r="G155" s="96"/>
      <c r="H155" s="97"/>
      <c r="I155" s="98"/>
      <c r="J155" s="99"/>
      <c r="K155" s="100"/>
      <c r="L155" s="101"/>
      <c r="M155" s="98"/>
      <c r="N155" s="99"/>
      <c r="O155" s="100"/>
      <c r="P155" s="101"/>
    </row>
    <row r="156" spans="1:16" ht="20.25" outlineLevel="3">
      <c r="A156" s="110" t="str">
        <f>MID(C156,1,1)</f>
        <v>6</v>
      </c>
      <c r="B156" s="111" t="str">
        <f>MID(C156,1,2)</f>
        <v>61</v>
      </c>
      <c r="C156" s="111">
        <v>6112</v>
      </c>
      <c r="D156" s="35" t="s">
        <v>129</v>
      </c>
      <c r="E156" s="36">
        <v>42758</v>
      </c>
      <c r="F156" s="37">
        <f aca="true" t="shared" si="38" ref="F156:G159">+J156+N156</f>
        <v>43143</v>
      </c>
      <c r="G156" s="38">
        <f t="shared" si="38"/>
        <v>41615</v>
      </c>
      <c r="H156" s="39">
        <f t="shared" si="34"/>
        <v>96.45828987321235</v>
      </c>
      <c r="I156" s="36">
        <v>5541</v>
      </c>
      <c r="J156" s="37">
        <v>5561</v>
      </c>
      <c r="K156" s="38">
        <v>5275</v>
      </c>
      <c r="L156" s="39">
        <f t="shared" si="35"/>
        <v>94.85704010070131</v>
      </c>
      <c r="M156" s="40">
        <v>37217</v>
      </c>
      <c r="N156" s="41">
        <v>37582</v>
      </c>
      <c r="O156" s="42">
        <v>36340</v>
      </c>
      <c r="P156" s="39">
        <f t="shared" si="36"/>
        <v>96.6952264381885</v>
      </c>
    </row>
    <row r="157" spans="1:16" ht="20.25" outlineLevel="3">
      <c r="A157" s="110">
        <v>6</v>
      </c>
      <c r="B157" s="111">
        <v>61</v>
      </c>
      <c r="C157" s="111">
        <v>6114</v>
      </c>
      <c r="D157" s="35" t="s">
        <v>164</v>
      </c>
      <c r="E157" s="36"/>
      <c r="F157" s="37">
        <f t="shared" si="38"/>
        <v>9000</v>
      </c>
      <c r="G157" s="38">
        <f t="shared" si="38"/>
        <v>10422</v>
      </c>
      <c r="H157" s="39">
        <f t="shared" si="34"/>
        <v>115.8</v>
      </c>
      <c r="I157" s="36"/>
      <c r="J157" s="37">
        <v>2067</v>
      </c>
      <c r="K157" s="38">
        <v>2810</v>
      </c>
      <c r="L157" s="39">
        <f t="shared" si="35"/>
        <v>135.9458151910982</v>
      </c>
      <c r="M157" s="40"/>
      <c r="N157" s="41">
        <v>6933</v>
      </c>
      <c r="O157" s="42">
        <v>7612</v>
      </c>
      <c r="P157" s="39">
        <f t="shared" si="36"/>
        <v>109.79374008365788</v>
      </c>
    </row>
    <row r="158" spans="1:16" ht="20.25" outlineLevel="3">
      <c r="A158" s="110" t="str">
        <f>MID(C158,1,1)</f>
        <v>6</v>
      </c>
      <c r="B158" s="111" t="str">
        <f>MID(C158,1,2)</f>
        <v>61</v>
      </c>
      <c r="C158" s="111">
        <v>6171</v>
      </c>
      <c r="D158" s="35" t="s">
        <v>146</v>
      </c>
      <c r="E158" s="36">
        <f>619221-245</f>
        <v>618976</v>
      </c>
      <c r="F158" s="37">
        <f>+J158+N158-245</f>
        <v>679563</v>
      </c>
      <c r="G158" s="38">
        <f>+K158+O158-413</f>
        <v>656548</v>
      </c>
      <c r="H158" s="39">
        <f t="shared" si="34"/>
        <v>96.61326470099166</v>
      </c>
      <c r="I158" s="36">
        <v>298080</v>
      </c>
      <c r="J158" s="37">
        <v>343506</v>
      </c>
      <c r="K158" s="38">
        <v>328850</v>
      </c>
      <c r="L158" s="39">
        <f t="shared" si="35"/>
        <v>95.73340785896025</v>
      </c>
      <c r="M158" s="40">
        <v>321141</v>
      </c>
      <c r="N158" s="41">
        <v>336302</v>
      </c>
      <c r="O158" s="42">
        <v>328111</v>
      </c>
      <c r="P158" s="39">
        <f t="shared" si="36"/>
        <v>97.56439152904235</v>
      </c>
    </row>
    <row r="159" spans="1:16" ht="20.25" outlineLevel="3">
      <c r="A159" s="110">
        <v>6</v>
      </c>
      <c r="B159" s="111">
        <v>61</v>
      </c>
      <c r="C159" s="111">
        <v>6172</v>
      </c>
      <c r="D159" s="35" t="s">
        <v>131</v>
      </c>
      <c r="E159" s="36">
        <v>262</v>
      </c>
      <c r="F159" s="37">
        <f t="shared" si="38"/>
        <v>262</v>
      </c>
      <c r="G159" s="38">
        <f t="shared" si="38"/>
        <v>157</v>
      </c>
      <c r="H159" s="39">
        <f t="shared" si="34"/>
        <v>59.92366412213741</v>
      </c>
      <c r="I159" s="36">
        <v>262</v>
      </c>
      <c r="J159" s="37">
        <v>262</v>
      </c>
      <c r="K159" s="38">
        <v>157</v>
      </c>
      <c r="L159" s="39">
        <f t="shared" si="35"/>
        <v>59.92366412213741</v>
      </c>
      <c r="M159" s="40"/>
      <c r="N159" s="41"/>
      <c r="O159" s="42"/>
      <c r="P159" s="39"/>
    </row>
    <row r="160" spans="1:16" ht="20.25" outlineLevel="2">
      <c r="A160" s="112">
        <v>6</v>
      </c>
      <c r="B160" s="113">
        <v>61</v>
      </c>
      <c r="C160" s="114"/>
      <c r="D160" s="43" t="s">
        <v>132</v>
      </c>
      <c r="E160" s="44">
        <f>SUM(E156:E159)</f>
        <v>661996</v>
      </c>
      <c r="F160" s="45">
        <f>SUM(F156:F159)</f>
        <v>731968</v>
      </c>
      <c r="G160" s="46">
        <f>SUM(G156:G159)</f>
        <v>708742</v>
      </c>
      <c r="H160" s="47">
        <f t="shared" si="34"/>
        <v>96.82691046603131</v>
      </c>
      <c r="I160" s="44">
        <f>SUM(I156:I159)</f>
        <v>303883</v>
      </c>
      <c r="J160" s="45">
        <f>SUM(J156:J159)</f>
        <v>351396</v>
      </c>
      <c r="K160" s="46">
        <f>SUM(K156:K159)</f>
        <v>337092</v>
      </c>
      <c r="L160" s="47">
        <f t="shared" si="35"/>
        <v>95.92937882047605</v>
      </c>
      <c r="M160" s="44">
        <f>SUM(M156:M159)</f>
        <v>358358</v>
      </c>
      <c r="N160" s="45">
        <f>SUM(N156:N159)</f>
        <v>380817</v>
      </c>
      <c r="O160" s="46">
        <f>SUM(O156:O159)</f>
        <v>372063</v>
      </c>
      <c r="P160" s="47">
        <f t="shared" si="36"/>
        <v>97.70125808459181</v>
      </c>
    </row>
    <row r="161" spans="1:16" ht="20.25" outlineLevel="2">
      <c r="A161" s="110"/>
      <c r="B161" s="121"/>
      <c r="C161" s="111"/>
      <c r="D161" s="35"/>
      <c r="E161" s="71"/>
      <c r="F161" s="72"/>
      <c r="G161" s="73"/>
      <c r="H161" s="74"/>
      <c r="I161" s="71"/>
      <c r="J161" s="72"/>
      <c r="K161" s="73"/>
      <c r="L161" s="74"/>
      <c r="M161" s="75"/>
      <c r="N161" s="76"/>
      <c r="O161" s="77"/>
      <c r="P161" s="74"/>
    </row>
    <row r="162" spans="1:16" ht="20.25" outlineLevel="3">
      <c r="A162" s="110" t="str">
        <f>MID(C162,1,1)</f>
        <v>6</v>
      </c>
      <c r="B162" s="111" t="str">
        <f>MID(C162,1,2)</f>
        <v>62</v>
      </c>
      <c r="C162" s="111">
        <v>6211</v>
      </c>
      <c r="D162" s="35" t="s">
        <v>133</v>
      </c>
      <c r="E162" s="36">
        <v>6600</v>
      </c>
      <c r="F162" s="37">
        <f aca="true" t="shared" si="39" ref="F162:G165">+J162+N162</f>
        <v>6600</v>
      </c>
      <c r="G162" s="38">
        <f t="shared" si="39"/>
        <v>6099</v>
      </c>
      <c r="H162" s="39">
        <f t="shared" si="34"/>
        <v>92.4090909090909</v>
      </c>
      <c r="I162" s="36">
        <v>6600</v>
      </c>
      <c r="J162" s="37">
        <v>6600</v>
      </c>
      <c r="K162" s="38">
        <v>6099</v>
      </c>
      <c r="L162" s="39">
        <f t="shared" si="35"/>
        <v>92.4090909090909</v>
      </c>
      <c r="M162" s="40"/>
      <c r="N162" s="41"/>
      <c r="O162" s="42"/>
      <c r="P162" s="39"/>
    </row>
    <row r="163" spans="1:16" ht="20.25" outlineLevel="3">
      <c r="A163" s="110">
        <v>6</v>
      </c>
      <c r="B163" s="111">
        <v>62</v>
      </c>
      <c r="C163" s="111">
        <v>6219</v>
      </c>
      <c r="D163" s="35" t="s">
        <v>165</v>
      </c>
      <c r="E163" s="36"/>
      <c r="F163" s="37">
        <f t="shared" si="39"/>
        <v>19</v>
      </c>
      <c r="G163" s="38">
        <f t="shared" si="39"/>
        <v>6</v>
      </c>
      <c r="H163" s="39">
        <f t="shared" si="34"/>
        <v>31.57894736842105</v>
      </c>
      <c r="I163" s="36"/>
      <c r="J163" s="37">
        <v>19</v>
      </c>
      <c r="K163" s="38"/>
      <c r="L163" s="39">
        <f t="shared" si="35"/>
        <v>0</v>
      </c>
      <c r="M163" s="40"/>
      <c r="N163" s="41"/>
      <c r="O163" s="42">
        <v>6</v>
      </c>
      <c r="P163" s="39"/>
    </row>
    <row r="164" spans="1:16" ht="20.25" outlineLevel="3">
      <c r="A164" s="110">
        <v>6</v>
      </c>
      <c r="B164" s="111">
        <v>62</v>
      </c>
      <c r="C164" s="111">
        <v>6221</v>
      </c>
      <c r="D164" s="35" t="s">
        <v>134</v>
      </c>
      <c r="E164" s="36"/>
      <c r="F164" s="37">
        <f t="shared" si="39"/>
        <v>112</v>
      </c>
      <c r="G164" s="38">
        <f t="shared" si="39"/>
        <v>119</v>
      </c>
      <c r="H164" s="39">
        <f t="shared" si="34"/>
        <v>106.25</v>
      </c>
      <c r="I164" s="36"/>
      <c r="J164" s="37">
        <v>112</v>
      </c>
      <c r="K164" s="38">
        <v>119</v>
      </c>
      <c r="L164" s="39">
        <f t="shared" si="35"/>
        <v>106.25</v>
      </c>
      <c r="M164" s="40"/>
      <c r="N164" s="41"/>
      <c r="O164" s="42"/>
      <c r="P164" s="39"/>
    </row>
    <row r="165" spans="1:16" ht="20.25" outlineLevel="3">
      <c r="A165" s="110" t="str">
        <f>MID(C165,1,1)</f>
        <v>6</v>
      </c>
      <c r="B165" s="111" t="str">
        <f>MID(C165,1,2)</f>
        <v>62</v>
      </c>
      <c r="C165" s="111">
        <v>6223</v>
      </c>
      <c r="D165" s="35" t="s">
        <v>135</v>
      </c>
      <c r="E165" s="36">
        <v>4726</v>
      </c>
      <c r="F165" s="37">
        <f t="shared" si="39"/>
        <v>4862</v>
      </c>
      <c r="G165" s="38">
        <f t="shared" si="39"/>
        <v>4391</v>
      </c>
      <c r="H165" s="39">
        <f t="shared" si="34"/>
        <v>90.31262854792267</v>
      </c>
      <c r="I165" s="36">
        <v>4726</v>
      </c>
      <c r="J165" s="37">
        <v>4862</v>
      </c>
      <c r="K165" s="38">
        <v>4391</v>
      </c>
      <c r="L165" s="39">
        <f t="shared" si="35"/>
        <v>90.31262854792267</v>
      </c>
      <c r="M165" s="40"/>
      <c r="N165" s="41"/>
      <c r="O165" s="42"/>
      <c r="P165" s="39"/>
    </row>
    <row r="166" spans="1:16" ht="20.25" outlineLevel="2">
      <c r="A166" s="112">
        <v>6</v>
      </c>
      <c r="B166" s="113">
        <v>62</v>
      </c>
      <c r="C166" s="114"/>
      <c r="D166" s="43" t="s">
        <v>136</v>
      </c>
      <c r="E166" s="44">
        <f>SUM(E162:E165)</f>
        <v>11326</v>
      </c>
      <c r="F166" s="45">
        <f>SUM(F162:F165)</f>
        <v>11593</v>
      </c>
      <c r="G166" s="46">
        <f>SUM(G162:G165)</f>
        <v>10615</v>
      </c>
      <c r="H166" s="47">
        <f t="shared" si="34"/>
        <v>91.56387475200553</v>
      </c>
      <c r="I166" s="44">
        <f>SUM(I162:I165)</f>
        <v>11326</v>
      </c>
      <c r="J166" s="45">
        <f>SUM(J162:J165)</f>
        <v>11593</v>
      </c>
      <c r="K166" s="46">
        <f>SUM(K162:K165)</f>
        <v>10609</v>
      </c>
      <c r="L166" s="47">
        <f t="shared" si="35"/>
        <v>91.51211938238592</v>
      </c>
      <c r="M166" s="44"/>
      <c r="N166" s="45"/>
      <c r="O166" s="46">
        <f>SUM(O163:O165)</f>
        <v>6</v>
      </c>
      <c r="P166" s="47"/>
    </row>
    <row r="167" spans="1:16" ht="20.25" outlineLevel="2">
      <c r="A167" s="110"/>
      <c r="B167" s="121"/>
      <c r="C167" s="111"/>
      <c r="D167" s="35"/>
      <c r="E167" s="71"/>
      <c r="F167" s="72"/>
      <c r="G167" s="73"/>
      <c r="H167" s="74"/>
      <c r="I167" s="71"/>
      <c r="J167" s="72"/>
      <c r="K167" s="73"/>
      <c r="L167" s="74"/>
      <c r="M167" s="75"/>
      <c r="N167" s="76"/>
      <c r="O167" s="77"/>
      <c r="P167" s="74"/>
    </row>
    <row r="168" spans="1:16" ht="20.25" outlineLevel="3">
      <c r="A168" s="110" t="str">
        <f>MID(C168,1,1)</f>
        <v>6</v>
      </c>
      <c r="B168" s="111" t="str">
        <f>MID(C168,1,2)</f>
        <v>63</v>
      </c>
      <c r="C168" s="111">
        <v>6310</v>
      </c>
      <c r="D168" s="35" t="s">
        <v>137</v>
      </c>
      <c r="E168" s="36">
        <v>134576</v>
      </c>
      <c r="F168" s="37">
        <f>+J168+N168</f>
        <v>151416</v>
      </c>
      <c r="G168" s="38">
        <f>+K168+O168</f>
        <v>151148</v>
      </c>
      <c r="H168" s="39">
        <f t="shared" si="34"/>
        <v>99.82300417393142</v>
      </c>
      <c r="I168" s="36">
        <v>133750</v>
      </c>
      <c r="J168" s="37">
        <v>150527</v>
      </c>
      <c r="K168" s="38">
        <v>150140</v>
      </c>
      <c r="L168" s="39">
        <f t="shared" si="35"/>
        <v>99.74290326652361</v>
      </c>
      <c r="M168" s="40">
        <v>826</v>
      </c>
      <c r="N168" s="41">
        <v>889</v>
      </c>
      <c r="O168" s="42">
        <v>1008</v>
      </c>
      <c r="P168" s="39">
        <f t="shared" si="36"/>
        <v>113.38582677165354</v>
      </c>
    </row>
    <row r="169" spans="1:16" ht="20.25" outlineLevel="3">
      <c r="A169" s="110" t="str">
        <f>MID(C169,1,1)</f>
        <v>6</v>
      </c>
      <c r="B169" s="111" t="str">
        <f>MID(C169,1,2)</f>
        <v>63</v>
      </c>
      <c r="C169" s="111">
        <v>6399</v>
      </c>
      <c r="D169" s="35" t="s">
        <v>138</v>
      </c>
      <c r="E169" s="36">
        <f>10400-8928</f>
        <v>1472</v>
      </c>
      <c r="F169" s="37">
        <f>+J169+N169</f>
        <v>2652</v>
      </c>
      <c r="G169" s="38">
        <f>+K169+O169</f>
        <v>3007</v>
      </c>
      <c r="H169" s="39">
        <f t="shared" si="34"/>
        <v>113.38612368024133</v>
      </c>
      <c r="I169" s="36"/>
      <c r="J169" s="37"/>
      <c r="K169" s="38">
        <f>1038772-1038843</f>
        <v>-71</v>
      </c>
      <c r="L169" s="39"/>
      <c r="M169" s="40">
        <f>10400-8928</f>
        <v>1472</v>
      </c>
      <c r="N169" s="41">
        <f>18485-15833</f>
        <v>2652</v>
      </c>
      <c r="O169" s="42">
        <f>21139-18061</f>
        <v>3078</v>
      </c>
      <c r="P169" s="39">
        <f t="shared" si="36"/>
        <v>116.0633484162896</v>
      </c>
    </row>
    <row r="170" spans="1:16" ht="20.25" outlineLevel="2">
      <c r="A170" s="112">
        <v>6</v>
      </c>
      <c r="B170" s="113">
        <v>63</v>
      </c>
      <c r="C170" s="114"/>
      <c r="D170" s="43" t="s">
        <v>139</v>
      </c>
      <c r="E170" s="44">
        <f>SUM(E168:E169)</f>
        <v>136048</v>
      </c>
      <c r="F170" s="45">
        <f>SUM(F168:F169)</f>
        <v>154068</v>
      </c>
      <c r="G170" s="46">
        <f>SUM(G168:G169)</f>
        <v>154155</v>
      </c>
      <c r="H170" s="47">
        <f t="shared" si="34"/>
        <v>100.0564685723187</v>
      </c>
      <c r="I170" s="44">
        <f>SUM(I168:I169)</f>
        <v>133750</v>
      </c>
      <c r="J170" s="45">
        <f>SUM(J168:J169)</f>
        <v>150527</v>
      </c>
      <c r="K170" s="46">
        <f>SUM(K168:K169)</f>
        <v>150069</v>
      </c>
      <c r="L170" s="47">
        <f t="shared" si="35"/>
        <v>99.69573564875405</v>
      </c>
      <c r="M170" s="44">
        <f>SUM(M168:M169)</f>
        <v>2298</v>
      </c>
      <c r="N170" s="45">
        <f>SUM(N168:N169)</f>
        <v>3541</v>
      </c>
      <c r="O170" s="46">
        <f>SUM(O168:O169)</f>
        <v>4086</v>
      </c>
      <c r="P170" s="47">
        <f t="shared" si="36"/>
        <v>115.3911324484609</v>
      </c>
    </row>
    <row r="171" spans="1:16" ht="20.25" outlineLevel="2">
      <c r="A171" s="110"/>
      <c r="B171" s="121"/>
      <c r="C171" s="111"/>
      <c r="D171" s="35"/>
      <c r="E171" s="71"/>
      <c r="F171" s="72"/>
      <c r="G171" s="73"/>
      <c r="H171" s="74"/>
      <c r="I171" s="71"/>
      <c r="J171" s="72"/>
      <c r="K171" s="73"/>
      <c r="L171" s="74"/>
      <c r="M171" s="75"/>
      <c r="N171" s="76"/>
      <c r="O171" s="77"/>
      <c r="P171" s="74"/>
    </row>
    <row r="172" spans="1:16" ht="20.25" outlineLevel="3">
      <c r="A172" s="110" t="str">
        <f>MID(C172,1,1)</f>
        <v>6</v>
      </c>
      <c r="B172" s="111" t="str">
        <f>MID(C172,1,2)</f>
        <v>64</v>
      </c>
      <c r="C172" s="111">
        <v>6409</v>
      </c>
      <c r="D172" s="35" t="s">
        <v>147</v>
      </c>
      <c r="E172" s="36">
        <f>140321-123459</f>
        <v>16862</v>
      </c>
      <c r="F172" s="37">
        <f>+J172+N172-127030-50970</f>
        <v>36836</v>
      </c>
      <c r="G172" s="38">
        <f>+K172+O172-127030-50969-1</f>
        <v>24462</v>
      </c>
      <c r="H172" s="39">
        <f t="shared" si="34"/>
        <v>66.40786187425346</v>
      </c>
      <c r="I172" s="36">
        <v>139701</v>
      </c>
      <c r="J172" s="37">
        <v>203831</v>
      </c>
      <c r="K172" s="38">
        <v>193206</v>
      </c>
      <c r="L172" s="39">
        <f t="shared" si="35"/>
        <v>94.78734834249943</v>
      </c>
      <c r="M172" s="40">
        <v>620</v>
      </c>
      <c r="N172" s="41">
        <v>11005</v>
      </c>
      <c r="O172" s="42">
        <v>9256</v>
      </c>
      <c r="P172" s="39">
        <f t="shared" si="36"/>
        <v>84.10722398909587</v>
      </c>
    </row>
    <row r="173" spans="1:16" ht="20.25" outlineLevel="2">
      <c r="A173" s="130">
        <v>6</v>
      </c>
      <c r="B173" s="113">
        <v>64</v>
      </c>
      <c r="C173" s="114"/>
      <c r="D173" s="43" t="s">
        <v>140</v>
      </c>
      <c r="E173" s="44">
        <f>SUM(E172)</f>
        <v>16862</v>
      </c>
      <c r="F173" s="45">
        <f>SUM(F172)</f>
        <v>36836</v>
      </c>
      <c r="G173" s="46">
        <f>SUM(G172)</f>
        <v>24462</v>
      </c>
      <c r="H173" s="47">
        <f t="shared" si="34"/>
        <v>66.40786187425346</v>
      </c>
      <c r="I173" s="44">
        <f>SUM(I172)</f>
        <v>139701</v>
      </c>
      <c r="J173" s="45">
        <f>SUM(J172)</f>
        <v>203831</v>
      </c>
      <c r="K173" s="46">
        <f>SUM(K172)</f>
        <v>193206</v>
      </c>
      <c r="L173" s="47">
        <f t="shared" si="35"/>
        <v>94.78734834249943</v>
      </c>
      <c r="M173" s="44">
        <f>SUM(M172)</f>
        <v>620</v>
      </c>
      <c r="N173" s="45">
        <f>SUM(N172)</f>
        <v>11005</v>
      </c>
      <c r="O173" s="46">
        <f>SUM(O172)</f>
        <v>9256</v>
      </c>
      <c r="P173" s="47">
        <f t="shared" si="36"/>
        <v>84.10722398909587</v>
      </c>
    </row>
    <row r="174" spans="1:16" ht="21" outlineLevel="2" thickBot="1">
      <c r="A174" s="115"/>
      <c r="B174" s="116"/>
      <c r="C174" s="117"/>
      <c r="D174" s="48"/>
      <c r="E174" s="49"/>
      <c r="F174" s="50"/>
      <c r="G174" s="51"/>
      <c r="H174" s="52"/>
      <c r="I174" s="49"/>
      <c r="J174" s="50"/>
      <c r="K174" s="51"/>
      <c r="L174" s="52"/>
      <c r="M174" s="53"/>
      <c r="N174" s="54"/>
      <c r="O174" s="55"/>
      <c r="P174" s="52"/>
    </row>
    <row r="175" spans="1:16" ht="21.75" outlineLevel="1" thickBot="1" thickTop="1">
      <c r="A175" s="118">
        <v>6</v>
      </c>
      <c r="B175" s="119"/>
      <c r="C175" s="119"/>
      <c r="D175" s="56" t="s">
        <v>141</v>
      </c>
      <c r="E175" s="57">
        <f>E173+E170+E166+E160</f>
        <v>826232</v>
      </c>
      <c r="F175" s="58">
        <f>F173+F170+F166+F160</f>
        <v>934465</v>
      </c>
      <c r="G175" s="59">
        <f>G173+G170+G166+G160</f>
        <v>897974</v>
      </c>
      <c r="H175" s="60">
        <f t="shared" si="34"/>
        <v>96.09498483089254</v>
      </c>
      <c r="I175" s="61">
        <f>I173+I170+I166+I160</f>
        <v>588660</v>
      </c>
      <c r="J175" s="62">
        <f>J173+J170+J166+J160</f>
        <v>717347</v>
      </c>
      <c r="K175" s="63">
        <f>K173+K170+K166+K160</f>
        <v>690976</v>
      </c>
      <c r="L175" s="91">
        <f t="shared" si="35"/>
        <v>96.323815391993</v>
      </c>
      <c r="M175" s="61">
        <f>M173+M170+M166+M160</f>
        <v>361276</v>
      </c>
      <c r="N175" s="62">
        <f>N173+N170+N166+N160</f>
        <v>395363</v>
      </c>
      <c r="O175" s="63">
        <f>O173+O170+O166+O160</f>
        <v>385411</v>
      </c>
      <c r="P175" s="91">
        <f t="shared" si="36"/>
        <v>97.48281958605129</v>
      </c>
    </row>
    <row r="176" spans="1:16" ht="21" outlineLevel="1" thickTop="1">
      <c r="A176" s="131"/>
      <c r="B176" s="129"/>
      <c r="C176" s="129"/>
      <c r="D176" s="102"/>
      <c r="E176" s="94"/>
      <c r="F176" s="95"/>
      <c r="G176" s="96"/>
      <c r="H176" s="97"/>
      <c r="I176" s="98"/>
      <c r="J176" s="99"/>
      <c r="K176" s="100"/>
      <c r="L176" s="101"/>
      <c r="M176" s="98"/>
      <c r="N176" s="99"/>
      <c r="O176" s="100"/>
      <c r="P176" s="101"/>
    </row>
    <row r="177" spans="1:16" ht="20.25" outlineLevel="1">
      <c r="A177" s="112"/>
      <c r="B177" s="114"/>
      <c r="C177" s="114"/>
      <c r="D177" s="43" t="s">
        <v>158</v>
      </c>
      <c r="E177" s="44">
        <f>+E175+E154+E142+E113+E35+E13</f>
        <v>4766234</v>
      </c>
      <c r="F177" s="45">
        <f>+F175+F154+F142+F113+F35+F13</f>
        <v>5341369</v>
      </c>
      <c r="G177" s="46">
        <f>+G175+G154+G142+G113+G35+G13</f>
        <v>5224155</v>
      </c>
      <c r="H177" s="47">
        <f>+G177/F177*100</f>
        <v>97.80554385963597</v>
      </c>
      <c r="I177" s="44">
        <f>+I175+I154+I142+I113+I35+I13</f>
        <v>3667201</v>
      </c>
      <c r="J177" s="45">
        <f>+J175+J154+J142+J113+J35+J13</f>
        <v>4182416</v>
      </c>
      <c r="K177" s="46">
        <f>+K175+K154+K142+K113+K35+K13</f>
        <v>4073509</v>
      </c>
      <c r="L177" s="47">
        <f t="shared" si="35"/>
        <v>97.39607442205653</v>
      </c>
      <c r="M177" s="44">
        <f>+M175+M154+M142+M113+M35+M13</f>
        <v>1224832</v>
      </c>
      <c r="N177" s="45">
        <f>+N175+N154+N142+N113+N35+N13</f>
        <v>1337198</v>
      </c>
      <c r="O177" s="46">
        <f>+O175+O154+O142+O113+O35+O13</f>
        <v>1329059</v>
      </c>
      <c r="P177" s="47">
        <f t="shared" si="36"/>
        <v>99.39133920331919</v>
      </c>
    </row>
    <row r="178" spans="1:16" ht="20.25" outlineLevel="1">
      <c r="A178" s="120"/>
      <c r="B178" s="109"/>
      <c r="C178" s="109"/>
      <c r="D178" s="26" t="s">
        <v>154</v>
      </c>
      <c r="E178" s="31">
        <v>8928</v>
      </c>
      <c r="F178" s="37">
        <f>+J178+N178</f>
        <v>1054676</v>
      </c>
      <c r="G178" s="38">
        <f>+K178+O178</f>
        <v>1056904</v>
      </c>
      <c r="H178" s="160">
        <f>+G178/F178*100</f>
        <v>100.21124971081166</v>
      </c>
      <c r="I178" s="64"/>
      <c r="J178" s="32">
        <v>1038843</v>
      </c>
      <c r="K178" s="33">
        <v>1038843</v>
      </c>
      <c r="L178" s="39">
        <f t="shared" si="35"/>
        <v>100</v>
      </c>
      <c r="M178" s="86">
        <v>8928</v>
      </c>
      <c r="N178" s="87">
        <v>15833</v>
      </c>
      <c r="O178" s="88">
        <v>18061</v>
      </c>
      <c r="P178" s="39">
        <f t="shared" si="36"/>
        <v>114.07187519737259</v>
      </c>
    </row>
    <row r="179" spans="1:16" ht="21" thickBot="1">
      <c r="A179" s="132"/>
      <c r="B179" s="133"/>
      <c r="C179" s="133"/>
      <c r="D179" s="103" t="s">
        <v>157</v>
      </c>
      <c r="E179" s="104">
        <f>E13+E35+E113+E142+E154+E175+E178</f>
        <v>4775162</v>
      </c>
      <c r="F179" s="105">
        <f>F13+F35+F113+F142+F154+F175+F178</f>
        <v>6396045</v>
      </c>
      <c r="G179" s="106">
        <f>G13+G35+G113+G142+G154+G175+G178</f>
        <v>6281059</v>
      </c>
      <c r="H179" s="107">
        <f>+G179/F179*100</f>
        <v>98.202232786042</v>
      </c>
      <c r="I179" s="104">
        <f>I13+I35+I113+I142+I154+I175+I178</f>
        <v>3667201</v>
      </c>
      <c r="J179" s="105">
        <f>J13+J35+J113+J142+J154+J175+J178</f>
        <v>5221259</v>
      </c>
      <c r="K179" s="106">
        <f>K13+K35+K113+K142+K154+K175+K178</f>
        <v>5112352</v>
      </c>
      <c r="L179" s="107">
        <f>+K179/J179*100</f>
        <v>97.91416208236366</v>
      </c>
      <c r="M179" s="104">
        <f>M13+M35+M113+M142+M154+M175+M178</f>
        <v>1233760</v>
      </c>
      <c r="N179" s="105">
        <f>N13+N35+N113+N142+N154+N175+N178</f>
        <v>1353031</v>
      </c>
      <c r="O179" s="106">
        <f>O13+O35+O113+O142+O154+O175+O178</f>
        <v>1347120</v>
      </c>
      <c r="P179" s="107">
        <f t="shared" si="36"/>
        <v>99.56312900443523</v>
      </c>
    </row>
    <row r="180" spans="1:16" ht="12.75" outlineLevel="1">
      <c r="A180" s="14"/>
      <c r="B180" s="14"/>
      <c r="C180" s="15"/>
      <c r="D180" s="16"/>
      <c r="E180" s="22"/>
      <c r="F180" s="22"/>
      <c r="G180" s="22"/>
      <c r="H180" s="19"/>
      <c r="I180" s="22"/>
      <c r="J180" s="19"/>
      <c r="K180" s="22"/>
      <c r="L180" s="19"/>
      <c r="M180" s="22"/>
      <c r="N180" s="22"/>
      <c r="O180" s="22"/>
      <c r="P180" s="23"/>
    </row>
    <row r="181" spans="1:18" ht="12.75" outlineLevel="1">
      <c r="A181" s="14"/>
      <c r="B181" s="19"/>
      <c r="C181" s="20"/>
      <c r="D181" s="21"/>
      <c r="E181" s="22"/>
      <c r="F181" s="22"/>
      <c r="G181" s="22"/>
      <c r="H181" s="19"/>
      <c r="I181" s="22"/>
      <c r="J181" s="19"/>
      <c r="K181" s="22"/>
      <c r="L181" s="19"/>
      <c r="M181" s="22"/>
      <c r="N181" s="22"/>
      <c r="O181" s="22"/>
      <c r="P181" s="23"/>
      <c r="Q181" s="24"/>
      <c r="R181" s="24"/>
    </row>
    <row r="182" spans="1:16" ht="18.75" outlineLevel="1">
      <c r="A182" s="134" t="s">
        <v>156</v>
      </c>
      <c r="B182" s="14"/>
      <c r="C182" s="15"/>
      <c r="D182" s="16"/>
      <c r="E182" s="17"/>
      <c r="F182" s="17"/>
      <c r="G182" s="17"/>
      <c r="H182" s="14"/>
      <c r="I182" s="17"/>
      <c r="J182" s="14"/>
      <c r="K182" s="17"/>
      <c r="L182" s="14"/>
      <c r="M182" s="17"/>
      <c r="N182" s="17"/>
      <c r="O182" s="17"/>
      <c r="P182" s="18"/>
    </row>
    <row r="183" spans="1:16" ht="18.75">
      <c r="A183" s="134" t="s">
        <v>155</v>
      </c>
      <c r="B183" s="14"/>
      <c r="C183" s="15"/>
      <c r="D183" s="16"/>
      <c r="E183" s="17"/>
      <c r="F183" s="14"/>
      <c r="G183" s="17"/>
      <c r="H183" s="17"/>
      <c r="I183" s="14"/>
      <c r="J183" s="17"/>
      <c r="K183" s="14"/>
      <c r="L183" s="14"/>
      <c r="M183" s="17"/>
      <c r="N183" s="17"/>
      <c r="O183" s="17"/>
      <c r="P183" s="18"/>
    </row>
    <row r="184" spans="1:16" ht="12.75">
      <c r="A184" s="14"/>
      <c r="B184" s="14"/>
      <c r="C184" s="15"/>
      <c r="D184" s="16"/>
      <c r="E184" s="17"/>
      <c r="F184" s="14"/>
      <c r="G184" s="14"/>
      <c r="H184" s="14"/>
      <c r="I184" s="14"/>
      <c r="J184" s="14"/>
      <c r="K184" s="14"/>
      <c r="L184" s="14"/>
      <c r="M184" s="17"/>
      <c r="N184" s="17"/>
      <c r="O184" s="17"/>
      <c r="P184" s="18"/>
    </row>
    <row r="185" spans="1:16" ht="12.75">
      <c r="A185" s="14"/>
      <c r="B185" s="14"/>
      <c r="C185" s="15"/>
      <c r="D185" s="16"/>
      <c r="E185" s="17"/>
      <c r="F185" s="14"/>
      <c r="G185" s="14"/>
      <c r="H185" s="14"/>
      <c r="I185" s="14"/>
      <c r="J185" s="14"/>
      <c r="K185" s="14"/>
      <c r="L185" s="14"/>
      <c r="M185" s="17"/>
      <c r="N185" s="17"/>
      <c r="O185" s="17"/>
      <c r="P185" s="18"/>
    </row>
    <row r="186" spans="1:16" ht="12.75">
      <c r="A186" s="14"/>
      <c r="B186" s="14"/>
      <c r="C186" s="15"/>
      <c r="D186" s="16"/>
      <c r="E186" s="17"/>
      <c r="F186" s="14"/>
      <c r="G186" s="14"/>
      <c r="H186" s="14"/>
      <c r="I186" s="14"/>
      <c r="J186" s="14"/>
      <c r="K186" s="14"/>
      <c r="L186" s="14"/>
      <c r="M186" s="17"/>
      <c r="N186" s="17"/>
      <c r="O186" s="17"/>
      <c r="P186" s="18"/>
    </row>
    <row r="187" spans="1:16" ht="12.75">
      <c r="A187" s="14"/>
      <c r="B187" s="14"/>
      <c r="C187" s="15"/>
      <c r="D187" s="16"/>
      <c r="E187" s="17"/>
      <c r="F187" s="14"/>
      <c r="G187" s="14"/>
      <c r="H187" s="14"/>
      <c r="I187" s="14"/>
      <c r="J187" s="14"/>
      <c r="K187" s="14"/>
      <c r="L187" s="14"/>
      <c r="M187" s="17"/>
      <c r="N187" s="17"/>
      <c r="O187" s="17"/>
      <c r="P187" s="18"/>
    </row>
    <row r="188" spans="1:16" ht="12.75">
      <c r="A188" s="14"/>
      <c r="B188" s="14"/>
      <c r="C188" s="15"/>
      <c r="D188" s="16"/>
      <c r="E188" s="17"/>
      <c r="F188" s="14"/>
      <c r="G188" s="14"/>
      <c r="H188" s="14"/>
      <c r="I188" s="14"/>
      <c r="J188" s="14"/>
      <c r="K188" s="14"/>
      <c r="L188" s="14"/>
      <c r="M188" s="17"/>
      <c r="N188" s="17"/>
      <c r="O188" s="17"/>
      <c r="P188" s="18"/>
    </row>
    <row r="189" spans="1:16" ht="12.75">
      <c r="A189" s="14"/>
      <c r="B189" s="14"/>
      <c r="C189" s="15"/>
      <c r="D189" s="16"/>
      <c r="E189" s="17"/>
      <c r="F189" s="14"/>
      <c r="G189" s="14"/>
      <c r="H189" s="14"/>
      <c r="I189" s="14"/>
      <c r="J189" s="14"/>
      <c r="K189" s="14"/>
      <c r="L189" s="14"/>
      <c r="M189" s="17"/>
      <c r="N189" s="17"/>
      <c r="O189" s="17"/>
      <c r="P189" s="18"/>
    </row>
    <row r="190" spans="1:16" ht="12.75">
      <c r="A190" s="14"/>
      <c r="B190" s="14"/>
      <c r="C190" s="15"/>
      <c r="D190" s="16"/>
      <c r="E190" s="17"/>
      <c r="F190" s="14"/>
      <c r="G190" s="14"/>
      <c r="H190" s="14"/>
      <c r="I190" s="14"/>
      <c r="J190" s="14"/>
      <c r="K190" s="14"/>
      <c r="L190" s="14"/>
      <c r="M190" s="17"/>
      <c r="N190" s="17"/>
      <c r="O190" s="17"/>
      <c r="P190" s="14"/>
    </row>
    <row r="191" spans="1:16" ht="12.75">
      <c r="A191" s="14"/>
      <c r="B191" s="14"/>
      <c r="C191" s="15"/>
      <c r="D191" s="16"/>
      <c r="E191" s="17"/>
      <c r="F191" s="14"/>
      <c r="G191" s="14"/>
      <c r="H191" s="14"/>
      <c r="I191" s="14"/>
      <c r="J191" s="14"/>
      <c r="K191" s="14"/>
      <c r="L191" s="14"/>
      <c r="M191" s="17"/>
      <c r="N191" s="17"/>
      <c r="O191" s="17"/>
      <c r="P191" s="14"/>
    </row>
    <row r="192" spans="1:16" ht="12.75">
      <c r="A192" s="14"/>
      <c r="B192" s="14"/>
      <c r="C192" s="15"/>
      <c r="D192" s="16"/>
      <c r="E192" s="17"/>
      <c r="F192" s="14"/>
      <c r="G192" s="14"/>
      <c r="H192" s="14"/>
      <c r="I192" s="14"/>
      <c r="J192" s="14"/>
      <c r="K192" s="14"/>
      <c r="L192" s="14"/>
      <c r="M192" s="17"/>
      <c r="N192" s="17"/>
      <c r="O192" s="17"/>
      <c r="P192" s="14"/>
    </row>
    <row r="193" spans="1:16" ht="12.75">
      <c r="A193" s="14"/>
      <c r="B193" s="14"/>
      <c r="C193" s="15"/>
      <c r="D193" s="16"/>
      <c r="E193" s="17"/>
      <c r="F193" s="14"/>
      <c r="G193" s="14"/>
      <c r="H193" s="14"/>
      <c r="I193" s="14"/>
      <c r="J193" s="14"/>
      <c r="K193" s="14"/>
      <c r="L193" s="14"/>
      <c r="M193" s="17"/>
      <c r="N193" s="17"/>
      <c r="O193" s="17"/>
      <c r="P193" s="14"/>
    </row>
    <row r="194" spans="1:16" ht="12.75">
      <c r="A194" s="14"/>
      <c r="B194" s="14"/>
      <c r="C194" s="15"/>
      <c r="D194" s="16"/>
      <c r="E194" s="17"/>
      <c r="F194" s="14"/>
      <c r="G194" s="14"/>
      <c r="H194" s="14"/>
      <c r="I194" s="14"/>
      <c r="J194" s="14"/>
      <c r="K194" s="14"/>
      <c r="L194" s="14"/>
      <c r="M194" s="17"/>
      <c r="N194" s="17"/>
      <c r="O194" s="17"/>
      <c r="P194" s="14"/>
    </row>
    <row r="195" spans="1:16" ht="12.75">
      <c r="A195" s="14"/>
      <c r="B195" s="14"/>
      <c r="C195" s="15"/>
      <c r="D195" s="16"/>
      <c r="E195" s="17"/>
      <c r="F195" s="14"/>
      <c r="G195" s="14"/>
      <c r="H195" s="14"/>
      <c r="I195" s="14"/>
      <c r="J195" s="14"/>
      <c r="K195" s="14"/>
      <c r="L195" s="14"/>
      <c r="M195" s="17"/>
      <c r="N195" s="17"/>
      <c r="O195" s="17"/>
      <c r="P195" s="14"/>
    </row>
    <row r="196" spans="1:16" ht="12.75">
      <c r="A196" s="14"/>
      <c r="B196" s="14"/>
      <c r="C196" s="15"/>
      <c r="D196" s="16"/>
      <c r="E196" s="17"/>
      <c r="F196" s="14"/>
      <c r="G196" s="14"/>
      <c r="H196" s="14"/>
      <c r="I196" s="14"/>
      <c r="J196" s="14"/>
      <c r="K196" s="14"/>
      <c r="L196" s="14"/>
      <c r="M196" s="17"/>
      <c r="N196" s="17"/>
      <c r="O196" s="17"/>
      <c r="P196" s="14"/>
    </row>
    <row r="197" spans="1:16" ht="12.75">
      <c r="A197" s="14"/>
      <c r="B197" s="14"/>
      <c r="C197" s="15"/>
      <c r="D197" s="16"/>
      <c r="E197" s="17"/>
      <c r="F197" s="14"/>
      <c r="G197" s="14"/>
      <c r="H197" s="14"/>
      <c r="I197" s="14"/>
      <c r="J197" s="14"/>
      <c r="K197" s="14"/>
      <c r="L197" s="14"/>
      <c r="M197" s="17"/>
      <c r="N197" s="17"/>
      <c r="O197" s="17"/>
      <c r="P197" s="14"/>
    </row>
    <row r="198" spans="1:16" ht="12.75">
      <c r="A198" s="14"/>
      <c r="B198" s="14"/>
      <c r="C198" s="15"/>
      <c r="D198" s="16"/>
      <c r="E198" s="17"/>
      <c r="F198" s="14"/>
      <c r="G198" s="14"/>
      <c r="H198" s="14"/>
      <c r="I198" s="14"/>
      <c r="J198" s="14"/>
      <c r="K198" s="14"/>
      <c r="L198" s="14"/>
      <c r="M198" s="17"/>
      <c r="N198" s="17"/>
      <c r="O198" s="17"/>
      <c r="P198" s="14"/>
    </row>
    <row r="199" spans="1:16" ht="12.75">
      <c r="A199" s="14"/>
      <c r="B199" s="14"/>
      <c r="C199" s="15"/>
      <c r="D199" s="16"/>
      <c r="E199" s="17"/>
      <c r="F199" s="14"/>
      <c r="G199" s="14"/>
      <c r="H199" s="14"/>
      <c r="I199" s="14"/>
      <c r="J199" s="14"/>
      <c r="K199" s="14"/>
      <c r="L199" s="14"/>
      <c r="M199" s="17"/>
      <c r="N199" s="17"/>
      <c r="O199" s="17"/>
      <c r="P199" s="14"/>
    </row>
    <row r="200" spans="1:16" ht="12.75">
      <c r="A200" s="14"/>
      <c r="B200" s="14"/>
      <c r="C200" s="15"/>
      <c r="D200" s="16"/>
      <c r="E200" s="17"/>
      <c r="F200" s="14"/>
      <c r="G200" s="14"/>
      <c r="H200" s="14"/>
      <c r="I200" s="14"/>
      <c r="J200" s="14"/>
      <c r="K200" s="14"/>
      <c r="L200" s="14"/>
      <c r="M200" s="17"/>
      <c r="N200" s="17"/>
      <c r="O200" s="17"/>
      <c r="P200" s="14"/>
    </row>
    <row r="201" spans="1:16" ht="12.75">
      <c r="A201" s="14"/>
      <c r="B201" s="14"/>
      <c r="C201" s="15"/>
      <c r="D201" s="16"/>
      <c r="E201" s="17"/>
      <c r="F201" s="14"/>
      <c r="G201" s="14"/>
      <c r="H201" s="14"/>
      <c r="I201" s="14"/>
      <c r="J201" s="14"/>
      <c r="K201" s="14"/>
      <c r="L201" s="14"/>
      <c r="M201" s="17"/>
      <c r="N201" s="17"/>
      <c r="O201" s="17"/>
      <c r="P201" s="14"/>
    </row>
    <row r="202" spans="1:16" ht="12.75">
      <c r="A202" s="14"/>
      <c r="B202" s="14"/>
      <c r="C202" s="15"/>
      <c r="D202" s="16"/>
      <c r="E202" s="17"/>
      <c r="F202" s="14"/>
      <c r="G202" s="14"/>
      <c r="H202" s="14"/>
      <c r="I202" s="14"/>
      <c r="J202" s="14"/>
      <c r="K202" s="14"/>
      <c r="L202" s="14"/>
      <c r="M202" s="17"/>
      <c r="N202" s="17"/>
      <c r="O202" s="17"/>
      <c r="P202" s="14"/>
    </row>
    <row r="203" spans="1:16" ht="12.75">
      <c r="A203" s="14"/>
      <c r="B203" s="14"/>
      <c r="C203" s="15"/>
      <c r="D203" s="16"/>
      <c r="E203" s="17"/>
      <c r="F203" s="14"/>
      <c r="G203" s="14"/>
      <c r="H203" s="14"/>
      <c r="I203" s="14"/>
      <c r="J203" s="14"/>
      <c r="K203" s="14"/>
      <c r="L203" s="14"/>
      <c r="M203" s="17"/>
      <c r="N203" s="17"/>
      <c r="O203" s="17"/>
      <c r="P203" s="14"/>
    </row>
    <row r="204" spans="1:16" ht="12.75">
      <c r="A204" s="14"/>
      <c r="B204" s="14"/>
      <c r="C204" s="15"/>
      <c r="D204" s="16"/>
      <c r="E204" s="17"/>
      <c r="F204" s="14"/>
      <c r="G204" s="14"/>
      <c r="H204" s="14"/>
      <c r="I204" s="14"/>
      <c r="J204" s="14"/>
      <c r="K204" s="14"/>
      <c r="L204" s="14"/>
      <c r="M204" s="17"/>
      <c r="N204" s="17"/>
      <c r="O204" s="17"/>
      <c r="P204" s="14"/>
    </row>
    <row r="205" spans="1:16" ht="12.75">
      <c r="A205" s="14"/>
      <c r="B205" s="14"/>
      <c r="C205" s="15"/>
      <c r="D205" s="16"/>
      <c r="E205" s="17"/>
      <c r="F205" s="14"/>
      <c r="G205" s="14"/>
      <c r="H205" s="14"/>
      <c r="I205" s="14"/>
      <c r="J205" s="14"/>
      <c r="K205" s="14"/>
      <c r="L205" s="14"/>
      <c r="M205" s="17"/>
      <c r="N205" s="17"/>
      <c r="O205" s="17"/>
      <c r="P205" s="14"/>
    </row>
    <row r="206" spans="1:16" ht="12.75">
      <c r="A206" s="14"/>
      <c r="B206" s="14"/>
      <c r="C206" s="15"/>
      <c r="D206" s="16"/>
      <c r="E206" s="17"/>
      <c r="F206" s="14"/>
      <c r="G206" s="14"/>
      <c r="H206" s="14"/>
      <c r="I206" s="14"/>
      <c r="J206" s="14"/>
      <c r="K206" s="14"/>
      <c r="L206" s="14"/>
      <c r="M206" s="17"/>
      <c r="N206" s="17"/>
      <c r="O206" s="17"/>
      <c r="P206" s="14"/>
    </row>
    <row r="207" spans="1:16" ht="12.75">
      <c r="A207" s="14"/>
      <c r="B207" s="14"/>
      <c r="C207" s="15"/>
      <c r="D207" s="16"/>
      <c r="E207" s="17"/>
      <c r="F207" s="14"/>
      <c r="G207" s="14"/>
      <c r="H207" s="14"/>
      <c r="I207" s="14"/>
      <c r="J207" s="14"/>
      <c r="K207" s="14"/>
      <c r="L207" s="14"/>
      <c r="M207" s="17"/>
      <c r="N207" s="17"/>
      <c r="O207" s="17"/>
      <c r="P207" s="14"/>
    </row>
    <row r="208" spans="1:16" ht="12.75">
      <c r="A208" s="14"/>
      <c r="B208" s="14"/>
      <c r="C208" s="15"/>
      <c r="D208" s="16"/>
      <c r="E208" s="17"/>
      <c r="F208" s="14"/>
      <c r="G208" s="14"/>
      <c r="H208" s="14"/>
      <c r="I208" s="14"/>
      <c r="J208" s="14"/>
      <c r="K208" s="14"/>
      <c r="L208" s="14"/>
      <c r="M208" s="17"/>
      <c r="N208" s="17"/>
      <c r="O208" s="17"/>
      <c r="P208" s="14"/>
    </row>
    <row r="209" spans="1:16" ht="12.75">
      <c r="A209" s="14"/>
      <c r="B209" s="14"/>
      <c r="C209" s="15"/>
      <c r="D209" s="16"/>
      <c r="E209" s="17"/>
      <c r="F209" s="14"/>
      <c r="G209" s="14"/>
      <c r="H209" s="14"/>
      <c r="I209" s="14"/>
      <c r="J209" s="14"/>
      <c r="K209" s="14"/>
      <c r="L209" s="14"/>
      <c r="M209" s="17"/>
      <c r="N209" s="17"/>
      <c r="O209" s="17"/>
      <c r="P209" s="14"/>
    </row>
    <row r="210" spans="1:16" ht="12.75">
      <c r="A210" s="14"/>
      <c r="B210" s="14"/>
      <c r="C210" s="15"/>
      <c r="D210" s="16"/>
      <c r="E210" s="17"/>
      <c r="F210" s="14"/>
      <c r="G210" s="14"/>
      <c r="H210" s="14"/>
      <c r="I210" s="14"/>
      <c r="J210" s="14"/>
      <c r="K210" s="14"/>
      <c r="L210" s="14"/>
      <c r="M210" s="17"/>
      <c r="N210" s="17"/>
      <c r="O210" s="17"/>
      <c r="P210" s="14"/>
    </row>
    <row r="211" spans="1:16" ht="12.75">
      <c r="A211" s="14"/>
      <c r="B211" s="14"/>
      <c r="C211" s="15"/>
      <c r="D211" s="16"/>
      <c r="E211" s="17"/>
      <c r="F211" s="14"/>
      <c r="G211" s="14"/>
      <c r="H211" s="14"/>
      <c r="I211" s="14"/>
      <c r="J211" s="14"/>
      <c r="K211" s="14"/>
      <c r="L211" s="14"/>
      <c r="M211" s="17"/>
      <c r="N211" s="17"/>
      <c r="O211" s="17"/>
      <c r="P211" s="14"/>
    </row>
    <row r="212" spans="1:16" ht="12.75">
      <c r="A212" s="14"/>
      <c r="B212" s="14"/>
      <c r="C212" s="15"/>
      <c r="D212" s="16"/>
      <c r="E212" s="17"/>
      <c r="F212" s="14"/>
      <c r="G212" s="14"/>
      <c r="H212" s="14"/>
      <c r="I212" s="14"/>
      <c r="J212" s="14"/>
      <c r="K212" s="14"/>
      <c r="L212" s="14"/>
      <c r="M212" s="17"/>
      <c r="N212" s="17"/>
      <c r="O212" s="17"/>
      <c r="P212" s="14"/>
    </row>
    <row r="213" spans="1:16" ht="12.75">
      <c r="A213" s="14"/>
      <c r="B213" s="14"/>
      <c r="C213" s="15"/>
      <c r="D213" s="16"/>
      <c r="E213" s="17"/>
      <c r="F213" s="14"/>
      <c r="G213" s="14"/>
      <c r="H213" s="14"/>
      <c r="I213" s="14"/>
      <c r="J213" s="14"/>
      <c r="K213" s="14"/>
      <c r="L213" s="14"/>
      <c r="M213" s="17"/>
      <c r="N213" s="17"/>
      <c r="O213" s="17"/>
      <c r="P213" s="14"/>
    </row>
    <row r="214" spans="1:16" ht="12.75">
      <c r="A214" s="14"/>
      <c r="B214" s="14"/>
      <c r="C214" s="15"/>
      <c r="D214" s="16"/>
      <c r="E214" s="17"/>
      <c r="F214" s="14"/>
      <c r="G214" s="14"/>
      <c r="H214" s="14"/>
      <c r="I214" s="14"/>
      <c r="J214" s="14"/>
      <c r="K214" s="14"/>
      <c r="L214" s="14"/>
      <c r="M214" s="17"/>
      <c r="N214" s="17"/>
      <c r="O214" s="17"/>
      <c r="P214" s="14"/>
    </row>
    <row r="215" spans="1:16" ht="12.75">
      <c r="A215" s="14"/>
      <c r="B215" s="14"/>
      <c r="C215" s="15"/>
      <c r="D215" s="16"/>
      <c r="E215" s="17"/>
      <c r="F215" s="14"/>
      <c r="G215" s="14"/>
      <c r="H215" s="14"/>
      <c r="I215" s="14"/>
      <c r="J215" s="14"/>
      <c r="K215" s="14"/>
      <c r="L215" s="14"/>
      <c r="M215" s="17"/>
      <c r="N215" s="17"/>
      <c r="O215" s="17"/>
      <c r="P215" s="14"/>
    </row>
    <row r="216" spans="1:16" ht="12.75">
      <c r="A216" s="14"/>
      <c r="B216" s="14"/>
      <c r="C216" s="15"/>
      <c r="D216" s="16"/>
      <c r="E216" s="17"/>
      <c r="F216" s="14"/>
      <c r="G216" s="14"/>
      <c r="H216" s="14"/>
      <c r="I216" s="14"/>
      <c r="J216" s="14"/>
      <c r="K216" s="14"/>
      <c r="L216" s="14"/>
      <c r="M216" s="17"/>
      <c r="N216" s="17"/>
      <c r="O216" s="17"/>
      <c r="P216" s="14"/>
    </row>
    <row r="217" spans="1:16" ht="12.75">
      <c r="A217" s="14"/>
      <c r="B217" s="14"/>
      <c r="C217" s="15"/>
      <c r="D217" s="16"/>
      <c r="E217" s="17"/>
      <c r="F217" s="14"/>
      <c r="G217" s="14"/>
      <c r="H217" s="14"/>
      <c r="I217" s="14"/>
      <c r="J217" s="14"/>
      <c r="K217" s="14"/>
      <c r="L217" s="14"/>
      <c r="M217" s="17"/>
      <c r="N217" s="17"/>
      <c r="O217" s="17"/>
      <c r="P217" s="14"/>
    </row>
    <row r="218" spans="1:16" ht="12.75">
      <c r="A218" s="14"/>
      <c r="B218" s="14"/>
      <c r="C218" s="15"/>
      <c r="D218" s="16"/>
      <c r="E218" s="17"/>
      <c r="F218" s="14"/>
      <c r="G218" s="14"/>
      <c r="H218" s="14"/>
      <c r="I218" s="14"/>
      <c r="J218" s="14"/>
      <c r="K218" s="14"/>
      <c r="L218" s="14"/>
      <c r="M218" s="17"/>
      <c r="N218" s="17"/>
      <c r="O218" s="17"/>
      <c r="P218" s="14"/>
    </row>
    <row r="219" spans="1:16" ht="12.75">
      <c r="A219" s="14"/>
      <c r="B219" s="14"/>
      <c r="C219" s="15"/>
      <c r="D219" s="16"/>
      <c r="E219" s="17"/>
      <c r="F219" s="14"/>
      <c r="G219" s="14"/>
      <c r="H219" s="14"/>
      <c r="I219" s="14"/>
      <c r="J219" s="14"/>
      <c r="K219" s="14"/>
      <c r="L219" s="14"/>
      <c r="M219" s="17"/>
      <c r="N219" s="17"/>
      <c r="O219" s="17"/>
      <c r="P219" s="14"/>
    </row>
    <row r="220" spans="1:16" ht="12.75">
      <c r="A220" s="14"/>
      <c r="B220" s="14"/>
      <c r="C220" s="15"/>
      <c r="D220" s="16"/>
      <c r="E220" s="17"/>
      <c r="F220" s="14"/>
      <c r="G220" s="14"/>
      <c r="H220" s="14"/>
      <c r="I220" s="14"/>
      <c r="J220" s="14"/>
      <c r="K220" s="14"/>
      <c r="L220" s="14"/>
      <c r="M220" s="17"/>
      <c r="N220" s="17"/>
      <c r="O220" s="17"/>
      <c r="P220" s="14"/>
    </row>
    <row r="221" spans="1:16" ht="12.75">
      <c r="A221" s="14"/>
      <c r="B221" s="14"/>
      <c r="C221" s="15"/>
      <c r="D221" s="16"/>
      <c r="E221" s="17"/>
      <c r="F221" s="14"/>
      <c r="G221" s="14"/>
      <c r="H221" s="14"/>
      <c r="I221" s="14"/>
      <c r="J221" s="14"/>
      <c r="K221" s="14"/>
      <c r="L221" s="14"/>
      <c r="M221" s="17"/>
      <c r="N221" s="17"/>
      <c r="O221" s="17"/>
      <c r="P221" s="14"/>
    </row>
    <row r="222" spans="1:16" ht="12.75">
      <c r="A222" s="14"/>
      <c r="B222" s="14"/>
      <c r="C222" s="15"/>
      <c r="D222" s="16"/>
      <c r="E222" s="17"/>
      <c r="F222" s="14"/>
      <c r="G222" s="14"/>
      <c r="H222" s="14"/>
      <c r="I222" s="14"/>
      <c r="J222" s="14"/>
      <c r="K222" s="14"/>
      <c r="L222" s="14"/>
      <c r="M222" s="17"/>
      <c r="N222" s="17"/>
      <c r="O222" s="17"/>
      <c r="P222" s="14"/>
    </row>
    <row r="223" spans="1:16" ht="12.75">
      <c r="A223" s="14"/>
      <c r="B223" s="14"/>
      <c r="C223" s="15"/>
      <c r="D223" s="16"/>
      <c r="E223" s="17"/>
      <c r="F223" s="14"/>
      <c r="G223" s="14"/>
      <c r="H223" s="14"/>
      <c r="I223" s="14"/>
      <c r="J223" s="14"/>
      <c r="K223" s="14"/>
      <c r="L223" s="14"/>
      <c r="M223" s="17"/>
      <c r="N223" s="17"/>
      <c r="O223" s="17"/>
      <c r="P223" s="14"/>
    </row>
    <row r="224" spans="1:16" ht="12.75">
      <c r="A224" s="14"/>
      <c r="B224" s="14"/>
      <c r="C224" s="15"/>
      <c r="D224" s="16"/>
      <c r="E224" s="17"/>
      <c r="F224" s="14"/>
      <c r="G224" s="14"/>
      <c r="H224" s="14"/>
      <c r="I224" s="14"/>
      <c r="J224" s="14"/>
      <c r="K224" s="14"/>
      <c r="L224" s="14"/>
      <c r="M224" s="17"/>
      <c r="N224" s="17"/>
      <c r="O224" s="17"/>
      <c r="P224" s="14"/>
    </row>
    <row r="225" spans="1:16" ht="12.75">
      <c r="A225" s="14"/>
      <c r="B225" s="14"/>
      <c r="C225" s="15"/>
      <c r="D225" s="16"/>
      <c r="E225" s="17"/>
      <c r="F225" s="14"/>
      <c r="G225" s="14"/>
      <c r="H225" s="14"/>
      <c r="I225" s="14"/>
      <c r="J225" s="14"/>
      <c r="K225" s="14"/>
      <c r="L225" s="14"/>
      <c r="M225" s="17"/>
      <c r="N225" s="17"/>
      <c r="O225" s="17"/>
      <c r="P225" s="14"/>
    </row>
    <row r="226" spans="1:16" ht="12.75">
      <c r="A226" s="14"/>
      <c r="B226" s="14"/>
      <c r="C226" s="15"/>
      <c r="D226" s="16"/>
      <c r="E226" s="17"/>
      <c r="F226" s="14"/>
      <c r="G226" s="14"/>
      <c r="H226" s="14"/>
      <c r="I226" s="14"/>
      <c r="J226" s="14"/>
      <c r="K226" s="14"/>
      <c r="L226" s="14"/>
      <c r="M226" s="17"/>
      <c r="N226" s="17"/>
      <c r="O226" s="17"/>
      <c r="P226" s="14"/>
    </row>
    <row r="227" spans="1:16" ht="12.75">
      <c r="A227" s="14"/>
      <c r="B227" s="14"/>
      <c r="C227" s="15"/>
      <c r="D227" s="16"/>
      <c r="E227" s="17"/>
      <c r="F227" s="14"/>
      <c r="G227" s="14"/>
      <c r="H227" s="14"/>
      <c r="I227" s="14"/>
      <c r="J227" s="14"/>
      <c r="K227" s="14"/>
      <c r="L227" s="14"/>
      <c r="M227" s="17"/>
      <c r="N227" s="17"/>
      <c r="O227" s="17"/>
      <c r="P227" s="14"/>
    </row>
    <row r="228" spans="1:16" ht="12.75">
      <c r="A228" s="14"/>
      <c r="B228" s="14"/>
      <c r="C228" s="15"/>
      <c r="D228" s="16"/>
      <c r="E228" s="17"/>
      <c r="F228" s="14"/>
      <c r="G228" s="14"/>
      <c r="H228" s="14"/>
      <c r="I228" s="14"/>
      <c r="J228" s="14"/>
      <c r="K228" s="14"/>
      <c r="L228" s="14"/>
      <c r="M228" s="17"/>
      <c r="N228" s="17"/>
      <c r="O228" s="17"/>
      <c r="P228" s="14"/>
    </row>
    <row r="229" spans="1:16" ht="12.75">
      <c r="A229" s="14"/>
      <c r="B229" s="14"/>
      <c r="C229" s="15"/>
      <c r="D229" s="16"/>
      <c r="E229" s="17"/>
      <c r="F229" s="14"/>
      <c r="G229" s="14"/>
      <c r="H229" s="14"/>
      <c r="I229" s="14"/>
      <c r="J229" s="14"/>
      <c r="K229" s="14"/>
      <c r="L229" s="14"/>
      <c r="M229" s="17"/>
      <c r="N229" s="17"/>
      <c r="O229" s="17"/>
      <c r="P229" s="14"/>
    </row>
    <row r="230" spans="1:16" ht="12.75">
      <c r="A230" s="14"/>
      <c r="B230" s="14"/>
      <c r="C230" s="15"/>
      <c r="D230" s="16"/>
      <c r="E230" s="17"/>
      <c r="F230" s="14"/>
      <c r="G230" s="14"/>
      <c r="H230" s="14"/>
      <c r="I230" s="14"/>
      <c r="J230" s="14"/>
      <c r="K230" s="14"/>
      <c r="L230" s="14"/>
      <c r="M230" s="17"/>
      <c r="N230" s="17"/>
      <c r="O230" s="17"/>
      <c r="P230" s="14"/>
    </row>
    <row r="231" spans="1:16" ht="12.75">
      <c r="A231" s="14"/>
      <c r="B231" s="14"/>
      <c r="C231" s="15"/>
      <c r="D231" s="16"/>
      <c r="E231" s="17"/>
      <c r="F231" s="14"/>
      <c r="G231" s="14"/>
      <c r="H231" s="14"/>
      <c r="I231" s="14"/>
      <c r="J231" s="14"/>
      <c r="K231" s="14"/>
      <c r="L231" s="14"/>
      <c r="M231" s="17"/>
      <c r="N231" s="17"/>
      <c r="O231" s="17"/>
      <c r="P231" s="14"/>
    </row>
    <row r="232" spans="1:16" ht="12.75">
      <c r="A232" s="14"/>
      <c r="B232" s="14"/>
      <c r="C232" s="15"/>
      <c r="D232" s="16"/>
      <c r="E232" s="17"/>
      <c r="F232" s="14"/>
      <c r="G232" s="14"/>
      <c r="H232" s="14"/>
      <c r="I232" s="14"/>
      <c r="J232" s="14"/>
      <c r="K232" s="14"/>
      <c r="L232" s="14"/>
      <c r="M232" s="17"/>
      <c r="N232" s="17"/>
      <c r="O232" s="17"/>
      <c r="P232" s="14"/>
    </row>
    <row r="233" spans="1:16" ht="12.75">
      <c r="A233" s="14"/>
      <c r="B233" s="14"/>
      <c r="C233" s="15"/>
      <c r="D233" s="16"/>
      <c r="E233" s="17"/>
      <c r="F233" s="14"/>
      <c r="G233" s="14"/>
      <c r="H233" s="14"/>
      <c r="I233" s="14"/>
      <c r="J233" s="14"/>
      <c r="K233" s="14"/>
      <c r="L233" s="14"/>
      <c r="M233" s="17"/>
      <c r="N233" s="17"/>
      <c r="O233" s="17"/>
      <c r="P233" s="14"/>
    </row>
    <row r="234" spans="1:16" ht="12.75">
      <c r="A234" s="14"/>
      <c r="B234" s="14"/>
      <c r="C234" s="15"/>
      <c r="D234" s="16"/>
      <c r="E234" s="17"/>
      <c r="F234" s="14"/>
      <c r="G234" s="14"/>
      <c r="H234" s="14"/>
      <c r="I234" s="14"/>
      <c r="J234" s="14"/>
      <c r="K234" s="14"/>
      <c r="L234" s="14"/>
      <c r="M234" s="17"/>
      <c r="N234" s="17"/>
      <c r="O234" s="17"/>
      <c r="P234" s="14"/>
    </row>
    <row r="235" spans="1:16" ht="12.75">
      <c r="A235" s="14"/>
      <c r="B235" s="14"/>
      <c r="C235" s="15"/>
      <c r="D235" s="16"/>
      <c r="E235" s="17"/>
      <c r="F235" s="14"/>
      <c r="G235" s="14"/>
      <c r="H235" s="14"/>
      <c r="I235" s="14"/>
      <c r="J235" s="14"/>
      <c r="K235" s="14"/>
      <c r="L235" s="14"/>
      <c r="M235" s="17"/>
      <c r="N235" s="17"/>
      <c r="O235" s="17"/>
      <c r="P235" s="14"/>
    </row>
    <row r="236" spans="1:16" ht="12.75">
      <c r="A236" s="14"/>
      <c r="B236" s="14"/>
      <c r="C236" s="15"/>
      <c r="D236" s="16"/>
      <c r="E236" s="17"/>
      <c r="F236" s="14"/>
      <c r="G236" s="14"/>
      <c r="H236" s="14"/>
      <c r="I236" s="14"/>
      <c r="J236" s="14"/>
      <c r="K236" s="14"/>
      <c r="L236" s="14"/>
      <c r="M236" s="17"/>
      <c r="N236" s="17"/>
      <c r="O236" s="17"/>
      <c r="P236" s="14"/>
    </row>
    <row r="237" spans="1:16" ht="12.75">
      <c r="A237" s="14"/>
      <c r="B237" s="14"/>
      <c r="C237" s="15"/>
      <c r="D237" s="16"/>
      <c r="E237" s="17"/>
      <c r="F237" s="14"/>
      <c r="G237" s="14"/>
      <c r="H237" s="14"/>
      <c r="I237" s="14"/>
      <c r="J237" s="14"/>
      <c r="K237" s="14"/>
      <c r="L237" s="14"/>
      <c r="M237" s="17"/>
      <c r="N237" s="17"/>
      <c r="O237" s="17"/>
      <c r="P237" s="14"/>
    </row>
    <row r="238" spans="1:16" ht="12.75">
      <c r="A238" s="14"/>
      <c r="B238" s="14"/>
      <c r="C238" s="15"/>
      <c r="D238" s="16"/>
      <c r="E238" s="17"/>
      <c r="F238" s="14"/>
      <c r="G238" s="14"/>
      <c r="H238" s="14"/>
      <c r="I238" s="14"/>
      <c r="J238" s="14"/>
      <c r="K238" s="14"/>
      <c r="L238" s="14"/>
      <c r="M238" s="17"/>
      <c r="N238" s="17"/>
      <c r="O238" s="17"/>
      <c r="P238" s="14"/>
    </row>
    <row r="239" spans="1:16" ht="12.75">
      <c r="A239" s="14"/>
      <c r="B239" s="14"/>
      <c r="C239" s="15"/>
      <c r="D239" s="16"/>
      <c r="E239" s="17"/>
      <c r="F239" s="14"/>
      <c r="G239" s="14"/>
      <c r="H239" s="14"/>
      <c r="I239" s="14"/>
      <c r="J239" s="14"/>
      <c r="K239" s="14"/>
      <c r="L239" s="14"/>
      <c r="M239" s="17"/>
      <c r="N239" s="17"/>
      <c r="O239" s="17"/>
      <c r="P239" s="14"/>
    </row>
    <row r="240" spans="1:16" ht="12.75">
      <c r="A240" s="14"/>
      <c r="B240" s="14"/>
      <c r="C240" s="15"/>
      <c r="D240" s="16"/>
      <c r="E240" s="17"/>
      <c r="F240" s="14"/>
      <c r="G240" s="14"/>
      <c r="H240" s="14"/>
      <c r="I240" s="14"/>
      <c r="J240" s="14"/>
      <c r="K240" s="14"/>
      <c r="L240" s="14"/>
      <c r="M240" s="17"/>
      <c r="N240" s="17"/>
      <c r="O240" s="17"/>
      <c r="P240" s="14"/>
    </row>
    <row r="241" spans="1:16" ht="12.75">
      <c r="A241" s="14"/>
      <c r="B241" s="14"/>
      <c r="C241" s="15"/>
      <c r="D241" s="16"/>
      <c r="E241" s="17"/>
      <c r="F241" s="14"/>
      <c r="G241" s="14"/>
      <c r="H241" s="14"/>
      <c r="I241" s="14"/>
      <c r="J241" s="14"/>
      <c r="K241" s="14"/>
      <c r="L241" s="14"/>
      <c r="M241" s="17"/>
      <c r="N241" s="17"/>
      <c r="O241" s="17"/>
      <c r="P241" s="14"/>
    </row>
    <row r="242" spans="1:16" ht="12.75">
      <c r="A242" s="14"/>
      <c r="B242" s="14"/>
      <c r="C242" s="15"/>
      <c r="D242" s="16"/>
      <c r="E242" s="17"/>
      <c r="F242" s="14"/>
      <c r="G242" s="14"/>
      <c r="H242" s="14"/>
      <c r="I242" s="14"/>
      <c r="J242" s="14"/>
      <c r="K242" s="14"/>
      <c r="L242" s="14"/>
      <c r="M242" s="17"/>
      <c r="N242" s="17"/>
      <c r="O242" s="17"/>
      <c r="P242" s="14"/>
    </row>
    <row r="243" spans="1:16" ht="12.75">
      <c r="A243" s="14"/>
      <c r="B243" s="14"/>
      <c r="C243" s="15"/>
      <c r="D243" s="16"/>
      <c r="E243" s="17"/>
      <c r="F243" s="14"/>
      <c r="G243" s="14"/>
      <c r="H243" s="14"/>
      <c r="I243" s="14"/>
      <c r="J243" s="14"/>
      <c r="K243" s="14"/>
      <c r="L243" s="14"/>
      <c r="M243" s="17"/>
      <c r="N243" s="17"/>
      <c r="O243" s="17"/>
      <c r="P243" s="14"/>
    </row>
    <row r="244" spans="1:16" ht="12.75">
      <c r="A244" s="14"/>
      <c r="B244" s="14"/>
      <c r="C244" s="15"/>
      <c r="D244" s="16"/>
      <c r="E244" s="17"/>
      <c r="F244" s="14"/>
      <c r="G244" s="14"/>
      <c r="H244" s="14"/>
      <c r="I244" s="14"/>
      <c r="J244" s="14"/>
      <c r="K244" s="14"/>
      <c r="L244" s="14"/>
      <c r="M244" s="17"/>
      <c r="N244" s="17"/>
      <c r="O244" s="17"/>
      <c r="P244" s="14"/>
    </row>
    <row r="245" spans="1:16" ht="12.75">
      <c r="A245" s="14"/>
      <c r="B245" s="14"/>
      <c r="C245" s="15"/>
      <c r="D245" s="16"/>
      <c r="E245" s="17"/>
      <c r="F245" s="14"/>
      <c r="G245" s="14"/>
      <c r="H245" s="14"/>
      <c r="I245" s="14"/>
      <c r="J245" s="14"/>
      <c r="K245" s="14"/>
      <c r="L245" s="14"/>
      <c r="M245" s="17"/>
      <c r="N245" s="17"/>
      <c r="O245" s="17"/>
      <c r="P245" s="14"/>
    </row>
    <row r="246" spans="1:16" ht="12.75">
      <c r="A246" s="14"/>
      <c r="B246" s="14"/>
      <c r="C246" s="15"/>
      <c r="D246" s="16"/>
      <c r="E246" s="17"/>
      <c r="F246" s="14"/>
      <c r="G246" s="14"/>
      <c r="H246" s="14"/>
      <c r="I246" s="14"/>
      <c r="J246" s="14"/>
      <c r="K246" s="14"/>
      <c r="L246" s="14"/>
      <c r="M246" s="17"/>
      <c r="N246" s="17"/>
      <c r="O246" s="17"/>
      <c r="P246" s="14"/>
    </row>
    <row r="247" spans="1:16" ht="12.75">
      <c r="A247" s="14"/>
      <c r="B247" s="14"/>
      <c r="C247" s="15"/>
      <c r="D247" s="16"/>
      <c r="E247" s="17"/>
      <c r="F247" s="14"/>
      <c r="G247" s="14"/>
      <c r="H247" s="14"/>
      <c r="I247" s="14"/>
      <c r="J247" s="14"/>
      <c r="K247" s="14"/>
      <c r="L247" s="14"/>
      <c r="M247" s="17"/>
      <c r="N247" s="17"/>
      <c r="O247" s="17"/>
      <c r="P247" s="14"/>
    </row>
    <row r="248" spans="1:16" ht="12.75">
      <c r="A248" s="14"/>
      <c r="B248" s="14"/>
      <c r="C248" s="15"/>
      <c r="D248" s="16"/>
      <c r="E248" s="17"/>
      <c r="F248" s="14"/>
      <c r="G248" s="14"/>
      <c r="H248" s="14"/>
      <c r="I248" s="14"/>
      <c r="J248" s="14"/>
      <c r="K248" s="14"/>
      <c r="L248" s="14"/>
      <c r="M248" s="17"/>
      <c r="N248" s="17"/>
      <c r="O248" s="17"/>
      <c r="P248" s="14"/>
    </row>
    <row r="249" spans="1:16" ht="12.75">
      <c r="A249" s="14"/>
      <c r="B249" s="14"/>
      <c r="C249" s="15"/>
      <c r="D249" s="16"/>
      <c r="E249" s="17"/>
      <c r="F249" s="14"/>
      <c r="G249" s="14"/>
      <c r="H249" s="14"/>
      <c r="I249" s="14"/>
      <c r="J249" s="14"/>
      <c r="K249" s="14"/>
      <c r="L249" s="14"/>
      <c r="M249" s="17"/>
      <c r="N249" s="17"/>
      <c r="O249" s="17"/>
      <c r="P249" s="14"/>
    </row>
    <row r="250" spans="1:16" ht="12.75">
      <c r="A250" s="14"/>
      <c r="B250" s="14"/>
      <c r="C250" s="15"/>
      <c r="D250" s="16"/>
      <c r="E250" s="17"/>
      <c r="F250" s="14"/>
      <c r="G250" s="14"/>
      <c r="H250" s="14"/>
      <c r="I250" s="14"/>
      <c r="J250" s="14"/>
      <c r="K250" s="14"/>
      <c r="L250" s="14"/>
      <c r="M250" s="17"/>
      <c r="N250" s="17"/>
      <c r="O250" s="17"/>
      <c r="P250" s="14"/>
    </row>
    <row r="251" spans="13:15" ht="12.75">
      <c r="M251" s="4"/>
      <c r="N251" s="4"/>
      <c r="O251" s="4"/>
    </row>
    <row r="252" spans="13:15" ht="12.75">
      <c r="M252" s="4"/>
      <c r="N252" s="4"/>
      <c r="O252" s="4"/>
    </row>
    <row r="253" spans="13:15" ht="12.75">
      <c r="M253" s="4"/>
      <c r="N253" s="4"/>
      <c r="O253" s="4"/>
    </row>
    <row r="254" spans="13:15" ht="12.75">
      <c r="M254" s="4"/>
      <c r="N254" s="4"/>
      <c r="O254" s="4"/>
    </row>
    <row r="255" spans="13:15" ht="12.75">
      <c r="M255" s="4"/>
      <c r="N255" s="4"/>
      <c r="O255" s="4"/>
    </row>
    <row r="256" spans="13:15" ht="12.75">
      <c r="M256" s="4"/>
      <c r="N256" s="4"/>
      <c r="O256" s="4"/>
    </row>
    <row r="257" spans="13:15" ht="12.75">
      <c r="M257" s="4"/>
      <c r="N257" s="4"/>
      <c r="O257" s="4"/>
    </row>
    <row r="258" spans="13:15" ht="12.75">
      <c r="M258" s="4"/>
      <c r="N258" s="4"/>
      <c r="O258" s="4"/>
    </row>
    <row r="259" spans="13:15" ht="12.75">
      <c r="M259" s="4"/>
      <c r="N259" s="4"/>
      <c r="O259" s="4"/>
    </row>
    <row r="260" spans="13:15" ht="12.75">
      <c r="M260" s="4"/>
      <c r="N260" s="4"/>
      <c r="O260" s="4"/>
    </row>
    <row r="261" spans="13:15" ht="12.75">
      <c r="M261" s="4"/>
      <c r="N261" s="4"/>
      <c r="O261" s="4"/>
    </row>
    <row r="262" spans="13:15" ht="12.75">
      <c r="M262" s="4"/>
      <c r="N262" s="4"/>
      <c r="O262" s="4"/>
    </row>
    <row r="263" spans="13:15" ht="12.75">
      <c r="M263" s="4"/>
      <c r="N263" s="4"/>
      <c r="O263" s="4"/>
    </row>
    <row r="264" spans="13:15" ht="12.75">
      <c r="M264" s="4"/>
      <c r="N264" s="4"/>
      <c r="O264" s="4"/>
    </row>
    <row r="265" spans="13:15" ht="12.75">
      <c r="M265" s="4"/>
      <c r="N265" s="4"/>
      <c r="O265" s="4"/>
    </row>
    <row r="266" spans="13:15" ht="12.75">
      <c r="M266" s="4"/>
      <c r="N266" s="4"/>
      <c r="O266" s="4"/>
    </row>
    <row r="267" spans="13:15" ht="12.75">
      <c r="M267" s="4"/>
      <c r="N267" s="4"/>
      <c r="O267" s="4"/>
    </row>
    <row r="268" spans="13:15" ht="12.75">
      <c r="M268" s="4"/>
      <c r="N268" s="4"/>
      <c r="O268" s="4"/>
    </row>
    <row r="269" spans="13:15" ht="12.75">
      <c r="M269" s="4"/>
      <c r="N269" s="4"/>
      <c r="O269" s="4"/>
    </row>
    <row r="270" spans="13:15" ht="12.75">
      <c r="M270" s="4"/>
      <c r="N270" s="4"/>
      <c r="O270" s="4"/>
    </row>
    <row r="271" spans="13:15" ht="12.75">
      <c r="M271" s="4"/>
      <c r="N271" s="4"/>
      <c r="O271" s="4"/>
    </row>
    <row r="272" spans="13:15" ht="12.75">
      <c r="M272" s="4"/>
      <c r="N272" s="4"/>
      <c r="O272" s="4"/>
    </row>
    <row r="273" spans="13:15" ht="12.75">
      <c r="M273" s="4"/>
      <c r="N273" s="4"/>
      <c r="O273" s="4"/>
    </row>
    <row r="274" spans="13:15" ht="12.75">
      <c r="M274" s="4"/>
      <c r="N274" s="4"/>
      <c r="O274" s="4"/>
    </row>
    <row r="275" spans="13:15" ht="12.75">
      <c r="M275" s="4"/>
      <c r="N275" s="4"/>
      <c r="O275" s="4"/>
    </row>
    <row r="276" spans="13:15" ht="12.75">
      <c r="M276" s="4"/>
      <c r="N276" s="4"/>
      <c r="O276" s="4"/>
    </row>
    <row r="277" spans="13:15" ht="12.75">
      <c r="M277" s="4"/>
      <c r="N277" s="4"/>
      <c r="O277" s="4"/>
    </row>
    <row r="278" spans="13:15" ht="12.75">
      <c r="M278" s="4"/>
      <c r="N278" s="4"/>
      <c r="O278" s="4"/>
    </row>
    <row r="279" spans="13:15" ht="12.75">
      <c r="M279" s="4"/>
      <c r="N279" s="4"/>
      <c r="O279" s="4"/>
    </row>
    <row r="280" spans="13:15" ht="12.75">
      <c r="M280" s="4"/>
      <c r="N280" s="4"/>
      <c r="O280" s="4"/>
    </row>
    <row r="281" spans="13:15" ht="12.75">
      <c r="M281" s="4"/>
      <c r="N281" s="4"/>
      <c r="O281" s="4"/>
    </row>
    <row r="282" spans="13:15" ht="12.75">
      <c r="M282" s="4"/>
      <c r="N282" s="4"/>
      <c r="O282" s="4"/>
    </row>
    <row r="283" spans="13:15" ht="12.75">
      <c r="M283" s="4"/>
      <c r="N283" s="4"/>
      <c r="O283" s="4"/>
    </row>
    <row r="284" spans="13:15" ht="12.75">
      <c r="M284" s="4"/>
      <c r="N284" s="4"/>
      <c r="O284" s="4"/>
    </row>
    <row r="285" spans="13:15" ht="12.75">
      <c r="M285" s="4"/>
      <c r="N285" s="4"/>
      <c r="O285" s="4"/>
    </row>
    <row r="286" spans="13:15" ht="12.75">
      <c r="M286" s="4"/>
      <c r="N286" s="4"/>
      <c r="O286" s="4"/>
    </row>
    <row r="287" spans="13:15" ht="12.75">
      <c r="M287" s="4"/>
      <c r="N287" s="4"/>
      <c r="O287" s="4"/>
    </row>
    <row r="288" spans="13:15" ht="12.75">
      <c r="M288" s="4"/>
      <c r="N288" s="4"/>
      <c r="O288" s="4"/>
    </row>
    <row r="289" spans="13:15" ht="12.75">
      <c r="M289" s="4"/>
      <c r="N289" s="4"/>
      <c r="O289" s="4"/>
    </row>
    <row r="290" spans="13:15" ht="12.75">
      <c r="M290" s="4"/>
      <c r="N290" s="4"/>
      <c r="O290" s="4"/>
    </row>
    <row r="291" spans="13:15" ht="12.75">
      <c r="M291" s="4"/>
      <c r="N291" s="4"/>
      <c r="O291" s="4"/>
    </row>
    <row r="292" spans="13:15" ht="12.75">
      <c r="M292" s="4"/>
      <c r="N292" s="4"/>
      <c r="O292" s="4"/>
    </row>
    <row r="293" spans="13:15" ht="12.75">
      <c r="M293" s="4"/>
      <c r="N293" s="4"/>
      <c r="O293" s="4"/>
    </row>
    <row r="294" spans="13:15" ht="12.75">
      <c r="M294" s="4"/>
      <c r="N294" s="4"/>
      <c r="O294" s="4"/>
    </row>
    <row r="295" spans="13:15" ht="12.75">
      <c r="M295" s="4"/>
      <c r="N295" s="4"/>
      <c r="O295" s="4"/>
    </row>
    <row r="296" spans="13:15" ht="12.75">
      <c r="M296" s="4"/>
      <c r="N296" s="4"/>
      <c r="O296" s="4"/>
    </row>
    <row r="297" spans="13:15" ht="12.75">
      <c r="M297" s="4"/>
      <c r="N297" s="4"/>
      <c r="O297" s="4"/>
    </row>
    <row r="298" spans="13:15" ht="12.75">
      <c r="M298" s="4"/>
      <c r="N298" s="4"/>
      <c r="O298" s="4"/>
    </row>
    <row r="299" spans="13:15" ht="12.75">
      <c r="M299" s="4"/>
      <c r="N299" s="4"/>
      <c r="O299" s="4"/>
    </row>
    <row r="300" spans="13:15" ht="12.75">
      <c r="M300" s="4"/>
      <c r="N300" s="4"/>
      <c r="O300" s="4"/>
    </row>
    <row r="301" spans="13:15" ht="12.75">
      <c r="M301" s="4"/>
      <c r="N301" s="4"/>
      <c r="O301" s="4"/>
    </row>
    <row r="302" spans="13:15" ht="12.75">
      <c r="M302" s="4"/>
      <c r="N302" s="4"/>
      <c r="O302" s="4"/>
    </row>
    <row r="303" spans="13:15" ht="12.75">
      <c r="M303" s="4"/>
      <c r="N303" s="4"/>
      <c r="O303" s="4"/>
    </row>
    <row r="304" spans="13:15" ht="12.75">
      <c r="M304" s="4"/>
      <c r="N304" s="4"/>
      <c r="O304" s="4"/>
    </row>
    <row r="305" spans="13:15" ht="12.75">
      <c r="M305" s="4"/>
      <c r="N305" s="4"/>
      <c r="O305" s="4"/>
    </row>
    <row r="306" spans="13:15" ht="12.75">
      <c r="M306" s="4"/>
      <c r="N306" s="4"/>
      <c r="O306" s="4"/>
    </row>
    <row r="307" spans="13:15" ht="12.75">
      <c r="M307" s="4"/>
      <c r="N307" s="4"/>
      <c r="O307" s="4"/>
    </row>
    <row r="308" spans="13:15" ht="12.75">
      <c r="M308" s="4"/>
      <c r="N308" s="4"/>
      <c r="O308" s="4"/>
    </row>
    <row r="309" spans="13:15" ht="12.75">
      <c r="M309" s="4"/>
      <c r="N309" s="4"/>
      <c r="O309" s="4"/>
    </row>
    <row r="310" spans="13:15" ht="12.75">
      <c r="M310" s="4"/>
      <c r="N310" s="4"/>
      <c r="O310" s="4"/>
    </row>
    <row r="311" spans="13:15" ht="12.75">
      <c r="M311" s="4"/>
      <c r="N311" s="4"/>
      <c r="O311" s="4"/>
    </row>
    <row r="312" spans="13:15" ht="12.75">
      <c r="M312" s="4"/>
      <c r="N312" s="4"/>
      <c r="O312" s="4"/>
    </row>
    <row r="313" spans="13:15" ht="12.75">
      <c r="M313" s="4"/>
      <c r="N313" s="4"/>
      <c r="O313" s="4"/>
    </row>
    <row r="314" spans="13:15" ht="12.75">
      <c r="M314" s="4"/>
      <c r="N314" s="4"/>
      <c r="O314" s="4"/>
    </row>
    <row r="315" spans="13:15" ht="12.75">
      <c r="M315" s="4"/>
      <c r="N315" s="4"/>
      <c r="O315" s="4"/>
    </row>
    <row r="316" spans="13:15" ht="12.75">
      <c r="M316" s="4"/>
      <c r="N316" s="4"/>
      <c r="O316" s="4"/>
    </row>
    <row r="317" spans="13:15" ht="12.75">
      <c r="M317" s="4"/>
      <c r="N317" s="4"/>
      <c r="O317" s="4"/>
    </row>
    <row r="318" spans="13:15" ht="12.75">
      <c r="M318" s="4"/>
      <c r="N318" s="4"/>
      <c r="O318" s="4"/>
    </row>
    <row r="319" spans="13:15" ht="12.75">
      <c r="M319" s="4"/>
      <c r="N319" s="4"/>
      <c r="O319" s="4"/>
    </row>
    <row r="320" spans="13:15" ht="12.75">
      <c r="M320" s="4"/>
      <c r="N320" s="4"/>
      <c r="O320" s="4"/>
    </row>
    <row r="321" spans="13:15" ht="12.75">
      <c r="M321" s="4"/>
      <c r="N321" s="4"/>
      <c r="O321" s="4"/>
    </row>
    <row r="322" spans="13:15" ht="12.75">
      <c r="M322" s="4"/>
      <c r="N322" s="4"/>
      <c r="O322" s="4"/>
    </row>
    <row r="323" spans="13:15" ht="12.75">
      <c r="M323" s="4"/>
      <c r="N323" s="4"/>
      <c r="O323" s="4"/>
    </row>
    <row r="324" spans="13:15" ht="12.75">
      <c r="M324" s="4"/>
      <c r="N324" s="4"/>
      <c r="O324" s="4"/>
    </row>
    <row r="325" spans="13:15" ht="12.75">
      <c r="M325" s="4"/>
      <c r="N325" s="4"/>
      <c r="O325" s="4"/>
    </row>
    <row r="326" spans="13:15" ht="12.75">
      <c r="M326" s="4"/>
      <c r="N326" s="4"/>
      <c r="O326" s="4"/>
    </row>
    <row r="327" spans="13:15" ht="12.75">
      <c r="M327" s="4"/>
      <c r="N327" s="4"/>
      <c r="O327" s="4"/>
    </row>
    <row r="328" spans="13:15" ht="12.75">
      <c r="M328" s="4"/>
      <c r="N328" s="4"/>
      <c r="O328" s="4"/>
    </row>
    <row r="329" spans="13:15" ht="12.75">
      <c r="M329" s="4"/>
      <c r="N329" s="4"/>
      <c r="O329" s="4"/>
    </row>
    <row r="330" spans="13:15" ht="12.75">
      <c r="M330" s="4"/>
      <c r="N330" s="4"/>
      <c r="O330" s="4"/>
    </row>
  </sheetData>
  <printOptions horizontalCentered="1"/>
  <pageMargins left="0.5511811023622047" right="0.5905511811023623" top="0.9448818897637796" bottom="0.4724409448818898" header="0.5118110236220472" footer="0.31496062992125984"/>
  <pageSetup fitToHeight="4" fitToWidth="1" horizontalDpi="360" verticalDpi="360" orientation="landscape" paperSize="9" scale="49" r:id="rId1"/>
  <headerFooter alignWithMargins="0">
    <oddHeader>&amp;C&amp;"Arial,tučné"&amp;16&amp;UPlnění rozpočtu provozních výdajů města Brna k 31. 12. 2000 ( v tis. Kč)&amp;"Arial,obyčejné"&amp;10&amp;U
&amp;12rekapitulace dle skupin a oddílů &amp;10
</oddHeader>
  </headerFooter>
  <rowBreaks count="2" manualBreakCount="2">
    <brk id="97" max="15" man="1"/>
    <brk id="14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1"/>
  <sheetViews>
    <sheetView view="pageBreakPreview" zoomScale="75" zoomScaleSheetLayoutView="75" workbookViewId="0" topLeftCell="B1">
      <selection activeCell="D26" sqref="D26"/>
    </sheetView>
  </sheetViews>
  <sheetFormatPr defaultColWidth="8.796875" defaultRowHeight="15" outlineLevelRow="1"/>
  <cols>
    <col min="1" max="1" width="4.09765625" style="1" hidden="1" customWidth="1"/>
    <col min="2" max="2" width="4.796875" style="1" customWidth="1"/>
    <col min="3" max="3" width="6.3984375" style="2" hidden="1" customWidth="1"/>
    <col min="4" max="4" width="61.09765625" style="3" customWidth="1"/>
    <col min="5" max="5" width="13.796875" style="4" customWidth="1"/>
    <col min="6" max="7" width="13.796875" style="1" customWidth="1"/>
    <col min="8" max="8" width="9" style="1" customWidth="1"/>
    <col min="9" max="11" width="13.796875" style="1" customWidth="1"/>
    <col min="12" max="12" width="9" style="1" bestFit="1" customWidth="1"/>
    <col min="13" max="15" width="13.796875" style="1" customWidth="1"/>
    <col min="16" max="16" width="8.796875" style="1" bestFit="1" customWidth="1"/>
    <col min="17" max="16384" width="7.09765625" style="1" customWidth="1"/>
  </cols>
  <sheetData>
    <row r="1" spans="1:17" ht="20.25">
      <c r="A1" s="154" t="s">
        <v>168</v>
      </c>
      <c r="B1" s="155" t="s">
        <v>171</v>
      </c>
      <c r="C1" s="156"/>
      <c r="D1" s="157"/>
      <c r="E1" s="158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ht="20.25">
      <c r="A2" s="154"/>
    </row>
    <row r="3" ht="13.5" thickBot="1"/>
    <row r="4" spans="1:16" ht="16.5" thickBot="1">
      <c r="A4" s="6"/>
      <c r="B4" s="7"/>
      <c r="C4" s="8"/>
      <c r="D4" s="9"/>
      <c r="E4" s="10" t="s">
        <v>142</v>
      </c>
      <c r="F4" s="11"/>
      <c r="G4" s="11"/>
      <c r="H4" s="12"/>
      <c r="I4" s="10" t="s">
        <v>143</v>
      </c>
      <c r="J4" s="11"/>
      <c r="K4" s="11"/>
      <c r="L4" s="12"/>
      <c r="M4" s="10" t="s">
        <v>144</v>
      </c>
      <c r="N4" s="11"/>
      <c r="O4" s="11"/>
      <c r="P4" s="13"/>
    </row>
    <row r="5" spans="1:16" ht="16.5" thickBot="1">
      <c r="A5" s="135" t="s">
        <v>0</v>
      </c>
      <c r="B5" s="136" t="s">
        <v>1</v>
      </c>
      <c r="C5" s="137" t="s">
        <v>2</v>
      </c>
      <c r="D5" s="138" t="s">
        <v>153</v>
      </c>
      <c r="E5" s="139" t="s">
        <v>4</v>
      </c>
      <c r="F5" s="140" t="s">
        <v>169</v>
      </c>
      <c r="G5" s="141" t="s">
        <v>170</v>
      </c>
      <c r="H5" s="25" t="s">
        <v>160</v>
      </c>
      <c r="I5" s="139" t="s">
        <v>4</v>
      </c>
      <c r="J5" s="140" t="s">
        <v>169</v>
      </c>
      <c r="K5" s="141" t="s">
        <v>170</v>
      </c>
      <c r="L5" s="25" t="s">
        <v>160</v>
      </c>
      <c r="M5" s="139" t="s">
        <v>4</v>
      </c>
      <c r="N5" s="140" t="s">
        <v>169</v>
      </c>
      <c r="O5" s="141" t="s">
        <v>170</v>
      </c>
      <c r="P5" s="25" t="s">
        <v>160</v>
      </c>
    </row>
    <row r="6" spans="1:16" ht="20.25">
      <c r="A6" s="112">
        <v>1</v>
      </c>
      <c r="B6" s="127">
        <v>10</v>
      </c>
      <c r="C6" s="127"/>
      <c r="D6" s="89" t="s">
        <v>10</v>
      </c>
      <c r="E6" s="40">
        <f>+provozní!E11</f>
        <v>6694</v>
      </c>
      <c r="F6" s="41">
        <f>+provozní!F11</f>
        <v>12732</v>
      </c>
      <c r="G6" s="42">
        <f>+provozní!G11</f>
        <v>11361</v>
      </c>
      <c r="H6" s="160">
        <f>+G6/F6*100</f>
        <v>89.23185673892554</v>
      </c>
      <c r="I6" s="40">
        <f>+provozní!I11</f>
        <v>6675</v>
      </c>
      <c r="J6" s="41">
        <f>+provozní!J11</f>
        <v>12713</v>
      </c>
      <c r="K6" s="42">
        <f>+provozní!K11</f>
        <v>11323</v>
      </c>
      <c r="L6" s="160">
        <f>+K6/J6*100</f>
        <v>89.06631007629984</v>
      </c>
      <c r="M6" s="40">
        <f>+provozní!M11</f>
        <v>19</v>
      </c>
      <c r="N6" s="41">
        <f>+provozní!N11</f>
        <v>19</v>
      </c>
      <c r="O6" s="42">
        <f>+provozní!O11</f>
        <v>38</v>
      </c>
      <c r="P6" s="160">
        <f>+O6/N6*100</f>
        <v>200</v>
      </c>
    </row>
    <row r="7" spans="1:16" ht="20.25">
      <c r="A7" s="112">
        <v>2</v>
      </c>
      <c r="B7" s="127">
        <v>21</v>
      </c>
      <c r="C7" s="127"/>
      <c r="D7" s="89" t="s">
        <v>13</v>
      </c>
      <c r="E7" s="40">
        <f>+provozní!E16</f>
        <v>7003</v>
      </c>
      <c r="F7" s="41">
        <f>+provozní!F16</f>
        <v>10762</v>
      </c>
      <c r="G7" s="42">
        <f>+provozní!G16</f>
        <v>6892</v>
      </c>
      <c r="H7" s="160">
        <f>+G7/F7*100</f>
        <v>64.04014123768816</v>
      </c>
      <c r="I7" s="40">
        <f>+provozní!I16</f>
        <v>5218</v>
      </c>
      <c r="J7" s="41">
        <f>+provozní!J16</f>
        <v>9117</v>
      </c>
      <c r="K7" s="42">
        <f>+provozní!K16</f>
        <v>5374</v>
      </c>
      <c r="L7" s="160">
        <f>+K7/J7*100</f>
        <v>58.94482834265658</v>
      </c>
      <c r="M7" s="40">
        <f>+provozní!M16</f>
        <v>1785</v>
      </c>
      <c r="N7" s="41">
        <f>+provozní!N16</f>
        <v>1645</v>
      </c>
      <c r="O7" s="42">
        <f>+provozní!O16</f>
        <v>1518</v>
      </c>
      <c r="P7" s="160">
        <f>+O7/N7*100</f>
        <v>92.27963525835867</v>
      </c>
    </row>
    <row r="8" spans="1:16" ht="20.25">
      <c r="A8" s="112">
        <v>2</v>
      </c>
      <c r="B8" s="127">
        <v>22</v>
      </c>
      <c r="C8" s="127"/>
      <c r="D8" s="89" t="s">
        <v>20</v>
      </c>
      <c r="E8" s="40">
        <f>+provozní!E25</f>
        <v>1286593</v>
      </c>
      <c r="F8" s="41">
        <f>+provozní!F25</f>
        <v>1430672</v>
      </c>
      <c r="G8" s="42">
        <f>+provozní!G25</f>
        <v>1421357</v>
      </c>
      <c r="H8" s="160">
        <f>+G8/F8*100</f>
        <v>99.34890736660815</v>
      </c>
      <c r="I8" s="40">
        <f>+provozní!I25</f>
        <v>1176950</v>
      </c>
      <c r="J8" s="41">
        <f>+provozní!J25</f>
        <v>1314879</v>
      </c>
      <c r="K8" s="42">
        <f>+provozní!K25</f>
        <v>1315175</v>
      </c>
      <c r="L8" s="160">
        <f>+K8/J8*100</f>
        <v>100.0225115771109</v>
      </c>
      <c r="M8" s="40">
        <f>+provozní!M25</f>
        <v>109643</v>
      </c>
      <c r="N8" s="41">
        <f>+provozní!N25</f>
        <v>115793</v>
      </c>
      <c r="O8" s="42">
        <f>+provozní!O25</f>
        <v>106182</v>
      </c>
      <c r="P8" s="160">
        <f>+O8/N8*100</f>
        <v>91.69984368657865</v>
      </c>
    </row>
    <row r="9" spans="1:16" ht="20.25">
      <c r="A9" s="112">
        <v>2</v>
      </c>
      <c r="B9" s="127">
        <v>23</v>
      </c>
      <c r="C9" s="127"/>
      <c r="D9" s="89" t="s">
        <v>25</v>
      </c>
      <c r="E9" s="40">
        <f>+provozní!E30</f>
        <v>5968</v>
      </c>
      <c r="F9" s="41">
        <f>+provozní!F30</f>
        <v>6272</v>
      </c>
      <c r="G9" s="42">
        <f>+provozní!G30</f>
        <v>5419</v>
      </c>
      <c r="H9" s="160">
        <f>+G9/F9*100</f>
        <v>86.3998724489796</v>
      </c>
      <c r="I9" s="40">
        <f>+provozní!I30</f>
        <v>5800</v>
      </c>
      <c r="J9" s="41">
        <f>+provozní!J30</f>
        <v>5643</v>
      </c>
      <c r="K9" s="42">
        <f>+provozní!K30</f>
        <v>5133</v>
      </c>
      <c r="L9" s="160">
        <f>+K9/J9*100</f>
        <v>90.96225412014886</v>
      </c>
      <c r="M9" s="40">
        <f>+provozní!M30</f>
        <v>168</v>
      </c>
      <c r="N9" s="41">
        <f>+provozní!N30</f>
        <v>629</v>
      </c>
      <c r="O9" s="42">
        <f>+provozní!O30</f>
        <v>286</v>
      </c>
      <c r="P9" s="160">
        <f>+O9/N9*100</f>
        <v>45.46899841017488</v>
      </c>
    </row>
    <row r="10" spans="1:16" ht="20.25">
      <c r="A10" s="112">
        <v>2</v>
      </c>
      <c r="B10" s="127">
        <v>25</v>
      </c>
      <c r="C10" s="127"/>
      <c r="D10" s="89" t="s">
        <v>27</v>
      </c>
      <c r="E10" s="40">
        <f>+provozní!E33</f>
        <v>0</v>
      </c>
      <c r="F10" s="41">
        <f>+provozní!F33</f>
        <v>0</v>
      </c>
      <c r="G10" s="42">
        <f>+provozní!G33</f>
        <v>1095</v>
      </c>
      <c r="H10" s="160"/>
      <c r="I10" s="40">
        <f>+provozní!I33</f>
        <v>0</v>
      </c>
      <c r="J10" s="41">
        <f>+provozní!J33</f>
        <v>0</v>
      </c>
      <c r="K10" s="42">
        <f>+provozní!K33</f>
        <v>1095</v>
      </c>
      <c r="L10" s="160"/>
      <c r="M10" s="40">
        <f>+provozní!M33</f>
        <v>0</v>
      </c>
      <c r="N10" s="41">
        <f>+provozní!N33</f>
        <v>0</v>
      </c>
      <c r="O10" s="42">
        <f>+provozní!O33</f>
        <v>0</v>
      </c>
      <c r="P10" s="160"/>
    </row>
    <row r="11" spans="1:16" ht="20.25">
      <c r="A11" s="112">
        <v>3</v>
      </c>
      <c r="B11" s="127">
        <v>31</v>
      </c>
      <c r="C11" s="127"/>
      <c r="D11" s="89" t="s">
        <v>38</v>
      </c>
      <c r="E11" s="40">
        <f>+provozní!E46</f>
        <v>283848</v>
      </c>
      <c r="F11" s="41">
        <f>+provozní!F46</f>
        <v>297173</v>
      </c>
      <c r="G11" s="42">
        <f>+provozní!G46</f>
        <v>294374</v>
      </c>
      <c r="H11" s="160">
        <f>+G11/F11*100</f>
        <v>99.05812439218906</v>
      </c>
      <c r="I11" s="40">
        <f>+provozní!I46</f>
        <v>12985</v>
      </c>
      <c r="J11" s="41">
        <f>+provozní!J46</f>
        <v>14189</v>
      </c>
      <c r="K11" s="42">
        <f>+provozní!K46</f>
        <v>13591</v>
      </c>
      <c r="L11" s="160">
        <f>+K11/J11*100</f>
        <v>95.78546761575869</v>
      </c>
      <c r="M11" s="40">
        <f>+provozní!M46</f>
        <v>270863</v>
      </c>
      <c r="N11" s="41">
        <f>+provozní!N46</f>
        <v>282984</v>
      </c>
      <c r="O11" s="42">
        <f>+provozní!O46</f>
        <v>280783</v>
      </c>
      <c r="P11" s="160">
        <f>+O11/N11*100</f>
        <v>99.22221751053063</v>
      </c>
    </row>
    <row r="12" spans="1:16" ht="20.25">
      <c r="A12" s="112">
        <v>3</v>
      </c>
      <c r="B12" s="127">
        <v>32</v>
      </c>
      <c r="C12" s="127"/>
      <c r="D12" s="89" t="s">
        <v>38</v>
      </c>
      <c r="E12" s="40">
        <f>+provozní!E49</f>
        <v>0</v>
      </c>
      <c r="F12" s="41">
        <f>+provozní!F49</f>
        <v>0</v>
      </c>
      <c r="G12" s="42">
        <f>+provozní!G49</f>
        <v>4</v>
      </c>
      <c r="H12" s="160"/>
      <c r="I12" s="40">
        <f>+provozní!I49</f>
        <v>0</v>
      </c>
      <c r="J12" s="41">
        <f>+provozní!J49</f>
        <v>0</v>
      </c>
      <c r="K12" s="42">
        <f>+provozní!K49</f>
        <v>0</v>
      </c>
      <c r="L12" s="160"/>
      <c r="M12" s="40">
        <f>+provozní!M49</f>
        <v>0</v>
      </c>
      <c r="N12" s="41">
        <f>+provozní!N49</f>
        <v>0</v>
      </c>
      <c r="O12" s="42">
        <f>+provozní!O49</f>
        <v>4</v>
      </c>
      <c r="P12" s="160"/>
    </row>
    <row r="13" spans="1:16" ht="20.25">
      <c r="A13" s="112">
        <v>3</v>
      </c>
      <c r="B13" s="127">
        <v>33</v>
      </c>
      <c r="C13" s="127"/>
      <c r="D13" s="89" t="s">
        <v>53</v>
      </c>
      <c r="E13" s="40">
        <f>+provozní!E64</f>
        <v>393494</v>
      </c>
      <c r="F13" s="41">
        <f>+provozní!F64</f>
        <v>442896</v>
      </c>
      <c r="G13" s="42">
        <f>+provozní!G64</f>
        <v>441137</v>
      </c>
      <c r="H13" s="160">
        <f aca="true" t="shared" si="0" ref="H13:H26">+G13/F13*100</f>
        <v>99.60284129908602</v>
      </c>
      <c r="I13" s="40">
        <f>+provozní!I64</f>
        <v>368913</v>
      </c>
      <c r="J13" s="41">
        <f>+provozní!J64</f>
        <v>415166</v>
      </c>
      <c r="K13" s="42">
        <f>+provozní!K64</f>
        <v>414106</v>
      </c>
      <c r="L13" s="160">
        <f aca="true" t="shared" si="1" ref="L13:L26">+K13/J13*100</f>
        <v>99.74468044107658</v>
      </c>
      <c r="M13" s="40">
        <f>+provozní!M64</f>
        <v>24581</v>
      </c>
      <c r="N13" s="41">
        <f>+provozní!N64</f>
        <v>27730</v>
      </c>
      <c r="O13" s="42">
        <f>+provozní!O64</f>
        <v>27031</v>
      </c>
      <c r="P13" s="160">
        <f aca="true" t="shared" si="2" ref="P13:P20">+O13/N13*100</f>
        <v>97.47926433465561</v>
      </c>
    </row>
    <row r="14" spans="1:16" ht="20.25">
      <c r="A14" s="112">
        <v>3</v>
      </c>
      <c r="B14" s="127">
        <v>34</v>
      </c>
      <c r="C14" s="127"/>
      <c r="D14" s="89" t="s">
        <v>57</v>
      </c>
      <c r="E14" s="40">
        <f>+provozní!E69</f>
        <v>58630</v>
      </c>
      <c r="F14" s="41">
        <f>+provozní!F69</f>
        <v>60801</v>
      </c>
      <c r="G14" s="42">
        <f>+provozní!G69</f>
        <v>60161</v>
      </c>
      <c r="H14" s="160">
        <f t="shared" si="0"/>
        <v>98.94738573378727</v>
      </c>
      <c r="I14" s="40">
        <f>+provozní!I69</f>
        <v>50756</v>
      </c>
      <c r="J14" s="41">
        <f>+provozní!J69</f>
        <v>49833</v>
      </c>
      <c r="K14" s="42">
        <f>+provozní!K69</f>
        <v>49781</v>
      </c>
      <c r="L14" s="160">
        <f t="shared" si="1"/>
        <v>99.8956514759296</v>
      </c>
      <c r="M14" s="40">
        <f>+provozní!M69</f>
        <v>7874</v>
      </c>
      <c r="N14" s="41">
        <f>+provozní!N69</f>
        <v>10968</v>
      </c>
      <c r="O14" s="42">
        <f>+provozní!O69</f>
        <v>10380</v>
      </c>
      <c r="P14" s="160">
        <f t="shared" si="2"/>
        <v>94.63894967177244</v>
      </c>
    </row>
    <row r="15" spans="1:16" ht="20.25">
      <c r="A15" s="112">
        <v>3</v>
      </c>
      <c r="B15" s="127">
        <v>35</v>
      </c>
      <c r="C15" s="127"/>
      <c r="D15" s="89" t="s">
        <v>69</v>
      </c>
      <c r="E15" s="40">
        <f>+provozní!E83</f>
        <v>85223</v>
      </c>
      <c r="F15" s="41">
        <f>+provozní!F83</f>
        <v>100692</v>
      </c>
      <c r="G15" s="42">
        <f>+provozní!G83</f>
        <v>98862</v>
      </c>
      <c r="H15" s="160">
        <f t="shared" si="0"/>
        <v>98.18257657013467</v>
      </c>
      <c r="I15" s="40">
        <f>+provozní!I83</f>
        <v>78206</v>
      </c>
      <c r="J15" s="41">
        <f>+provozní!J83</f>
        <v>93365</v>
      </c>
      <c r="K15" s="42">
        <f>+provozní!K83</f>
        <v>92890</v>
      </c>
      <c r="L15" s="160">
        <f t="shared" si="1"/>
        <v>99.49124404219997</v>
      </c>
      <c r="M15" s="40">
        <f>+provozní!M83</f>
        <v>7017</v>
      </c>
      <c r="N15" s="41">
        <f>+provozní!N83</f>
        <v>7327</v>
      </c>
      <c r="O15" s="42">
        <f>+provozní!O83</f>
        <v>5972</v>
      </c>
      <c r="P15" s="160">
        <f t="shared" si="2"/>
        <v>81.50675583458441</v>
      </c>
    </row>
    <row r="16" spans="1:16" ht="20.25">
      <c r="A16" s="112">
        <v>3</v>
      </c>
      <c r="B16" s="127">
        <v>36</v>
      </c>
      <c r="C16" s="127"/>
      <c r="D16" s="89" t="s">
        <v>174</v>
      </c>
      <c r="E16" s="40">
        <f>+provozní!E94</f>
        <v>287581</v>
      </c>
      <c r="F16" s="41">
        <f>+provozní!F94</f>
        <v>360530</v>
      </c>
      <c r="G16" s="42">
        <f>+provozní!G94</f>
        <v>354462</v>
      </c>
      <c r="H16" s="160">
        <f t="shared" si="0"/>
        <v>98.31692230882312</v>
      </c>
      <c r="I16" s="40">
        <f>+provozní!I94</f>
        <v>262211</v>
      </c>
      <c r="J16" s="41">
        <f>+provozní!J94</f>
        <v>330446</v>
      </c>
      <c r="K16" s="42">
        <f>+provozní!K94</f>
        <v>286283</v>
      </c>
      <c r="L16" s="160">
        <f t="shared" si="1"/>
        <v>86.63533527414464</v>
      </c>
      <c r="M16" s="40">
        <f>+provozní!M94</f>
        <v>27465</v>
      </c>
      <c r="N16" s="41">
        <f>+provozní!N94</f>
        <v>30084</v>
      </c>
      <c r="O16" s="42">
        <f>+provozní!O94</f>
        <v>68179</v>
      </c>
      <c r="P16" s="160">
        <f t="shared" si="2"/>
        <v>226.62877276957852</v>
      </c>
    </row>
    <row r="17" spans="1:16" ht="20.25">
      <c r="A17" s="112">
        <v>3</v>
      </c>
      <c r="B17" s="127">
        <v>37</v>
      </c>
      <c r="C17" s="127"/>
      <c r="D17" s="89" t="s">
        <v>94</v>
      </c>
      <c r="E17" s="40">
        <f>+provozní!E111</f>
        <v>402262</v>
      </c>
      <c r="F17" s="41">
        <f>+provozní!F111</f>
        <v>435612</v>
      </c>
      <c r="G17" s="42">
        <f>+provozní!G111</f>
        <v>408855</v>
      </c>
      <c r="H17" s="160">
        <f t="shared" si="0"/>
        <v>93.85760722845102</v>
      </c>
      <c r="I17" s="40">
        <f>+provozní!I111</f>
        <v>314573</v>
      </c>
      <c r="J17" s="41">
        <f>+provozní!J111</f>
        <v>342185</v>
      </c>
      <c r="K17" s="42">
        <f>+provozní!K111</f>
        <v>318982</v>
      </c>
      <c r="L17" s="160">
        <f t="shared" si="1"/>
        <v>93.21916507152564</v>
      </c>
      <c r="M17" s="40">
        <f>+provozní!M111</f>
        <v>87689</v>
      </c>
      <c r="N17" s="41">
        <f>+provozní!N111</f>
        <v>93427</v>
      </c>
      <c r="O17" s="42">
        <f>+provozní!O111</f>
        <v>89873</v>
      </c>
      <c r="P17" s="160">
        <f t="shared" si="2"/>
        <v>96.19596048251576</v>
      </c>
    </row>
    <row r="18" spans="1:16" ht="20.25">
      <c r="A18" s="112">
        <v>4</v>
      </c>
      <c r="B18" s="127">
        <v>41</v>
      </c>
      <c r="C18" s="127"/>
      <c r="D18" s="89" t="s">
        <v>99</v>
      </c>
      <c r="E18" s="40">
        <f>+provozní!E118</f>
        <v>442700</v>
      </c>
      <c r="F18" s="41">
        <f>+provozní!F118</f>
        <v>558488</v>
      </c>
      <c r="G18" s="42">
        <f>+provozní!G118</f>
        <v>537929</v>
      </c>
      <c r="H18" s="160">
        <f t="shared" si="0"/>
        <v>96.31881078913065</v>
      </c>
      <c r="I18" s="40">
        <f>+provozní!I118</f>
        <v>194043</v>
      </c>
      <c r="J18" s="41">
        <f>+provozní!J118</f>
        <v>263954</v>
      </c>
      <c r="K18" s="42">
        <f>+provozní!K118</f>
        <v>261323</v>
      </c>
      <c r="L18" s="160">
        <f t="shared" si="1"/>
        <v>99.00323541223092</v>
      </c>
      <c r="M18" s="40">
        <f>+provozní!M118</f>
        <v>248657</v>
      </c>
      <c r="N18" s="41">
        <f>+provozní!N118</f>
        <v>294534</v>
      </c>
      <c r="O18" s="42">
        <f>+provozní!O118</f>
        <v>276606</v>
      </c>
      <c r="P18" s="160">
        <f t="shared" si="2"/>
        <v>93.91309662042413</v>
      </c>
    </row>
    <row r="19" spans="1:16" ht="20.25">
      <c r="A19" s="112">
        <v>4</v>
      </c>
      <c r="B19" s="127">
        <v>43</v>
      </c>
      <c r="C19" s="127"/>
      <c r="D19" s="89" t="s">
        <v>119</v>
      </c>
      <c r="E19" s="40">
        <f>+provozní!E140</f>
        <v>393946</v>
      </c>
      <c r="F19" s="41">
        <f>+provozní!F140</f>
        <v>398138</v>
      </c>
      <c r="G19" s="42">
        <f>+provozní!G140</f>
        <v>393660</v>
      </c>
      <c r="H19" s="160">
        <f t="shared" si="0"/>
        <v>98.8752643555752</v>
      </c>
      <c r="I19" s="40">
        <f>+provozní!I140</f>
        <v>319573</v>
      </c>
      <c r="J19" s="41">
        <f>+provozní!J140</f>
        <v>324723</v>
      </c>
      <c r="K19" s="42">
        <f>+provozní!K140</f>
        <v>319653</v>
      </c>
      <c r="L19" s="160">
        <f t="shared" si="1"/>
        <v>98.43866926580502</v>
      </c>
      <c r="M19" s="40">
        <f>+provozní!M140</f>
        <v>74373</v>
      </c>
      <c r="N19" s="41">
        <f>+provozní!N140</f>
        <v>73415</v>
      </c>
      <c r="O19" s="42">
        <f>+provozní!O140</f>
        <v>74007</v>
      </c>
      <c r="P19" s="160">
        <f t="shared" si="2"/>
        <v>100.80637471906286</v>
      </c>
    </row>
    <row r="20" spans="1:16" ht="20.25">
      <c r="A20" s="112">
        <v>5</v>
      </c>
      <c r="B20" s="127">
        <v>52</v>
      </c>
      <c r="C20" s="127"/>
      <c r="D20" s="89" t="s">
        <v>121</v>
      </c>
      <c r="E20" s="40">
        <f>+provozní!E144</f>
        <v>4706</v>
      </c>
      <c r="F20" s="41">
        <f>+provozní!F144</f>
        <v>4486</v>
      </c>
      <c r="G20" s="42">
        <f>+provozní!G144</f>
        <v>3467</v>
      </c>
      <c r="H20" s="160">
        <f t="shared" si="0"/>
        <v>77.2848863129737</v>
      </c>
      <c r="I20" s="40">
        <f>+provozní!I144</f>
        <v>4229</v>
      </c>
      <c r="J20" s="41">
        <f>+provozní!J144</f>
        <v>4229</v>
      </c>
      <c r="K20" s="42">
        <f>+provozní!K144</f>
        <v>3334</v>
      </c>
      <c r="L20" s="160">
        <f t="shared" si="1"/>
        <v>78.83660439820288</v>
      </c>
      <c r="M20" s="40">
        <f>+provozní!M144</f>
        <v>477</v>
      </c>
      <c r="N20" s="41">
        <f>+provozní!N144</f>
        <v>257</v>
      </c>
      <c r="O20" s="42">
        <f>+provozní!O144</f>
        <v>133</v>
      </c>
      <c r="P20" s="160">
        <f t="shared" si="2"/>
        <v>51.75097276264592</v>
      </c>
    </row>
    <row r="21" spans="1:16" ht="20.25">
      <c r="A21" s="112">
        <v>5</v>
      </c>
      <c r="B21" s="127">
        <v>53</v>
      </c>
      <c r="C21" s="127"/>
      <c r="D21" s="89" t="s">
        <v>123</v>
      </c>
      <c r="E21" s="40">
        <f>+provozní!E147</f>
        <v>163009</v>
      </c>
      <c r="F21" s="41">
        <f>+provozní!F147</f>
        <v>167502</v>
      </c>
      <c r="G21" s="42">
        <f>+provozní!G147</f>
        <v>167365</v>
      </c>
      <c r="H21" s="160">
        <f t="shared" si="0"/>
        <v>99.9182099318217</v>
      </c>
      <c r="I21" s="40">
        <f>+provozní!I147</f>
        <v>163009</v>
      </c>
      <c r="J21" s="41">
        <f>+provozní!J147</f>
        <v>167502</v>
      </c>
      <c r="K21" s="42">
        <f>+provozní!K147</f>
        <v>167365</v>
      </c>
      <c r="L21" s="160">
        <f t="shared" si="1"/>
        <v>99.9182099318217</v>
      </c>
      <c r="M21" s="40">
        <f>+provozní!M147</f>
        <v>0</v>
      </c>
      <c r="N21" s="41">
        <f>+provozní!N147</f>
        <v>0</v>
      </c>
      <c r="O21" s="42">
        <f>+provozní!O147</f>
        <v>0</v>
      </c>
      <c r="P21" s="160"/>
    </row>
    <row r="22" spans="1:16" ht="20.25">
      <c r="A22" s="112">
        <v>5</v>
      </c>
      <c r="B22" s="127">
        <v>55</v>
      </c>
      <c r="C22" s="127"/>
      <c r="D22" s="89" t="s">
        <v>148</v>
      </c>
      <c r="E22" s="40">
        <f>+provozní!E152</f>
        <v>118345</v>
      </c>
      <c r="F22" s="41">
        <f>+provozní!F152</f>
        <v>120148</v>
      </c>
      <c r="G22" s="42">
        <f>+provozní!G152</f>
        <v>119781</v>
      </c>
      <c r="H22" s="160">
        <f t="shared" si="0"/>
        <v>99.69454339647767</v>
      </c>
      <c r="I22" s="40">
        <f>+provozní!I152</f>
        <v>115400</v>
      </c>
      <c r="J22" s="41">
        <f>+provozní!J152</f>
        <v>117125</v>
      </c>
      <c r="K22" s="42">
        <f>+provozní!K152</f>
        <v>117125</v>
      </c>
      <c r="L22" s="160">
        <f t="shared" si="1"/>
        <v>100</v>
      </c>
      <c r="M22" s="40">
        <f>+provozní!M152</f>
        <v>2945</v>
      </c>
      <c r="N22" s="41">
        <f>+provozní!N152</f>
        <v>3023</v>
      </c>
      <c r="O22" s="42">
        <f>+provozní!O152</f>
        <v>2656</v>
      </c>
      <c r="P22" s="160">
        <f>+O22/N22*100</f>
        <v>87.85974197816738</v>
      </c>
    </row>
    <row r="23" spans="1:16" ht="20.25">
      <c r="A23" s="112">
        <v>6</v>
      </c>
      <c r="B23" s="127">
        <v>61</v>
      </c>
      <c r="C23" s="127"/>
      <c r="D23" s="89" t="s">
        <v>173</v>
      </c>
      <c r="E23" s="40">
        <f>+provozní!E160</f>
        <v>661996</v>
      </c>
      <c r="F23" s="41">
        <f>+provozní!F160</f>
        <v>731968</v>
      </c>
      <c r="G23" s="42">
        <f>+provozní!G160</f>
        <v>708742</v>
      </c>
      <c r="H23" s="160">
        <f t="shared" si="0"/>
        <v>96.82691046603131</v>
      </c>
      <c r="I23" s="40">
        <f>+provozní!I160</f>
        <v>303883</v>
      </c>
      <c r="J23" s="41">
        <f>+provozní!J160</f>
        <v>351396</v>
      </c>
      <c r="K23" s="42">
        <f>+provozní!K160</f>
        <v>337092</v>
      </c>
      <c r="L23" s="160">
        <f t="shared" si="1"/>
        <v>95.92937882047605</v>
      </c>
      <c r="M23" s="40">
        <f>+provozní!M160</f>
        <v>358358</v>
      </c>
      <c r="N23" s="41">
        <f>+provozní!N160</f>
        <v>380817</v>
      </c>
      <c r="O23" s="42">
        <f>+provozní!O160</f>
        <v>372063</v>
      </c>
      <c r="P23" s="160">
        <f>+O23/N23*100</f>
        <v>97.70125808459181</v>
      </c>
    </row>
    <row r="24" spans="1:16" ht="20.25">
      <c r="A24" s="112">
        <v>6</v>
      </c>
      <c r="B24" s="127">
        <v>62</v>
      </c>
      <c r="C24" s="127"/>
      <c r="D24" s="89" t="s">
        <v>136</v>
      </c>
      <c r="E24" s="40">
        <f>+provozní!E166</f>
        <v>11326</v>
      </c>
      <c r="F24" s="41">
        <f>+provozní!F166</f>
        <v>11593</v>
      </c>
      <c r="G24" s="42">
        <f>+provozní!G166</f>
        <v>10615</v>
      </c>
      <c r="H24" s="160">
        <f t="shared" si="0"/>
        <v>91.56387475200553</v>
      </c>
      <c r="I24" s="40">
        <f>+provozní!I166</f>
        <v>11326</v>
      </c>
      <c r="J24" s="41">
        <f>+provozní!J166</f>
        <v>11593</v>
      </c>
      <c r="K24" s="42">
        <f>+provozní!K166</f>
        <v>10609</v>
      </c>
      <c r="L24" s="160">
        <f t="shared" si="1"/>
        <v>91.51211938238592</v>
      </c>
      <c r="M24" s="40">
        <f>+provozní!M166</f>
        <v>0</v>
      </c>
      <c r="N24" s="41">
        <f>+provozní!N166</f>
        <v>0</v>
      </c>
      <c r="O24" s="42">
        <f>+provozní!O166</f>
        <v>6</v>
      </c>
      <c r="P24" s="160"/>
    </row>
    <row r="25" spans="1:16" ht="20.25">
      <c r="A25" s="112">
        <v>6</v>
      </c>
      <c r="B25" s="127">
        <v>63</v>
      </c>
      <c r="C25" s="127"/>
      <c r="D25" s="89" t="s">
        <v>139</v>
      </c>
      <c r="E25" s="40">
        <f>+provozní!E170</f>
        <v>136048</v>
      </c>
      <c r="F25" s="41">
        <f>+provozní!F170</f>
        <v>154068</v>
      </c>
      <c r="G25" s="42">
        <f>+provozní!G170</f>
        <v>154155</v>
      </c>
      <c r="H25" s="160">
        <f t="shared" si="0"/>
        <v>100.0564685723187</v>
      </c>
      <c r="I25" s="40">
        <f>+provozní!I170</f>
        <v>133750</v>
      </c>
      <c r="J25" s="41">
        <f>+provozní!J170</f>
        <v>150527</v>
      </c>
      <c r="K25" s="42">
        <f>+provozní!K170</f>
        <v>150069</v>
      </c>
      <c r="L25" s="160">
        <f t="shared" si="1"/>
        <v>99.69573564875405</v>
      </c>
      <c r="M25" s="40">
        <f>+provozní!M170</f>
        <v>2298</v>
      </c>
      <c r="N25" s="41">
        <f>+provozní!N170</f>
        <v>3541</v>
      </c>
      <c r="O25" s="42">
        <f>+provozní!O170</f>
        <v>4086</v>
      </c>
      <c r="P25" s="160">
        <f>+O25/N25*100</f>
        <v>115.3911324484609</v>
      </c>
    </row>
    <row r="26" spans="1:16" ht="20.25">
      <c r="A26" s="130">
        <v>6</v>
      </c>
      <c r="B26" s="127">
        <v>64</v>
      </c>
      <c r="C26" s="127"/>
      <c r="D26" s="89" t="s">
        <v>172</v>
      </c>
      <c r="E26" s="40">
        <f>+provozní!E173</f>
        <v>16862</v>
      </c>
      <c r="F26" s="41">
        <f>+provozní!F173</f>
        <v>36836</v>
      </c>
      <c r="G26" s="42">
        <f>+provozní!G173</f>
        <v>24462</v>
      </c>
      <c r="H26" s="160">
        <f t="shared" si="0"/>
        <v>66.40786187425346</v>
      </c>
      <c r="I26" s="40">
        <f>+provozní!I173</f>
        <v>139701</v>
      </c>
      <c r="J26" s="41">
        <f>+provozní!J173</f>
        <v>203831</v>
      </c>
      <c r="K26" s="42">
        <f>+provozní!K173</f>
        <v>193206</v>
      </c>
      <c r="L26" s="160">
        <f t="shared" si="1"/>
        <v>94.78734834249943</v>
      </c>
      <c r="M26" s="40">
        <f>+provozní!M173</f>
        <v>620</v>
      </c>
      <c r="N26" s="41">
        <f>+provozní!N173</f>
        <v>11005</v>
      </c>
      <c r="O26" s="42">
        <f>+provozní!O173</f>
        <v>9256</v>
      </c>
      <c r="P26" s="160">
        <f>+O26/N26*100</f>
        <v>84.10722398909587</v>
      </c>
    </row>
    <row r="27" spans="1:16" ht="20.25" outlineLevel="1">
      <c r="A27" s="131"/>
      <c r="B27" s="129"/>
      <c r="C27" s="129"/>
      <c r="D27" s="102"/>
      <c r="E27" s="94"/>
      <c r="F27" s="95"/>
      <c r="G27" s="96"/>
      <c r="H27" s="97"/>
      <c r="I27" s="98"/>
      <c r="J27" s="99"/>
      <c r="K27" s="100"/>
      <c r="L27" s="101"/>
      <c r="M27" s="98"/>
      <c r="N27" s="99"/>
      <c r="O27" s="100"/>
      <c r="P27" s="101"/>
    </row>
    <row r="28" spans="1:17" ht="20.25" outlineLevel="1">
      <c r="A28" s="112"/>
      <c r="B28" s="127"/>
      <c r="C28" s="127"/>
      <c r="D28" s="173" t="s">
        <v>158</v>
      </c>
      <c r="E28" s="75">
        <f>SUM(E6:E26)</f>
        <v>4766234</v>
      </c>
      <c r="F28" s="76">
        <f>SUM(F6:F26)</f>
        <v>5341369</v>
      </c>
      <c r="G28" s="77">
        <f>SUM(G6:G26)</f>
        <v>5224155</v>
      </c>
      <c r="H28" s="90">
        <f>+G28/F28*100</f>
        <v>97.80554385963597</v>
      </c>
      <c r="I28" s="75">
        <f>SUM(I6:I26)</f>
        <v>3667201</v>
      </c>
      <c r="J28" s="76">
        <f>SUM(J6:J26)</f>
        <v>4182416</v>
      </c>
      <c r="K28" s="77">
        <f>SUM(K6:K26)</f>
        <v>4073509</v>
      </c>
      <c r="L28" s="90">
        <f>+K28/J28*100</f>
        <v>97.39607442205653</v>
      </c>
      <c r="M28" s="75">
        <f>SUM(M6:M26)</f>
        <v>1224832</v>
      </c>
      <c r="N28" s="76">
        <f>SUM(N6:N26)</f>
        <v>1337198</v>
      </c>
      <c r="O28" s="77">
        <f>SUM(O6:O26)</f>
        <v>1329059</v>
      </c>
      <c r="P28" s="90">
        <f>+O28/N28*100</f>
        <v>99.39133920331919</v>
      </c>
      <c r="Q28" s="24"/>
    </row>
    <row r="29" spans="1:17" ht="20.25" outlineLevel="1">
      <c r="A29" s="120"/>
      <c r="B29" s="174"/>
      <c r="C29" s="174"/>
      <c r="D29" s="175" t="s">
        <v>154</v>
      </c>
      <c r="E29" s="86">
        <f>+provozní!E178</f>
        <v>8928</v>
      </c>
      <c r="F29" s="87">
        <f>+provozní!F178</f>
        <v>1054676</v>
      </c>
      <c r="G29" s="88">
        <f>+provozní!G178</f>
        <v>1056904</v>
      </c>
      <c r="H29" s="160">
        <f>+G29/F29*100</f>
        <v>100.21124971081166</v>
      </c>
      <c r="I29" s="86">
        <f>+provozní!I178</f>
        <v>0</v>
      </c>
      <c r="J29" s="87">
        <f>+provozní!J178</f>
        <v>1038843</v>
      </c>
      <c r="K29" s="88">
        <f>+provozní!K178</f>
        <v>1038843</v>
      </c>
      <c r="L29" s="160">
        <f>+K29/J29*100</f>
        <v>100</v>
      </c>
      <c r="M29" s="86">
        <f>+provozní!M178</f>
        <v>8928</v>
      </c>
      <c r="N29" s="87">
        <f>+provozní!N178</f>
        <v>15833</v>
      </c>
      <c r="O29" s="88">
        <f>+provozní!O178</f>
        <v>18061</v>
      </c>
      <c r="P29" s="160">
        <f>+O29/N29*100</f>
        <v>114.07187519737259</v>
      </c>
      <c r="Q29" s="24"/>
    </row>
    <row r="30" spans="1:17" ht="21" thickBot="1">
      <c r="A30" s="132"/>
      <c r="B30" s="166"/>
      <c r="C30" s="166"/>
      <c r="D30" s="168" t="s">
        <v>157</v>
      </c>
      <c r="E30" s="169">
        <f>+E28+E29</f>
        <v>4775162</v>
      </c>
      <c r="F30" s="170">
        <f>+F28+F29</f>
        <v>6396045</v>
      </c>
      <c r="G30" s="171">
        <f>+G28+G29</f>
        <v>6281059</v>
      </c>
      <c r="H30" s="172">
        <f>+G30/F30*100</f>
        <v>98.202232786042</v>
      </c>
      <c r="I30" s="169">
        <f>+I28+I29</f>
        <v>3667201</v>
      </c>
      <c r="J30" s="170">
        <f>+J28+J29</f>
        <v>5221259</v>
      </c>
      <c r="K30" s="171">
        <f>+K28+K29</f>
        <v>5112352</v>
      </c>
      <c r="L30" s="172">
        <f>+K30/J30*100</f>
        <v>97.91416208236366</v>
      </c>
      <c r="M30" s="169">
        <f>+M28+M29</f>
        <v>1233760</v>
      </c>
      <c r="N30" s="170">
        <f>+N28+N29</f>
        <v>1353031</v>
      </c>
      <c r="O30" s="171">
        <f>+O28+O29</f>
        <v>1347120</v>
      </c>
      <c r="P30" s="172">
        <f>+O30/N30*100</f>
        <v>99.56312900443523</v>
      </c>
      <c r="Q30" s="24"/>
    </row>
    <row r="31" spans="1:16" ht="12.75" outlineLevel="1">
      <c r="A31" s="14"/>
      <c r="B31" s="14"/>
      <c r="C31" s="15"/>
      <c r="D31" s="16"/>
      <c r="E31" s="22"/>
      <c r="F31" s="22"/>
      <c r="G31" s="22"/>
      <c r="H31" s="19"/>
      <c r="I31" s="22"/>
      <c r="J31" s="19"/>
      <c r="K31" s="22"/>
      <c r="L31" s="19"/>
      <c r="M31" s="22"/>
      <c r="N31" s="22"/>
      <c r="O31" s="22"/>
      <c r="P31" s="23"/>
    </row>
    <row r="32" spans="1:18" ht="12.75" outlineLevel="1">
      <c r="A32" s="14"/>
      <c r="B32" s="19"/>
      <c r="C32" s="20"/>
      <c r="D32" s="21"/>
      <c r="E32" s="22"/>
      <c r="F32" s="22"/>
      <c r="G32" s="22"/>
      <c r="H32" s="19"/>
      <c r="I32" s="22"/>
      <c r="J32" s="19"/>
      <c r="K32" s="22"/>
      <c r="L32" s="19"/>
      <c r="M32" s="22"/>
      <c r="N32" s="22"/>
      <c r="O32" s="22"/>
      <c r="P32" s="23"/>
      <c r="Q32" s="24"/>
      <c r="R32" s="24"/>
    </row>
    <row r="33" spans="1:16" ht="18.75" outlineLevel="1">
      <c r="A33" s="134" t="s">
        <v>156</v>
      </c>
      <c r="B33" s="134" t="s">
        <v>156</v>
      </c>
      <c r="C33" s="15"/>
      <c r="D33" s="16"/>
      <c r="E33" s="17"/>
      <c r="F33" s="17"/>
      <c r="G33" s="17"/>
      <c r="H33" s="14"/>
      <c r="I33" s="17"/>
      <c r="J33" s="14"/>
      <c r="K33" s="17"/>
      <c r="L33" s="14"/>
      <c r="M33" s="17"/>
      <c r="N33" s="17"/>
      <c r="O33" s="17"/>
      <c r="P33" s="18"/>
    </row>
    <row r="34" spans="1:16" ht="18.75">
      <c r="A34" s="134" t="s">
        <v>155</v>
      </c>
      <c r="B34" s="134" t="s">
        <v>155</v>
      </c>
      <c r="C34" s="15"/>
      <c r="D34" s="16"/>
      <c r="E34" s="17"/>
      <c r="F34" s="14"/>
      <c r="G34" s="17"/>
      <c r="H34" s="17"/>
      <c r="I34" s="14"/>
      <c r="J34" s="17"/>
      <c r="K34" s="14"/>
      <c r="L34" s="14"/>
      <c r="M34" s="17"/>
      <c r="N34" s="17"/>
      <c r="O34" s="17"/>
      <c r="P34" s="18"/>
    </row>
    <row r="35" spans="1:16" ht="12.75">
      <c r="A35" s="14"/>
      <c r="B35" s="14"/>
      <c r="C35" s="15"/>
      <c r="D35" s="16"/>
      <c r="E35" s="17"/>
      <c r="F35" s="14"/>
      <c r="G35" s="14"/>
      <c r="H35" s="14"/>
      <c r="I35" s="14"/>
      <c r="J35" s="14"/>
      <c r="K35" s="14"/>
      <c r="L35" s="14"/>
      <c r="M35" s="17"/>
      <c r="N35" s="17"/>
      <c r="O35" s="17"/>
      <c r="P35" s="18"/>
    </row>
    <row r="36" spans="1:16" ht="12.75">
      <c r="A36" s="14"/>
      <c r="B36" s="14"/>
      <c r="C36" s="15"/>
      <c r="D36" s="16"/>
      <c r="E36" s="17"/>
      <c r="F36" s="14"/>
      <c r="G36" s="14"/>
      <c r="H36" s="14"/>
      <c r="I36" s="14"/>
      <c r="J36" s="14"/>
      <c r="K36" s="14"/>
      <c r="L36" s="14"/>
      <c r="M36" s="17"/>
      <c r="N36" s="17"/>
      <c r="O36" s="17"/>
      <c r="P36" s="18"/>
    </row>
    <row r="37" spans="1:16" ht="12.75">
      <c r="A37" s="14"/>
      <c r="B37" s="14"/>
      <c r="C37" s="15"/>
      <c r="D37" s="16"/>
      <c r="E37" s="17"/>
      <c r="F37" s="14"/>
      <c r="G37" s="14"/>
      <c r="H37" s="14"/>
      <c r="I37" s="14"/>
      <c r="J37" s="14"/>
      <c r="K37" s="14"/>
      <c r="L37" s="14"/>
      <c r="M37" s="17"/>
      <c r="N37" s="17"/>
      <c r="O37" s="17"/>
      <c r="P37" s="18"/>
    </row>
    <row r="38" spans="1:16" ht="12.75">
      <c r="A38" s="14"/>
      <c r="B38" s="14"/>
      <c r="C38" s="15"/>
      <c r="D38" s="16"/>
      <c r="E38" s="17"/>
      <c r="F38" s="14"/>
      <c r="G38" s="14"/>
      <c r="H38" s="14"/>
      <c r="I38" s="14"/>
      <c r="J38" s="14"/>
      <c r="K38" s="14"/>
      <c r="L38" s="14"/>
      <c r="M38" s="17"/>
      <c r="N38" s="17"/>
      <c r="O38" s="17"/>
      <c r="P38" s="18"/>
    </row>
    <row r="39" spans="1:16" ht="12.75">
      <c r="A39" s="14"/>
      <c r="B39" s="14"/>
      <c r="C39" s="15"/>
      <c r="D39" s="16"/>
      <c r="E39" s="17"/>
      <c r="F39" s="14"/>
      <c r="G39" s="14"/>
      <c r="H39" s="14"/>
      <c r="I39" s="14"/>
      <c r="J39" s="14"/>
      <c r="K39" s="14"/>
      <c r="L39" s="14"/>
      <c r="M39" s="17"/>
      <c r="N39" s="17"/>
      <c r="O39" s="17"/>
      <c r="P39" s="18"/>
    </row>
    <row r="40" spans="1:16" ht="12.75">
      <c r="A40" s="14"/>
      <c r="B40" s="14"/>
      <c r="C40" s="15"/>
      <c r="D40" s="16"/>
      <c r="E40" s="17"/>
      <c r="F40" s="14"/>
      <c r="G40" s="14"/>
      <c r="H40" s="14"/>
      <c r="I40" s="14"/>
      <c r="J40" s="14"/>
      <c r="K40" s="14"/>
      <c r="L40" s="14"/>
      <c r="M40" s="17"/>
      <c r="N40" s="17"/>
      <c r="O40" s="17"/>
      <c r="P40" s="18"/>
    </row>
    <row r="41" spans="1:16" ht="12.75">
      <c r="A41" s="14"/>
      <c r="B41" s="14"/>
      <c r="C41" s="15"/>
      <c r="D41" s="16"/>
      <c r="E41" s="17"/>
      <c r="F41" s="14"/>
      <c r="G41" s="14"/>
      <c r="H41" s="14"/>
      <c r="I41" s="14"/>
      <c r="J41" s="14"/>
      <c r="K41" s="14"/>
      <c r="L41" s="14"/>
      <c r="M41" s="17"/>
      <c r="N41" s="17"/>
      <c r="O41" s="17"/>
      <c r="P41" s="14"/>
    </row>
    <row r="42" spans="1:16" ht="12.75">
      <c r="A42" s="14"/>
      <c r="B42" s="14"/>
      <c r="C42" s="15"/>
      <c r="D42" s="16"/>
      <c r="E42" s="17"/>
      <c r="F42" s="14"/>
      <c r="G42" s="14"/>
      <c r="H42" s="14"/>
      <c r="I42" s="14"/>
      <c r="J42" s="14"/>
      <c r="K42" s="14"/>
      <c r="L42" s="14"/>
      <c r="M42" s="17"/>
      <c r="N42" s="17"/>
      <c r="O42" s="17"/>
      <c r="P42" s="14"/>
    </row>
    <row r="43" spans="1:16" ht="12.75">
      <c r="A43" s="14"/>
      <c r="B43" s="14"/>
      <c r="C43" s="15"/>
      <c r="D43" s="16"/>
      <c r="E43" s="17"/>
      <c r="F43" s="14"/>
      <c r="G43" s="14"/>
      <c r="H43" s="14"/>
      <c r="I43" s="14"/>
      <c r="J43" s="14"/>
      <c r="K43" s="14"/>
      <c r="L43" s="14"/>
      <c r="M43" s="17"/>
      <c r="N43" s="17"/>
      <c r="O43" s="17"/>
      <c r="P43" s="14"/>
    </row>
    <row r="44" spans="1:16" ht="12.75">
      <c r="A44" s="14"/>
      <c r="B44" s="14"/>
      <c r="C44" s="15"/>
      <c r="D44" s="16"/>
      <c r="E44" s="17"/>
      <c r="F44" s="14"/>
      <c r="G44" s="14"/>
      <c r="H44" s="14"/>
      <c r="I44" s="14"/>
      <c r="J44" s="14"/>
      <c r="K44" s="14"/>
      <c r="L44" s="14"/>
      <c r="M44" s="17"/>
      <c r="N44" s="17"/>
      <c r="O44" s="17"/>
      <c r="P44" s="14"/>
    </row>
    <row r="45" spans="1:16" ht="12.75">
      <c r="A45" s="14"/>
      <c r="B45" s="14"/>
      <c r="C45" s="15"/>
      <c r="D45" s="16"/>
      <c r="E45" s="17"/>
      <c r="F45" s="14"/>
      <c r="G45" s="14"/>
      <c r="H45" s="14"/>
      <c r="I45" s="14"/>
      <c r="J45" s="14"/>
      <c r="K45" s="14"/>
      <c r="L45" s="14"/>
      <c r="M45" s="17"/>
      <c r="N45" s="17"/>
      <c r="O45" s="17"/>
      <c r="P45" s="14"/>
    </row>
    <row r="46" spans="1:16" ht="12.75">
      <c r="A46" s="14"/>
      <c r="B46" s="14"/>
      <c r="C46" s="15"/>
      <c r="D46" s="16"/>
      <c r="E46" s="17"/>
      <c r="F46" s="14"/>
      <c r="G46" s="14"/>
      <c r="H46" s="14"/>
      <c r="I46" s="14"/>
      <c r="J46" s="14"/>
      <c r="K46" s="14"/>
      <c r="L46" s="14"/>
      <c r="M46" s="17"/>
      <c r="N46" s="17"/>
      <c r="O46" s="17"/>
      <c r="P46" s="14"/>
    </row>
    <row r="47" spans="1:16" ht="12.75">
      <c r="A47" s="14"/>
      <c r="B47" s="14"/>
      <c r="C47" s="15"/>
      <c r="D47" s="16"/>
      <c r="E47" s="17"/>
      <c r="F47" s="14"/>
      <c r="G47" s="14"/>
      <c r="H47" s="14"/>
      <c r="I47" s="14"/>
      <c r="J47" s="14"/>
      <c r="K47" s="14"/>
      <c r="L47" s="14"/>
      <c r="M47" s="17"/>
      <c r="N47" s="17"/>
      <c r="O47" s="17"/>
      <c r="P47" s="14"/>
    </row>
    <row r="48" spans="1:16" ht="12.75">
      <c r="A48" s="14"/>
      <c r="B48" s="14"/>
      <c r="C48" s="15"/>
      <c r="D48" s="16"/>
      <c r="E48" s="17"/>
      <c r="F48" s="14"/>
      <c r="G48" s="14"/>
      <c r="H48" s="14"/>
      <c r="I48" s="14"/>
      <c r="J48" s="14"/>
      <c r="K48" s="14"/>
      <c r="L48" s="14"/>
      <c r="M48" s="17"/>
      <c r="N48" s="17"/>
      <c r="O48" s="17"/>
      <c r="P48" s="14"/>
    </row>
    <row r="49" spans="1:16" ht="12.75">
      <c r="A49" s="14"/>
      <c r="B49" s="14"/>
      <c r="C49" s="15"/>
      <c r="D49" s="16"/>
      <c r="E49" s="17"/>
      <c r="F49" s="14"/>
      <c r="G49" s="14"/>
      <c r="H49" s="14"/>
      <c r="I49" s="14"/>
      <c r="J49" s="14"/>
      <c r="K49" s="14"/>
      <c r="L49" s="14"/>
      <c r="M49" s="17"/>
      <c r="N49" s="17"/>
      <c r="O49" s="17"/>
      <c r="P49" s="14"/>
    </row>
    <row r="50" spans="1:16" ht="12.75">
      <c r="A50" s="14"/>
      <c r="B50" s="14"/>
      <c r="C50" s="15"/>
      <c r="D50" s="16"/>
      <c r="E50" s="17"/>
      <c r="F50" s="14"/>
      <c r="G50" s="14"/>
      <c r="H50" s="14"/>
      <c r="I50" s="14"/>
      <c r="J50" s="14"/>
      <c r="K50" s="14"/>
      <c r="L50" s="14"/>
      <c r="M50" s="17"/>
      <c r="N50" s="17"/>
      <c r="O50" s="17"/>
      <c r="P50" s="14"/>
    </row>
    <row r="51" spans="1:16" ht="12.75">
      <c r="A51" s="14"/>
      <c r="B51" s="14"/>
      <c r="C51" s="15"/>
      <c r="D51" s="16"/>
      <c r="E51" s="17"/>
      <c r="F51" s="14"/>
      <c r="G51" s="14"/>
      <c r="H51" s="14"/>
      <c r="I51" s="14"/>
      <c r="J51" s="14"/>
      <c r="K51" s="14"/>
      <c r="L51" s="14"/>
      <c r="M51" s="17"/>
      <c r="N51" s="17"/>
      <c r="O51" s="17"/>
      <c r="P51" s="14"/>
    </row>
    <row r="52" spans="1:16" ht="12.75">
      <c r="A52" s="14"/>
      <c r="B52" s="14"/>
      <c r="C52" s="15"/>
      <c r="D52" s="16"/>
      <c r="E52" s="17"/>
      <c r="F52" s="14"/>
      <c r="G52" s="14"/>
      <c r="H52" s="14"/>
      <c r="I52" s="14"/>
      <c r="J52" s="14"/>
      <c r="K52" s="14"/>
      <c r="L52" s="14"/>
      <c r="M52" s="17"/>
      <c r="N52" s="17"/>
      <c r="O52" s="17"/>
      <c r="P52" s="14"/>
    </row>
    <row r="53" spans="1:16" ht="12.75">
      <c r="A53" s="14"/>
      <c r="B53" s="14"/>
      <c r="C53" s="15"/>
      <c r="D53" s="16"/>
      <c r="E53" s="17"/>
      <c r="F53" s="14"/>
      <c r="G53" s="14"/>
      <c r="H53" s="14"/>
      <c r="I53" s="14"/>
      <c r="J53" s="14"/>
      <c r="K53" s="14"/>
      <c r="L53" s="14"/>
      <c r="M53" s="17"/>
      <c r="N53" s="17"/>
      <c r="O53" s="17"/>
      <c r="P53" s="14"/>
    </row>
    <row r="54" spans="1:16" ht="12.75">
      <c r="A54" s="14"/>
      <c r="B54" s="14"/>
      <c r="C54" s="15"/>
      <c r="D54" s="16"/>
      <c r="E54" s="17"/>
      <c r="F54" s="14"/>
      <c r="G54" s="14"/>
      <c r="H54" s="14"/>
      <c r="I54" s="14"/>
      <c r="J54" s="14"/>
      <c r="K54" s="14"/>
      <c r="L54" s="14"/>
      <c r="M54" s="17"/>
      <c r="N54" s="17"/>
      <c r="O54" s="17"/>
      <c r="P54" s="14"/>
    </row>
    <row r="55" spans="1:16" ht="12.75">
      <c r="A55" s="14"/>
      <c r="B55" s="14"/>
      <c r="C55" s="15"/>
      <c r="D55" s="16"/>
      <c r="E55" s="17"/>
      <c r="F55" s="14"/>
      <c r="G55" s="14"/>
      <c r="H55" s="14"/>
      <c r="I55" s="14"/>
      <c r="J55" s="14"/>
      <c r="K55" s="14"/>
      <c r="L55" s="14"/>
      <c r="M55" s="17"/>
      <c r="N55" s="17"/>
      <c r="O55" s="17"/>
      <c r="P55" s="14"/>
    </row>
    <row r="56" spans="1:16" ht="12.75">
      <c r="A56" s="14"/>
      <c r="B56" s="14"/>
      <c r="C56" s="15"/>
      <c r="D56" s="16"/>
      <c r="E56" s="17"/>
      <c r="F56" s="14"/>
      <c r="G56" s="14"/>
      <c r="H56" s="14"/>
      <c r="I56" s="14"/>
      <c r="J56" s="14"/>
      <c r="K56" s="14"/>
      <c r="L56" s="14"/>
      <c r="M56" s="17"/>
      <c r="N56" s="17"/>
      <c r="O56" s="17"/>
      <c r="P56" s="14"/>
    </row>
    <row r="57" spans="1:16" ht="12.75">
      <c r="A57" s="14"/>
      <c r="B57" s="14"/>
      <c r="C57" s="15"/>
      <c r="D57" s="16"/>
      <c r="E57" s="17"/>
      <c r="F57" s="14"/>
      <c r="G57" s="14"/>
      <c r="H57" s="14"/>
      <c r="I57" s="14"/>
      <c r="J57" s="14"/>
      <c r="K57" s="14"/>
      <c r="L57" s="14"/>
      <c r="M57" s="17"/>
      <c r="N57" s="17"/>
      <c r="O57" s="17"/>
      <c r="P57" s="14"/>
    </row>
    <row r="58" spans="1:16" ht="12.75">
      <c r="A58" s="14"/>
      <c r="B58" s="14"/>
      <c r="C58" s="15"/>
      <c r="D58" s="16"/>
      <c r="E58" s="17"/>
      <c r="F58" s="14"/>
      <c r="G58" s="14"/>
      <c r="H58" s="14"/>
      <c r="I58" s="14"/>
      <c r="J58" s="14"/>
      <c r="K58" s="14"/>
      <c r="L58" s="14"/>
      <c r="M58" s="17"/>
      <c r="N58" s="17"/>
      <c r="O58" s="17"/>
      <c r="P58" s="14"/>
    </row>
    <row r="59" spans="1:16" ht="12.75">
      <c r="A59" s="14"/>
      <c r="B59" s="14"/>
      <c r="C59" s="15"/>
      <c r="D59" s="16"/>
      <c r="E59" s="17"/>
      <c r="F59" s="14"/>
      <c r="G59" s="14"/>
      <c r="H59" s="14"/>
      <c r="I59" s="14"/>
      <c r="J59" s="14"/>
      <c r="K59" s="14"/>
      <c r="L59" s="14"/>
      <c r="M59" s="17"/>
      <c r="N59" s="17"/>
      <c r="O59" s="17"/>
      <c r="P59" s="14"/>
    </row>
    <row r="60" spans="1:16" ht="12.75">
      <c r="A60" s="14"/>
      <c r="B60" s="14"/>
      <c r="C60" s="15"/>
      <c r="D60" s="16"/>
      <c r="E60" s="17"/>
      <c r="F60" s="14"/>
      <c r="G60" s="14"/>
      <c r="H60" s="14"/>
      <c r="I60" s="14"/>
      <c r="J60" s="14"/>
      <c r="K60" s="14"/>
      <c r="L60" s="14"/>
      <c r="M60" s="17"/>
      <c r="N60" s="17"/>
      <c r="O60" s="17"/>
      <c r="P60" s="14"/>
    </row>
    <row r="61" spans="1:16" ht="12.75">
      <c r="A61" s="14"/>
      <c r="B61" s="14"/>
      <c r="C61" s="15"/>
      <c r="D61" s="16"/>
      <c r="E61" s="17"/>
      <c r="F61" s="14"/>
      <c r="G61" s="14"/>
      <c r="H61" s="14"/>
      <c r="I61" s="14"/>
      <c r="J61" s="14"/>
      <c r="K61" s="14"/>
      <c r="L61" s="14"/>
      <c r="M61" s="17"/>
      <c r="N61" s="17"/>
      <c r="O61" s="17"/>
      <c r="P61" s="14"/>
    </row>
    <row r="62" spans="1:16" ht="12.75">
      <c r="A62" s="14"/>
      <c r="B62" s="14"/>
      <c r="C62" s="15"/>
      <c r="D62" s="16"/>
      <c r="E62" s="17"/>
      <c r="F62" s="14"/>
      <c r="G62" s="14"/>
      <c r="H62" s="14"/>
      <c r="I62" s="14"/>
      <c r="J62" s="14"/>
      <c r="K62" s="14"/>
      <c r="L62" s="14"/>
      <c r="M62" s="17"/>
      <c r="N62" s="17"/>
      <c r="O62" s="17"/>
      <c r="P62" s="14"/>
    </row>
    <row r="63" spans="1:16" ht="12.75">
      <c r="A63" s="14"/>
      <c r="B63" s="14"/>
      <c r="C63" s="15"/>
      <c r="D63" s="16"/>
      <c r="E63" s="17"/>
      <c r="F63" s="14"/>
      <c r="G63" s="14"/>
      <c r="H63" s="14"/>
      <c r="I63" s="14"/>
      <c r="J63" s="14"/>
      <c r="K63" s="14"/>
      <c r="L63" s="14"/>
      <c r="M63" s="17"/>
      <c r="N63" s="17"/>
      <c r="O63" s="17"/>
      <c r="P63" s="14"/>
    </row>
    <row r="64" spans="1:16" ht="12.75">
      <c r="A64" s="14"/>
      <c r="B64" s="14"/>
      <c r="C64" s="15"/>
      <c r="D64" s="16"/>
      <c r="E64" s="17"/>
      <c r="F64" s="14"/>
      <c r="G64" s="14"/>
      <c r="H64" s="14"/>
      <c r="I64" s="14"/>
      <c r="J64" s="14"/>
      <c r="K64" s="14"/>
      <c r="L64" s="14"/>
      <c r="M64" s="17"/>
      <c r="N64" s="17"/>
      <c r="O64" s="17"/>
      <c r="P64" s="14"/>
    </row>
    <row r="65" spans="1:16" ht="12.75">
      <c r="A65" s="14"/>
      <c r="B65" s="14"/>
      <c r="C65" s="15"/>
      <c r="D65" s="16"/>
      <c r="E65" s="17"/>
      <c r="F65" s="14"/>
      <c r="G65" s="14"/>
      <c r="H65" s="14"/>
      <c r="I65" s="14"/>
      <c r="J65" s="14"/>
      <c r="K65" s="14"/>
      <c r="L65" s="14"/>
      <c r="M65" s="17"/>
      <c r="N65" s="17"/>
      <c r="O65" s="17"/>
      <c r="P65" s="14"/>
    </row>
    <row r="66" spans="1:16" ht="12.75">
      <c r="A66" s="14"/>
      <c r="B66" s="14"/>
      <c r="C66" s="15"/>
      <c r="D66" s="16"/>
      <c r="E66" s="17"/>
      <c r="F66" s="14"/>
      <c r="G66" s="14"/>
      <c r="H66" s="14"/>
      <c r="I66" s="14"/>
      <c r="J66" s="14"/>
      <c r="K66" s="14"/>
      <c r="L66" s="14"/>
      <c r="M66" s="17"/>
      <c r="N66" s="17"/>
      <c r="O66" s="17"/>
      <c r="P66" s="14"/>
    </row>
    <row r="67" spans="1:16" ht="12.75">
      <c r="A67" s="14"/>
      <c r="B67" s="14"/>
      <c r="C67" s="15"/>
      <c r="D67" s="16"/>
      <c r="E67" s="17"/>
      <c r="F67" s="14"/>
      <c r="G67" s="14"/>
      <c r="H67" s="14"/>
      <c r="I67" s="14"/>
      <c r="J67" s="14"/>
      <c r="K67" s="14"/>
      <c r="L67" s="14"/>
      <c r="M67" s="17"/>
      <c r="N67" s="17"/>
      <c r="O67" s="17"/>
      <c r="P67" s="14"/>
    </row>
    <row r="68" spans="1:16" ht="12.75">
      <c r="A68" s="14"/>
      <c r="B68" s="14"/>
      <c r="C68" s="15"/>
      <c r="D68" s="16"/>
      <c r="E68" s="17"/>
      <c r="F68" s="14"/>
      <c r="G68" s="14"/>
      <c r="H68" s="14"/>
      <c r="I68" s="14"/>
      <c r="J68" s="14"/>
      <c r="K68" s="14"/>
      <c r="L68" s="14"/>
      <c r="M68" s="17"/>
      <c r="N68" s="17"/>
      <c r="O68" s="17"/>
      <c r="P68" s="14"/>
    </row>
    <row r="69" spans="1:16" ht="12.75">
      <c r="A69" s="14"/>
      <c r="B69" s="14"/>
      <c r="C69" s="15"/>
      <c r="D69" s="16"/>
      <c r="E69" s="17"/>
      <c r="F69" s="14"/>
      <c r="G69" s="14"/>
      <c r="H69" s="14"/>
      <c r="I69" s="14"/>
      <c r="J69" s="14"/>
      <c r="K69" s="14"/>
      <c r="L69" s="14"/>
      <c r="M69" s="17"/>
      <c r="N69" s="17"/>
      <c r="O69" s="17"/>
      <c r="P69" s="14"/>
    </row>
    <row r="70" spans="1:16" ht="12.75">
      <c r="A70" s="14"/>
      <c r="B70" s="14"/>
      <c r="C70" s="15"/>
      <c r="D70" s="16"/>
      <c r="E70" s="17"/>
      <c r="F70" s="14"/>
      <c r="G70" s="14"/>
      <c r="H70" s="14"/>
      <c r="I70" s="14"/>
      <c r="J70" s="14"/>
      <c r="K70" s="14"/>
      <c r="L70" s="14"/>
      <c r="M70" s="17"/>
      <c r="N70" s="17"/>
      <c r="O70" s="17"/>
      <c r="P70" s="14"/>
    </row>
    <row r="71" spans="1:16" ht="12.75">
      <c r="A71" s="14"/>
      <c r="B71" s="14"/>
      <c r="C71" s="15"/>
      <c r="D71" s="16"/>
      <c r="E71" s="17"/>
      <c r="F71" s="14"/>
      <c r="G71" s="14"/>
      <c r="H71" s="14"/>
      <c r="I71" s="14"/>
      <c r="J71" s="14"/>
      <c r="K71" s="14"/>
      <c r="L71" s="14"/>
      <c r="M71" s="17"/>
      <c r="N71" s="17"/>
      <c r="O71" s="17"/>
      <c r="P71" s="14"/>
    </row>
    <row r="72" spans="1:16" ht="12.75">
      <c r="A72" s="14"/>
      <c r="B72" s="14"/>
      <c r="C72" s="15"/>
      <c r="D72" s="16"/>
      <c r="E72" s="17"/>
      <c r="F72" s="14"/>
      <c r="G72" s="14"/>
      <c r="H72" s="14"/>
      <c r="I72" s="14"/>
      <c r="J72" s="14"/>
      <c r="K72" s="14"/>
      <c r="L72" s="14"/>
      <c r="M72" s="17"/>
      <c r="N72" s="17"/>
      <c r="O72" s="17"/>
      <c r="P72" s="14"/>
    </row>
    <row r="73" spans="1:16" ht="12.75">
      <c r="A73" s="14"/>
      <c r="B73" s="14"/>
      <c r="C73" s="15"/>
      <c r="D73" s="16"/>
      <c r="E73" s="17"/>
      <c r="F73" s="14"/>
      <c r="G73" s="14"/>
      <c r="H73" s="14"/>
      <c r="I73" s="14"/>
      <c r="J73" s="14"/>
      <c r="K73" s="14"/>
      <c r="L73" s="14"/>
      <c r="M73" s="17"/>
      <c r="N73" s="17"/>
      <c r="O73" s="17"/>
      <c r="P73" s="14"/>
    </row>
    <row r="74" spans="1:16" ht="12.75">
      <c r="A74" s="14"/>
      <c r="B74" s="14"/>
      <c r="C74" s="15"/>
      <c r="D74" s="16"/>
      <c r="E74" s="17"/>
      <c r="F74" s="14"/>
      <c r="G74" s="14"/>
      <c r="H74" s="14"/>
      <c r="I74" s="14"/>
      <c r="J74" s="14"/>
      <c r="K74" s="14"/>
      <c r="L74" s="14"/>
      <c r="M74" s="17"/>
      <c r="N74" s="17"/>
      <c r="O74" s="17"/>
      <c r="P74" s="14"/>
    </row>
    <row r="75" spans="1:16" ht="12.75">
      <c r="A75" s="14"/>
      <c r="B75" s="14"/>
      <c r="C75" s="15"/>
      <c r="D75" s="16"/>
      <c r="E75" s="17"/>
      <c r="F75" s="14"/>
      <c r="G75" s="14"/>
      <c r="H75" s="14"/>
      <c r="I75" s="14"/>
      <c r="J75" s="14"/>
      <c r="K75" s="14"/>
      <c r="L75" s="14"/>
      <c r="M75" s="17"/>
      <c r="N75" s="17"/>
      <c r="O75" s="17"/>
      <c r="P75" s="14"/>
    </row>
    <row r="76" spans="1:16" ht="12.75">
      <c r="A76" s="14"/>
      <c r="B76" s="14"/>
      <c r="C76" s="15"/>
      <c r="D76" s="16"/>
      <c r="E76" s="17"/>
      <c r="F76" s="14"/>
      <c r="G76" s="14"/>
      <c r="H76" s="14"/>
      <c r="I76" s="14"/>
      <c r="J76" s="14"/>
      <c r="K76" s="14"/>
      <c r="L76" s="14"/>
      <c r="M76" s="17"/>
      <c r="N76" s="17"/>
      <c r="O76" s="17"/>
      <c r="P76" s="14"/>
    </row>
    <row r="77" spans="1:16" ht="12.75">
      <c r="A77" s="14"/>
      <c r="B77" s="14"/>
      <c r="C77" s="15"/>
      <c r="D77" s="16"/>
      <c r="E77" s="17"/>
      <c r="F77" s="14"/>
      <c r="G77" s="14"/>
      <c r="H77" s="14"/>
      <c r="I77" s="14"/>
      <c r="J77" s="14"/>
      <c r="K77" s="14"/>
      <c r="L77" s="14"/>
      <c r="M77" s="17"/>
      <c r="N77" s="17"/>
      <c r="O77" s="17"/>
      <c r="P77" s="14"/>
    </row>
    <row r="78" spans="1:16" ht="12.75">
      <c r="A78" s="14"/>
      <c r="B78" s="14"/>
      <c r="C78" s="15"/>
      <c r="D78" s="16"/>
      <c r="E78" s="17"/>
      <c r="F78" s="14"/>
      <c r="G78" s="14"/>
      <c r="H78" s="14"/>
      <c r="I78" s="14"/>
      <c r="J78" s="14"/>
      <c r="K78" s="14"/>
      <c r="L78" s="14"/>
      <c r="M78" s="17"/>
      <c r="N78" s="17"/>
      <c r="O78" s="17"/>
      <c r="P78" s="14"/>
    </row>
    <row r="79" spans="1:16" ht="12.75">
      <c r="A79" s="14"/>
      <c r="B79" s="14"/>
      <c r="C79" s="15"/>
      <c r="D79" s="16"/>
      <c r="E79" s="17"/>
      <c r="F79" s="14"/>
      <c r="G79" s="14"/>
      <c r="H79" s="14"/>
      <c r="I79" s="14"/>
      <c r="J79" s="14"/>
      <c r="K79" s="14"/>
      <c r="L79" s="14"/>
      <c r="M79" s="17"/>
      <c r="N79" s="17"/>
      <c r="O79" s="17"/>
      <c r="P79" s="14"/>
    </row>
    <row r="80" spans="1:16" ht="12.75">
      <c r="A80" s="14"/>
      <c r="B80" s="14"/>
      <c r="C80" s="15"/>
      <c r="D80" s="16"/>
      <c r="E80" s="17"/>
      <c r="F80" s="14"/>
      <c r="G80" s="14"/>
      <c r="H80" s="14"/>
      <c r="I80" s="14"/>
      <c r="J80" s="14"/>
      <c r="K80" s="14"/>
      <c r="L80" s="14"/>
      <c r="M80" s="17"/>
      <c r="N80" s="17"/>
      <c r="O80" s="17"/>
      <c r="P80" s="14"/>
    </row>
    <row r="81" spans="1:16" ht="12.75">
      <c r="A81" s="14"/>
      <c r="B81" s="14"/>
      <c r="C81" s="15"/>
      <c r="D81" s="16"/>
      <c r="E81" s="17"/>
      <c r="F81" s="14"/>
      <c r="G81" s="14"/>
      <c r="H81" s="14"/>
      <c r="I81" s="14"/>
      <c r="J81" s="14"/>
      <c r="K81" s="14"/>
      <c r="L81" s="14"/>
      <c r="M81" s="17"/>
      <c r="N81" s="17"/>
      <c r="O81" s="17"/>
      <c r="P81" s="14"/>
    </row>
    <row r="82" spans="1:16" ht="12.75">
      <c r="A82" s="14"/>
      <c r="B82" s="14"/>
      <c r="C82" s="15"/>
      <c r="D82" s="16"/>
      <c r="E82" s="17"/>
      <c r="F82" s="14"/>
      <c r="G82" s="14"/>
      <c r="H82" s="14"/>
      <c r="I82" s="14"/>
      <c r="J82" s="14"/>
      <c r="K82" s="14"/>
      <c r="L82" s="14"/>
      <c r="M82" s="17"/>
      <c r="N82" s="17"/>
      <c r="O82" s="17"/>
      <c r="P82" s="14"/>
    </row>
    <row r="83" spans="1:16" ht="12.75">
      <c r="A83" s="14"/>
      <c r="B83" s="14"/>
      <c r="C83" s="15"/>
      <c r="D83" s="16"/>
      <c r="E83" s="17"/>
      <c r="F83" s="14"/>
      <c r="G83" s="14"/>
      <c r="H83" s="14"/>
      <c r="I83" s="14"/>
      <c r="J83" s="14"/>
      <c r="K83" s="14"/>
      <c r="L83" s="14"/>
      <c r="M83" s="17"/>
      <c r="N83" s="17"/>
      <c r="O83" s="17"/>
      <c r="P83" s="14"/>
    </row>
    <row r="84" spans="1:16" ht="12.75">
      <c r="A84" s="14"/>
      <c r="B84" s="14"/>
      <c r="C84" s="15"/>
      <c r="D84" s="16"/>
      <c r="E84" s="17"/>
      <c r="F84" s="14"/>
      <c r="G84" s="14"/>
      <c r="H84" s="14"/>
      <c r="I84" s="14"/>
      <c r="J84" s="14"/>
      <c r="K84" s="14"/>
      <c r="L84" s="14"/>
      <c r="M84" s="17"/>
      <c r="N84" s="17"/>
      <c r="O84" s="17"/>
      <c r="P84" s="14"/>
    </row>
    <row r="85" spans="1:16" ht="12.75">
      <c r="A85" s="14"/>
      <c r="B85" s="14"/>
      <c r="C85" s="15"/>
      <c r="D85" s="16"/>
      <c r="E85" s="17"/>
      <c r="F85" s="14"/>
      <c r="G85" s="14"/>
      <c r="H85" s="14"/>
      <c r="I85" s="14"/>
      <c r="J85" s="14"/>
      <c r="K85" s="14"/>
      <c r="L85" s="14"/>
      <c r="M85" s="17"/>
      <c r="N85" s="17"/>
      <c r="O85" s="17"/>
      <c r="P85" s="14"/>
    </row>
    <row r="86" spans="1:16" ht="12.75">
      <c r="A86" s="14"/>
      <c r="B86" s="14"/>
      <c r="C86" s="15"/>
      <c r="D86" s="16"/>
      <c r="E86" s="17"/>
      <c r="F86" s="14"/>
      <c r="G86" s="14"/>
      <c r="H86" s="14"/>
      <c r="I86" s="14"/>
      <c r="J86" s="14"/>
      <c r="K86" s="14"/>
      <c r="L86" s="14"/>
      <c r="M86" s="17"/>
      <c r="N86" s="17"/>
      <c r="O86" s="17"/>
      <c r="P86" s="14"/>
    </row>
    <row r="87" spans="1:16" ht="12.75">
      <c r="A87" s="14"/>
      <c r="B87" s="14"/>
      <c r="C87" s="15"/>
      <c r="D87" s="16"/>
      <c r="E87" s="17"/>
      <c r="F87" s="14"/>
      <c r="G87" s="14"/>
      <c r="H87" s="14"/>
      <c r="I87" s="14"/>
      <c r="J87" s="14"/>
      <c r="K87" s="14"/>
      <c r="L87" s="14"/>
      <c r="M87" s="17"/>
      <c r="N87" s="17"/>
      <c r="O87" s="17"/>
      <c r="P87" s="14"/>
    </row>
    <row r="88" spans="1:16" ht="12.75">
      <c r="A88" s="14"/>
      <c r="B88" s="14"/>
      <c r="C88" s="15"/>
      <c r="D88" s="16"/>
      <c r="E88" s="17"/>
      <c r="F88" s="14"/>
      <c r="G88" s="14"/>
      <c r="H88" s="14"/>
      <c r="I88" s="14"/>
      <c r="J88" s="14"/>
      <c r="K88" s="14"/>
      <c r="L88" s="14"/>
      <c r="M88" s="17"/>
      <c r="N88" s="17"/>
      <c r="O88" s="17"/>
      <c r="P88" s="14"/>
    </row>
    <row r="89" spans="1:16" ht="12.75">
      <c r="A89" s="14"/>
      <c r="B89" s="14"/>
      <c r="C89" s="15"/>
      <c r="D89" s="16"/>
      <c r="E89" s="17"/>
      <c r="F89" s="14"/>
      <c r="G89" s="14"/>
      <c r="H89" s="14"/>
      <c r="I89" s="14"/>
      <c r="J89" s="14"/>
      <c r="K89" s="14"/>
      <c r="L89" s="14"/>
      <c r="M89" s="17"/>
      <c r="N89" s="17"/>
      <c r="O89" s="17"/>
      <c r="P89" s="14"/>
    </row>
    <row r="90" spans="1:16" ht="12.75">
      <c r="A90" s="14"/>
      <c r="B90" s="14"/>
      <c r="C90" s="15"/>
      <c r="D90" s="16"/>
      <c r="E90" s="17"/>
      <c r="F90" s="14"/>
      <c r="G90" s="14"/>
      <c r="H90" s="14"/>
      <c r="I90" s="14"/>
      <c r="J90" s="14"/>
      <c r="K90" s="14"/>
      <c r="L90" s="14"/>
      <c r="M90" s="17"/>
      <c r="N90" s="17"/>
      <c r="O90" s="17"/>
      <c r="P90" s="14"/>
    </row>
    <row r="91" spans="1:16" ht="12.75">
      <c r="A91" s="14"/>
      <c r="B91" s="14"/>
      <c r="C91" s="15"/>
      <c r="D91" s="16"/>
      <c r="E91" s="17"/>
      <c r="F91" s="14"/>
      <c r="G91" s="14"/>
      <c r="H91" s="14"/>
      <c r="I91" s="14"/>
      <c r="J91" s="14"/>
      <c r="K91" s="14"/>
      <c r="L91" s="14"/>
      <c r="M91" s="17"/>
      <c r="N91" s="17"/>
      <c r="O91" s="17"/>
      <c r="P91" s="14"/>
    </row>
    <row r="92" spans="1:16" ht="12.75">
      <c r="A92" s="14"/>
      <c r="B92" s="14"/>
      <c r="C92" s="15"/>
      <c r="D92" s="16"/>
      <c r="E92" s="17"/>
      <c r="F92" s="14"/>
      <c r="G92" s="14"/>
      <c r="H92" s="14"/>
      <c r="I92" s="14"/>
      <c r="J92" s="14"/>
      <c r="K92" s="14"/>
      <c r="L92" s="14"/>
      <c r="M92" s="17"/>
      <c r="N92" s="17"/>
      <c r="O92" s="17"/>
      <c r="P92" s="14"/>
    </row>
    <row r="93" spans="1:16" ht="12.75">
      <c r="A93" s="14"/>
      <c r="B93" s="14"/>
      <c r="C93" s="15"/>
      <c r="D93" s="16"/>
      <c r="E93" s="17"/>
      <c r="F93" s="14"/>
      <c r="G93" s="14"/>
      <c r="H93" s="14"/>
      <c r="I93" s="14"/>
      <c r="J93" s="14"/>
      <c r="K93" s="14"/>
      <c r="L93" s="14"/>
      <c r="M93" s="17"/>
      <c r="N93" s="17"/>
      <c r="O93" s="17"/>
      <c r="P93" s="14"/>
    </row>
    <row r="94" spans="1:16" ht="12.75">
      <c r="A94" s="14"/>
      <c r="B94" s="14"/>
      <c r="C94" s="15"/>
      <c r="D94" s="16"/>
      <c r="E94" s="17"/>
      <c r="F94" s="14"/>
      <c r="G94" s="14"/>
      <c r="H94" s="14"/>
      <c r="I94" s="14"/>
      <c r="J94" s="14"/>
      <c r="K94" s="14"/>
      <c r="L94" s="14"/>
      <c r="M94" s="17"/>
      <c r="N94" s="17"/>
      <c r="O94" s="17"/>
      <c r="P94" s="14"/>
    </row>
    <row r="95" spans="1:16" ht="12.75">
      <c r="A95" s="14"/>
      <c r="B95" s="14"/>
      <c r="C95" s="15"/>
      <c r="D95" s="16"/>
      <c r="E95" s="17"/>
      <c r="F95" s="14"/>
      <c r="G95" s="14"/>
      <c r="H95" s="14"/>
      <c r="I95" s="14"/>
      <c r="J95" s="14"/>
      <c r="K95" s="14"/>
      <c r="L95" s="14"/>
      <c r="M95" s="17"/>
      <c r="N95" s="17"/>
      <c r="O95" s="17"/>
      <c r="P95" s="14"/>
    </row>
    <row r="96" spans="1:16" ht="12.75">
      <c r="A96" s="14"/>
      <c r="B96" s="14"/>
      <c r="C96" s="15"/>
      <c r="D96" s="16"/>
      <c r="E96" s="17"/>
      <c r="F96" s="14"/>
      <c r="G96" s="14"/>
      <c r="H96" s="14"/>
      <c r="I96" s="14"/>
      <c r="J96" s="14"/>
      <c r="K96" s="14"/>
      <c r="L96" s="14"/>
      <c r="M96" s="17"/>
      <c r="N96" s="17"/>
      <c r="O96" s="17"/>
      <c r="P96" s="14"/>
    </row>
    <row r="97" spans="1:16" ht="12.75">
      <c r="A97" s="14"/>
      <c r="B97" s="14"/>
      <c r="C97" s="15"/>
      <c r="D97" s="16"/>
      <c r="E97" s="17"/>
      <c r="F97" s="14"/>
      <c r="G97" s="14"/>
      <c r="H97" s="14"/>
      <c r="I97" s="14"/>
      <c r="J97" s="14"/>
      <c r="K97" s="14"/>
      <c r="L97" s="14"/>
      <c r="M97" s="17"/>
      <c r="N97" s="17"/>
      <c r="O97" s="17"/>
      <c r="P97" s="14"/>
    </row>
    <row r="98" spans="1:16" ht="12.75">
      <c r="A98" s="14"/>
      <c r="B98" s="14"/>
      <c r="C98" s="15"/>
      <c r="D98" s="16"/>
      <c r="E98" s="17"/>
      <c r="F98" s="14"/>
      <c r="G98" s="14"/>
      <c r="H98" s="14"/>
      <c r="I98" s="14"/>
      <c r="J98" s="14"/>
      <c r="K98" s="14"/>
      <c r="L98" s="14"/>
      <c r="M98" s="17"/>
      <c r="N98" s="17"/>
      <c r="O98" s="17"/>
      <c r="P98" s="14"/>
    </row>
    <row r="99" spans="1:16" ht="12.75">
      <c r="A99" s="14"/>
      <c r="B99" s="14"/>
      <c r="C99" s="15"/>
      <c r="D99" s="16"/>
      <c r="E99" s="17"/>
      <c r="F99" s="14"/>
      <c r="G99" s="14"/>
      <c r="H99" s="14"/>
      <c r="I99" s="14"/>
      <c r="J99" s="14"/>
      <c r="K99" s="14"/>
      <c r="L99" s="14"/>
      <c r="M99" s="17"/>
      <c r="N99" s="17"/>
      <c r="O99" s="17"/>
      <c r="P99" s="14"/>
    </row>
    <row r="100" spans="1:16" ht="12.75">
      <c r="A100" s="14"/>
      <c r="B100" s="14"/>
      <c r="C100" s="15"/>
      <c r="D100" s="16"/>
      <c r="E100" s="17"/>
      <c r="F100" s="14"/>
      <c r="G100" s="14"/>
      <c r="H100" s="14"/>
      <c r="I100" s="14"/>
      <c r="J100" s="14"/>
      <c r="K100" s="14"/>
      <c r="L100" s="14"/>
      <c r="M100" s="17"/>
      <c r="N100" s="17"/>
      <c r="O100" s="17"/>
      <c r="P100" s="14"/>
    </row>
    <row r="101" spans="1:16" ht="12.75">
      <c r="A101" s="14"/>
      <c r="B101" s="14"/>
      <c r="C101" s="15"/>
      <c r="D101" s="16"/>
      <c r="E101" s="17"/>
      <c r="F101" s="14"/>
      <c r="G101" s="14"/>
      <c r="H101" s="14"/>
      <c r="I101" s="14"/>
      <c r="J101" s="14"/>
      <c r="K101" s="14"/>
      <c r="L101" s="14"/>
      <c r="M101" s="17"/>
      <c r="N101" s="17"/>
      <c r="O101" s="17"/>
      <c r="P101" s="14"/>
    </row>
    <row r="102" spans="13:15" ht="12.75">
      <c r="M102" s="4"/>
      <c r="N102" s="4"/>
      <c r="O102" s="4"/>
    </row>
    <row r="103" spans="13:15" ht="12.75">
      <c r="M103" s="4"/>
      <c r="N103" s="4"/>
      <c r="O103" s="4"/>
    </row>
    <row r="104" spans="13:15" ht="12.75">
      <c r="M104" s="4"/>
      <c r="N104" s="4"/>
      <c r="O104" s="4"/>
    </row>
    <row r="105" spans="13:15" ht="12.75">
      <c r="M105" s="4"/>
      <c r="N105" s="4"/>
      <c r="O105" s="4"/>
    </row>
    <row r="106" spans="13:15" ht="12.75">
      <c r="M106" s="4"/>
      <c r="N106" s="4"/>
      <c r="O106" s="4"/>
    </row>
    <row r="107" spans="13:15" ht="12.75">
      <c r="M107" s="4"/>
      <c r="N107" s="4"/>
      <c r="O107" s="4"/>
    </row>
    <row r="108" spans="13:15" ht="12.75">
      <c r="M108" s="4"/>
      <c r="N108" s="4"/>
      <c r="O108" s="4"/>
    </row>
    <row r="109" spans="13:15" ht="12.75">
      <c r="M109" s="4"/>
      <c r="N109" s="4"/>
      <c r="O109" s="4"/>
    </row>
    <row r="110" spans="13:15" ht="12.75">
      <c r="M110" s="4"/>
      <c r="N110" s="4"/>
      <c r="O110" s="4"/>
    </row>
    <row r="111" spans="13:15" ht="12.75">
      <c r="M111" s="4"/>
      <c r="N111" s="4"/>
      <c r="O111" s="4"/>
    </row>
    <row r="112" spans="13:15" ht="12.75">
      <c r="M112" s="4"/>
      <c r="N112" s="4"/>
      <c r="O112" s="4"/>
    </row>
    <row r="113" spans="13:15" ht="12.75">
      <c r="M113" s="4"/>
      <c r="N113" s="4"/>
      <c r="O113" s="4"/>
    </row>
    <row r="114" spans="13:15" ht="12.75">
      <c r="M114" s="4"/>
      <c r="N114" s="4"/>
      <c r="O114" s="4"/>
    </row>
    <row r="115" spans="13:15" ht="12.75">
      <c r="M115" s="4"/>
      <c r="N115" s="4"/>
      <c r="O115" s="4"/>
    </row>
    <row r="116" spans="13:15" ht="12.75">
      <c r="M116" s="4"/>
      <c r="N116" s="4"/>
      <c r="O116" s="4"/>
    </row>
    <row r="117" spans="13:15" ht="12.75">
      <c r="M117" s="4"/>
      <c r="N117" s="4"/>
      <c r="O117" s="4"/>
    </row>
    <row r="118" spans="13:15" ht="12.75">
      <c r="M118" s="4"/>
      <c r="N118" s="4"/>
      <c r="O118" s="4"/>
    </row>
    <row r="119" spans="13:15" ht="12.75">
      <c r="M119" s="4"/>
      <c r="N119" s="4"/>
      <c r="O119" s="4"/>
    </row>
    <row r="120" spans="13:15" ht="12.75">
      <c r="M120" s="4"/>
      <c r="N120" s="4"/>
      <c r="O120" s="4"/>
    </row>
    <row r="121" spans="13:15" ht="12.75">
      <c r="M121" s="4"/>
      <c r="N121" s="4"/>
      <c r="O121" s="4"/>
    </row>
    <row r="122" spans="13:15" ht="12.75">
      <c r="M122" s="4"/>
      <c r="N122" s="4"/>
      <c r="O122" s="4"/>
    </row>
    <row r="123" spans="13:15" ht="12.75">
      <c r="M123" s="4"/>
      <c r="N123" s="4"/>
      <c r="O123" s="4"/>
    </row>
    <row r="124" spans="13:15" ht="12.75">
      <c r="M124" s="4"/>
      <c r="N124" s="4"/>
      <c r="O124" s="4"/>
    </row>
    <row r="125" spans="13:15" ht="12.75">
      <c r="M125" s="4"/>
      <c r="N125" s="4"/>
      <c r="O125" s="4"/>
    </row>
    <row r="126" spans="13:15" ht="12.75">
      <c r="M126" s="4"/>
      <c r="N126" s="4"/>
      <c r="O126" s="4"/>
    </row>
    <row r="127" spans="13:15" ht="12.75">
      <c r="M127" s="4"/>
      <c r="N127" s="4"/>
      <c r="O127" s="4"/>
    </row>
    <row r="128" spans="13:15" ht="12.75">
      <c r="M128" s="4"/>
      <c r="N128" s="4"/>
      <c r="O128" s="4"/>
    </row>
    <row r="129" spans="13:15" ht="12.75">
      <c r="M129" s="4"/>
      <c r="N129" s="4"/>
      <c r="O129" s="4"/>
    </row>
    <row r="130" spans="13:15" ht="12.75">
      <c r="M130" s="4"/>
      <c r="N130" s="4"/>
      <c r="O130" s="4"/>
    </row>
    <row r="131" spans="13:15" ht="12.75">
      <c r="M131" s="4"/>
      <c r="N131" s="4"/>
      <c r="O131" s="4"/>
    </row>
    <row r="132" spans="13:15" ht="12.75">
      <c r="M132" s="4"/>
      <c r="N132" s="4"/>
      <c r="O132" s="4"/>
    </row>
    <row r="133" spans="13:15" ht="12.75">
      <c r="M133" s="4"/>
      <c r="N133" s="4"/>
      <c r="O133" s="4"/>
    </row>
    <row r="134" spans="13:15" ht="12.75">
      <c r="M134" s="4"/>
      <c r="N134" s="4"/>
      <c r="O134" s="4"/>
    </row>
    <row r="135" spans="13:15" ht="12.75">
      <c r="M135" s="4"/>
      <c r="N135" s="4"/>
      <c r="O135" s="4"/>
    </row>
    <row r="136" spans="13:15" ht="12.75">
      <c r="M136" s="4"/>
      <c r="N136" s="4"/>
      <c r="O136" s="4"/>
    </row>
    <row r="137" spans="13:15" ht="12.75">
      <c r="M137" s="4"/>
      <c r="N137" s="4"/>
      <c r="O137" s="4"/>
    </row>
    <row r="138" spans="13:15" ht="12.75">
      <c r="M138" s="4"/>
      <c r="N138" s="4"/>
      <c r="O138" s="4"/>
    </row>
    <row r="139" spans="13:15" ht="12.75">
      <c r="M139" s="4"/>
      <c r="N139" s="4"/>
      <c r="O139" s="4"/>
    </row>
    <row r="140" spans="13:15" ht="12.75">
      <c r="M140" s="4"/>
      <c r="N140" s="4"/>
      <c r="O140" s="4"/>
    </row>
    <row r="141" spans="13:15" ht="12.75">
      <c r="M141" s="4"/>
      <c r="N141" s="4"/>
      <c r="O141" s="4"/>
    </row>
    <row r="142" spans="13:15" ht="12.75">
      <c r="M142" s="4"/>
      <c r="N142" s="4"/>
      <c r="O142" s="4"/>
    </row>
    <row r="143" spans="13:15" ht="12.75">
      <c r="M143" s="4"/>
      <c r="N143" s="4"/>
      <c r="O143" s="4"/>
    </row>
    <row r="144" spans="13:15" ht="12.75">
      <c r="M144" s="4"/>
      <c r="N144" s="4"/>
      <c r="O144" s="4"/>
    </row>
    <row r="145" spans="13:15" ht="12.75">
      <c r="M145" s="4"/>
      <c r="N145" s="4"/>
      <c r="O145" s="4"/>
    </row>
    <row r="146" spans="13:15" ht="12.75">
      <c r="M146" s="4"/>
      <c r="N146" s="4"/>
      <c r="O146" s="4"/>
    </row>
    <row r="147" spans="13:15" ht="12.75">
      <c r="M147" s="4"/>
      <c r="N147" s="4"/>
      <c r="O147" s="4"/>
    </row>
    <row r="148" spans="13:15" ht="12.75">
      <c r="M148" s="4"/>
      <c r="N148" s="4"/>
      <c r="O148" s="4"/>
    </row>
    <row r="149" spans="13:15" ht="12.75">
      <c r="M149" s="4"/>
      <c r="N149" s="4"/>
      <c r="O149" s="4"/>
    </row>
    <row r="150" spans="13:15" ht="12.75">
      <c r="M150" s="4"/>
      <c r="N150" s="4"/>
      <c r="O150" s="4"/>
    </row>
    <row r="151" spans="13:15" ht="12.75">
      <c r="M151" s="4"/>
      <c r="N151" s="4"/>
      <c r="O151" s="4"/>
    </row>
    <row r="152" spans="13:15" ht="12.75">
      <c r="M152" s="4"/>
      <c r="N152" s="4"/>
      <c r="O152" s="4"/>
    </row>
    <row r="153" spans="13:15" ht="12.75">
      <c r="M153" s="4"/>
      <c r="N153" s="4"/>
      <c r="O153" s="4"/>
    </row>
    <row r="154" spans="13:15" ht="12.75">
      <c r="M154" s="4"/>
      <c r="N154" s="4"/>
      <c r="O154" s="4"/>
    </row>
    <row r="155" spans="13:15" ht="12.75">
      <c r="M155" s="4"/>
      <c r="N155" s="4"/>
      <c r="O155" s="4"/>
    </row>
    <row r="156" spans="13:15" ht="12.75">
      <c r="M156" s="4"/>
      <c r="N156" s="4"/>
      <c r="O156" s="4"/>
    </row>
    <row r="157" spans="13:15" ht="12.75">
      <c r="M157" s="4"/>
      <c r="N157" s="4"/>
      <c r="O157" s="4"/>
    </row>
    <row r="158" spans="13:15" ht="12.75">
      <c r="M158" s="4"/>
      <c r="N158" s="4"/>
      <c r="O158" s="4"/>
    </row>
    <row r="159" spans="13:15" ht="12.75">
      <c r="M159" s="4"/>
      <c r="N159" s="4"/>
      <c r="O159" s="4"/>
    </row>
    <row r="160" spans="13:15" ht="12.75">
      <c r="M160" s="4"/>
      <c r="N160" s="4"/>
      <c r="O160" s="4"/>
    </row>
    <row r="161" spans="13:15" ht="12.75">
      <c r="M161" s="4"/>
      <c r="N161" s="4"/>
      <c r="O161" s="4"/>
    </row>
    <row r="162" spans="13:15" ht="12.75">
      <c r="M162" s="4"/>
      <c r="N162" s="4"/>
      <c r="O162" s="4"/>
    </row>
    <row r="163" spans="13:15" ht="12.75">
      <c r="M163" s="4"/>
      <c r="N163" s="4"/>
      <c r="O163" s="4"/>
    </row>
    <row r="164" spans="13:15" ht="12.75">
      <c r="M164" s="4"/>
      <c r="N164" s="4"/>
      <c r="O164" s="4"/>
    </row>
    <row r="165" spans="13:15" ht="12.75">
      <c r="M165" s="4"/>
      <c r="N165" s="4"/>
      <c r="O165" s="4"/>
    </row>
    <row r="166" spans="13:15" ht="12.75">
      <c r="M166" s="4"/>
      <c r="N166" s="4"/>
      <c r="O166" s="4"/>
    </row>
    <row r="167" spans="13:15" ht="12.75">
      <c r="M167" s="4"/>
      <c r="N167" s="4"/>
      <c r="O167" s="4"/>
    </row>
    <row r="168" spans="13:15" ht="12.75">
      <c r="M168" s="4"/>
      <c r="N168" s="4"/>
      <c r="O168" s="4"/>
    </row>
    <row r="169" spans="13:15" ht="12.75">
      <c r="M169" s="4"/>
      <c r="N169" s="4"/>
      <c r="O169" s="4"/>
    </row>
    <row r="170" spans="13:15" ht="12.75">
      <c r="M170" s="4"/>
      <c r="N170" s="4"/>
      <c r="O170" s="4"/>
    </row>
    <row r="171" spans="13:15" ht="12.75">
      <c r="M171" s="4"/>
      <c r="N171" s="4"/>
      <c r="O171" s="4"/>
    </row>
    <row r="172" spans="13:15" ht="12.75">
      <c r="M172" s="4"/>
      <c r="N172" s="4"/>
      <c r="O172" s="4"/>
    </row>
    <row r="173" spans="13:15" ht="12.75">
      <c r="M173" s="4"/>
      <c r="N173" s="4"/>
      <c r="O173" s="4"/>
    </row>
    <row r="174" spans="13:15" ht="12.75">
      <c r="M174" s="4"/>
      <c r="N174" s="4"/>
      <c r="O174" s="4"/>
    </row>
    <row r="175" spans="13:15" ht="12.75">
      <c r="M175" s="4"/>
      <c r="N175" s="4"/>
      <c r="O175" s="4"/>
    </row>
    <row r="176" spans="13:15" ht="12.75">
      <c r="M176" s="4"/>
      <c r="N176" s="4"/>
      <c r="O176" s="4"/>
    </row>
    <row r="177" spans="13:15" ht="12.75">
      <c r="M177" s="4"/>
      <c r="N177" s="4"/>
      <c r="O177" s="4"/>
    </row>
    <row r="178" spans="13:15" ht="12.75">
      <c r="M178" s="4"/>
      <c r="N178" s="4"/>
      <c r="O178" s="4"/>
    </row>
    <row r="179" spans="13:15" ht="12.75">
      <c r="M179" s="4"/>
      <c r="N179" s="4"/>
      <c r="O179" s="4"/>
    </row>
    <row r="180" spans="13:15" ht="12.75">
      <c r="M180" s="4"/>
      <c r="N180" s="4"/>
      <c r="O180" s="4"/>
    </row>
    <row r="181" spans="13:15" ht="12.75">
      <c r="M181" s="4"/>
      <c r="N181" s="4"/>
      <c r="O181" s="4"/>
    </row>
  </sheetData>
  <printOptions horizontalCentered="1"/>
  <pageMargins left="0.5511811023622047" right="0.5905511811023623" top="0.9448818897637796" bottom="0.4724409448818898" header="0.5118110236220472" footer="0.31496062992125984"/>
  <pageSetup fitToHeight="4" fitToWidth="1" horizontalDpi="360" verticalDpi="36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0"/>
  <sheetViews>
    <sheetView view="pageBreakPreview" zoomScale="75" zoomScaleSheetLayoutView="75" workbookViewId="0" topLeftCell="A1">
      <selection activeCell="A1" sqref="A1"/>
    </sheetView>
  </sheetViews>
  <sheetFormatPr defaultColWidth="8.796875" defaultRowHeight="15" outlineLevelRow="3"/>
  <cols>
    <col min="1" max="1" width="4.09765625" style="1" customWidth="1"/>
    <col min="2" max="2" width="4.796875" style="1" customWidth="1"/>
    <col min="3" max="3" width="6.3984375" style="2" customWidth="1"/>
    <col min="4" max="4" width="50.69921875" style="3" customWidth="1"/>
    <col min="5" max="5" width="13.796875" style="4" customWidth="1"/>
    <col min="6" max="7" width="13.796875" style="1" customWidth="1"/>
    <col min="8" max="8" width="9" style="1" customWidth="1"/>
    <col min="9" max="11" width="13.796875" style="1" customWidth="1"/>
    <col min="12" max="12" width="9" style="1" customWidth="1"/>
    <col min="13" max="15" width="13.796875" style="1" customWidth="1"/>
    <col min="16" max="16" width="9" style="1" bestFit="1" customWidth="1"/>
    <col min="17" max="16384" width="7.09765625" style="1" customWidth="1"/>
  </cols>
  <sheetData>
    <row r="1" spans="1:16" ht="16.5" thickBot="1">
      <c r="A1" s="6"/>
      <c r="B1" s="7"/>
      <c r="C1" s="8"/>
      <c r="D1" s="9"/>
      <c r="E1" s="10" t="s">
        <v>142</v>
      </c>
      <c r="F1" s="11"/>
      <c r="G1" s="11"/>
      <c r="H1" s="12"/>
      <c r="I1" s="10" t="s">
        <v>143</v>
      </c>
      <c r="J1" s="11"/>
      <c r="K1" s="11"/>
      <c r="L1" s="12"/>
      <c r="M1" s="10" t="s">
        <v>144</v>
      </c>
      <c r="N1" s="11"/>
      <c r="O1" s="11"/>
      <c r="P1" s="13"/>
    </row>
    <row r="2" spans="1:16" ht="16.5" thickBot="1">
      <c r="A2" s="135" t="s">
        <v>0</v>
      </c>
      <c r="B2" s="136" t="s">
        <v>1</v>
      </c>
      <c r="C2" s="137" t="s">
        <v>2</v>
      </c>
      <c r="D2" s="138" t="s">
        <v>3</v>
      </c>
      <c r="E2" s="139" t="s">
        <v>4</v>
      </c>
      <c r="F2" s="140" t="s">
        <v>169</v>
      </c>
      <c r="G2" s="141" t="s">
        <v>170</v>
      </c>
      <c r="H2" s="25" t="s">
        <v>160</v>
      </c>
      <c r="I2" s="139" t="s">
        <v>4</v>
      </c>
      <c r="J2" s="140" t="s">
        <v>169</v>
      </c>
      <c r="K2" s="141" t="s">
        <v>170</v>
      </c>
      <c r="L2" s="25" t="s">
        <v>160</v>
      </c>
      <c r="M2" s="139" t="s">
        <v>4</v>
      </c>
      <c r="N2" s="140" t="s">
        <v>169</v>
      </c>
      <c r="O2" s="141" t="s">
        <v>170</v>
      </c>
      <c r="P2" s="25" t="s">
        <v>160</v>
      </c>
    </row>
    <row r="3" spans="1:16" ht="20.25" outlineLevel="3">
      <c r="A3" s="108" t="str">
        <f>MID(C3,1,1)</f>
        <v>1</v>
      </c>
      <c r="B3" s="109" t="str">
        <f>MID(C3,1,2)</f>
        <v>10</v>
      </c>
      <c r="C3" s="109">
        <v>1014</v>
      </c>
      <c r="D3" s="26" t="s">
        <v>5</v>
      </c>
      <c r="E3" s="27">
        <v>21700</v>
      </c>
      <c r="F3" s="28">
        <f aca="true" t="shared" si="0" ref="F3:G5">+J3+N3</f>
        <v>11782</v>
      </c>
      <c r="G3" s="29">
        <f t="shared" si="0"/>
        <v>10</v>
      </c>
      <c r="H3" s="30">
        <f aca="true" t="shared" si="1" ref="H3:H45">+G3/F3*100</f>
        <v>0.08487523340689188</v>
      </c>
      <c r="I3" s="27">
        <v>21700</v>
      </c>
      <c r="J3" s="28">
        <v>11782</v>
      </c>
      <c r="K3" s="29">
        <v>10</v>
      </c>
      <c r="L3" s="30">
        <f>+K3/J3*100</f>
        <v>0.08487523340689188</v>
      </c>
      <c r="M3" s="27"/>
      <c r="N3" s="28"/>
      <c r="O3" s="29"/>
      <c r="P3" s="30"/>
    </row>
    <row r="4" spans="1:16" ht="20.25" outlineLevel="3">
      <c r="A4" s="108">
        <v>1</v>
      </c>
      <c r="B4" s="109">
        <v>10</v>
      </c>
      <c r="C4" s="109">
        <v>1039</v>
      </c>
      <c r="D4" s="26" t="s">
        <v>8</v>
      </c>
      <c r="E4" s="31"/>
      <c r="F4" s="37">
        <f t="shared" si="0"/>
        <v>19978</v>
      </c>
      <c r="G4" s="38">
        <f t="shared" si="0"/>
        <v>19978</v>
      </c>
      <c r="H4" s="39">
        <f t="shared" si="1"/>
        <v>100</v>
      </c>
      <c r="I4" s="31"/>
      <c r="J4" s="32">
        <v>19978</v>
      </c>
      <c r="K4" s="33">
        <v>19978</v>
      </c>
      <c r="L4" s="39">
        <f>+K4/J4*100</f>
        <v>100</v>
      </c>
      <c r="M4" s="31"/>
      <c r="N4" s="32"/>
      <c r="O4" s="33"/>
      <c r="P4" s="34"/>
    </row>
    <row r="5" spans="1:16" ht="20.25" outlineLevel="3">
      <c r="A5" s="110">
        <v>1</v>
      </c>
      <c r="B5" s="111">
        <v>10</v>
      </c>
      <c r="C5" s="111">
        <v>1069</v>
      </c>
      <c r="D5" s="35" t="s">
        <v>9</v>
      </c>
      <c r="E5" s="36"/>
      <c r="F5" s="37">
        <f t="shared" si="0"/>
        <v>896</v>
      </c>
      <c r="G5" s="38">
        <f t="shared" si="0"/>
        <v>896</v>
      </c>
      <c r="H5" s="39">
        <f t="shared" si="1"/>
        <v>100</v>
      </c>
      <c r="I5" s="36"/>
      <c r="J5" s="37">
        <v>896</v>
      </c>
      <c r="K5" s="38">
        <v>896</v>
      </c>
      <c r="L5" s="39">
        <f aca="true" t="shared" si="2" ref="L5:L44">+K5/J5*100</f>
        <v>100</v>
      </c>
      <c r="M5" s="36"/>
      <c r="N5" s="37"/>
      <c r="O5" s="38"/>
      <c r="P5" s="39"/>
    </row>
    <row r="6" spans="1:16" ht="20.25" outlineLevel="2">
      <c r="A6" s="112">
        <v>1</v>
      </c>
      <c r="B6" s="113">
        <v>10</v>
      </c>
      <c r="C6" s="114"/>
      <c r="D6" s="43" t="s">
        <v>10</v>
      </c>
      <c r="E6" s="44">
        <f>SUM(E3:E3)</f>
        <v>21700</v>
      </c>
      <c r="F6" s="45">
        <f>SUM(F3:F5)</f>
        <v>32656</v>
      </c>
      <c r="G6" s="46">
        <f>SUM(G3:G5)</f>
        <v>20884</v>
      </c>
      <c r="H6" s="47">
        <f t="shared" si="1"/>
        <v>63.9514943655071</v>
      </c>
      <c r="I6" s="44">
        <f>SUM(I3:I3)</f>
        <v>21700</v>
      </c>
      <c r="J6" s="45">
        <f>SUM(J3:J5)</f>
        <v>32656</v>
      </c>
      <c r="K6" s="46">
        <f>SUM(K3:K5)</f>
        <v>20884</v>
      </c>
      <c r="L6" s="47">
        <f t="shared" si="2"/>
        <v>63.9514943655071</v>
      </c>
      <c r="M6" s="44"/>
      <c r="N6" s="45"/>
      <c r="O6" s="46"/>
      <c r="P6" s="47"/>
    </row>
    <row r="7" spans="1:16" ht="21" outlineLevel="2" thickBot="1">
      <c r="A7" s="115"/>
      <c r="B7" s="116"/>
      <c r="C7" s="117"/>
      <c r="D7" s="48"/>
      <c r="E7" s="49"/>
      <c r="F7" s="50"/>
      <c r="G7" s="51"/>
      <c r="H7" s="52"/>
      <c r="I7" s="49"/>
      <c r="J7" s="50"/>
      <c r="K7" s="51"/>
      <c r="L7" s="52"/>
      <c r="M7" s="49"/>
      <c r="N7" s="50"/>
      <c r="O7" s="51"/>
      <c r="P7" s="52"/>
    </row>
    <row r="8" spans="1:16" ht="21.75" outlineLevel="1" thickBot="1" thickTop="1">
      <c r="A8" s="118">
        <v>1</v>
      </c>
      <c r="B8" s="119"/>
      <c r="C8" s="119"/>
      <c r="D8" s="56" t="s">
        <v>10</v>
      </c>
      <c r="E8" s="57">
        <f>E6</f>
        <v>21700</v>
      </c>
      <c r="F8" s="58">
        <f>F6</f>
        <v>32656</v>
      </c>
      <c r="G8" s="59">
        <f>+G6</f>
        <v>20884</v>
      </c>
      <c r="H8" s="60">
        <f t="shared" si="1"/>
        <v>63.9514943655071</v>
      </c>
      <c r="I8" s="57">
        <f>I6</f>
        <v>21700</v>
      </c>
      <c r="J8" s="58">
        <f>J6</f>
        <v>32656</v>
      </c>
      <c r="K8" s="59">
        <f>+K6</f>
        <v>20884</v>
      </c>
      <c r="L8" s="60">
        <f t="shared" si="2"/>
        <v>63.9514943655071</v>
      </c>
      <c r="M8" s="57"/>
      <c r="N8" s="58"/>
      <c r="O8" s="59"/>
      <c r="P8" s="60"/>
    </row>
    <row r="9" spans="1:16" ht="21" outlineLevel="1" thickTop="1">
      <c r="A9" s="120"/>
      <c r="B9" s="109"/>
      <c r="C9" s="109"/>
      <c r="D9" s="26"/>
      <c r="E9" s="64"/>
      <c r="F9" s="65"/>
      <c r="G9" s="66"/>
      <c r="H9" s="67"/>
      <c r="I9" s="64"/>
      <c r="J9" s="65"/>
      <c r="K9" s="66"/>
      <c r="L9" s="67"/>
      <c r="M9" s="64"/>
      <c r="N9" s="65"/>
      <c r="O9" s="66"/>
      <c r="P9" s="67"/>
    </row>
    <row r="10" spans="1:16" ht="20.25" outlineLevel="1">
      <c r="A10" s="108">
        <v>2</v>
      </c>
      <c r="B10" s="109">
        <v>21</v>
      </c>
      <c r="C10" s="109">
        <v>2129</v>
      </c>
      <c r="D10" s="26" t="s">
        <v>11</v>
      </c>
      <c r="E10" s="31">
        <v>8000</v>
      </c>
      <c r="F10" s="37">
        <f>+J10+N10</f>
        <v>8017</v>
      </c>
      <c r="G10" s="38">
        <f>+K10+O10</f>
        <v>7893</v>
      </c>
      <c r="H10" s="34">
        <f t="shared" si="1"/>
        <v>98.45328676562305</v>
      </c>
      <c r="I10" s="31">
        <v>8000</v>
      </c>
      <c r="J10" s="32">
        <v>8017</v>
      </c>
      <c r="K10" s="33">
        <v>7893</v>
      </c>
      <c r="L10" s="34">
        <f t="shared" si="2"/>
        <v>98.45328676562305</v>
      </c>
      <c r="M10" s="31"/>
      <c r="N10" s="32"/>
      <c r="O10" s="33"/>
      <c r="P10" s="34"/>
    </row>
    <row r="11" spans="1:16" ht="20.25" outlineLevel="2">
      <c r="A11" s="112">
        <v>2</v>
      </c>
      <c r="B11" s="113">
        <v>21</v>
      </c>
      <c r="C11" s="114"/>
      <c r="D11" s="43" t="s">
        <v>13</v>
      </c>
      <c r="E11" s="44">
        <f>SUM(E10:E10)</f>
        <v>8000</v>
      </c>
      <c r="F11" s="45">
        <f>SUM(F10:F10)</f>
        <v>8017</v>
      </c>
      <c r="G11" s="46">
        <f>SUM(G10:G10)</f>
        <v>7893</v>
      </c>
      <c r="H11" s="47">
        <f t="shared" si="1"/>
        <v>98.45328676562305</v>
      </c>
      <c r="I11" s="44">
        <f>SUM(I10:I10)</f>
        <v>8000</v>
      </c>
      <c r="J11" s="45">
        <f>SUM(J10:J10)</f>
        <v>8017</v>
      </c>
      <c r="K11" s="46">
        <f>SUM(K10:K10)</f>
        <v>7893</v>
      </c>
      <c r="L11" s="47">
        <f t="shared" si="2"/>
        <v>98.45328676562305</v>
      </c>
      <c r="M11" s="44"/>
      <c r="N11" s="45"/>
      <c r="O11" s="46"/>
      <c r="P11" s="47"/>
    </row>
    <row r="12" spans="1:16" ht="20.25" outlineLevel="2">
      <c r="A12" s="110"/>
      <c r="B12" s="121"/>
      <c r="C12" s="111"/>
      <c r="D12" s="35"/>
      <c r="E12" s="71"/>
      <c r="F12" s="72"/>
      <c r="G12" s="73"/>
      <c r="H12" s="74"/>
      <c r="I12" s="71"/>
      <c r="J12" s="72"/>
      <c r="K12" s="73"/>
      <c r="L12" s="74"/>
      <c r="M12" s="71"/>
      <c r="N12" s="72"/>
      <c r="O12" s="73"/>
      <c r="P12" s="74"/>
    </row>
    <row r="13" spans="1:16" ht="20.25" outlineLevel="3">
      <c r="A13" s="110" t="str">
        <f>MID(C13,1,1)</f>
        <v>2</v>
      </c>
      <c r="B13" s="111" t="str">
        <f>MID(C13,1,2)</f>
        <v>22</v>
      </c>
      <c r="C13" s="111">
        <v>2212</v>
      </c>
      <c r="D13" s="35" t="s">
        <v>14</v>
      </c>
      <c r="E13" s="36">
        <v>225638</v>
      </c>
      <c r="F13" s="37">
        <f aca="true" t="shared" si="3" ref="F13:G16">+J13+N13</f>
        <v>203736</v>
      </c>
      <c r="G13" s="38">
        <f t="shared" si="3"/>
        <v>168042</v>
      </c>
      <c r="H13" s="39">
        <f t="shared" si="1"/>
        <v>82.48026858287196</v>
      </c>
      <c r="I13" s="36">
        <v>221668</v>
      </c>
      <c r="J13" s="37">
        <v>199154</v>
      </c>
      <c r="K13" s="38">
        <v>164962</v>
      </c>
      <c r="L13" s="39">
        <f t="shared" si="2"/>
        <v>82.83137672354057</v>
      </c>
      <c r="M13" s="36">
        <v>3970</v>
      </c>
      <c r="N13" s="37">
        <v>4582</v>
      </c>
      <c r="O13" s="38">
        <v>3080</v>
      </c>
      <c r="P13" s="39">
        <f>+O13/N13*100</f>
        <v>67.21955477957225</v>
      </c>
    </row>
    <row r="14" spans="1:16" ht="20.25" outlineLevel="3">
      <c r="A14" s="110">
        <v>2</v>
      </c>
      <c r="B14" s="111">
        <v>22</v>
      </c>
      <c r="C14" s="111">
        <v>2219</v>
      </c>
      <c r="D14" s="35" t="s">
        <v>15</v>
      </c>
      <c r="E14" s="36">
        <v>92560</v>
      </c>
      <c r="F14" s="37">
        <f t="shared" si="3"/>
        <v>110785</v>
      </c>
      <c r="G14" s="38">
        <f t="shared" si="3"/>
        <v>68608</v>
      </c>
      <c r="H14" s="39">
        <f t="shared" si="1"/>
        <v>61.92896150200839</v>
      </c>
      <c r="I14" s="36">
        <v>92560</v>
      </c>
      <c r="J14" s="37">
        <v>80033</v>
      </c>
      <c r="K14" s="38">
        <v>45487</v>
      </c>
      <c r="L14" s="39">
        <f t="shared" si="2"/>
        <v>56.83530543650745</v>
      </c>
      <c r="M14" s="36"/>
      <c r="N14" s="37">
        <v>30752</v>
      </c>
      <c r="O14" s="38">
        <v>23121</v>
      </c>
      <c r="P14" s="39">
        <f>+O14/N14*100</f>
        <v>75.18535379812695</v>
      </c>
    </row>
    <row r="15" spans="1:16" ht="20.25" outlineLevel="3">
      <c r="A15" s="110" t="str">
        <f>MID(C15,1,1)</f>
        <v>2</v>
      </c>
      <c r="B15" s="111" t="str">
        <f>MID(C15,1,2)</f>
        <v>22</v>
      </c>
      <c r="C15" s="111">
        <v>2221</v>
      </c>
      <c r="D15" s="35" t="s">
        <v>16</v>
      </c>
      <c r="E15" s="36">
        <v>100000</v>
      </c>
      <c r="F15" s="37">
        <f t="shared" si="3"/>
        <v>100000</v>
      </c>
      <c r="G15" s="38">
        <f t="shared" si="3"/>
        <v>100000</v>
      </c>
      <c r="H15" s="39">
        <f t="shared" si="1"/>
        <v>100</v>
      </c>
      <c r="I15" s="36">
        <v>100000</v>
      </c>
      <c r="J15" s="37">
        <v>100000</v>
      </c>
      <c r="K15" s="38">
        <v>100000</v>
      </c>
      <c r="L15" s="39">
        <f t="shared" si="2"/>
        <v>100</v>
      </c>
      <c r="M15" s="36"/>
      <c r="N15" s="37"/>
      <c r="O15" s="38"/>
      <c r="P15" s="39"/>
    </row>
    <row r="16" spans="1:16" ht="20.25" outlineLevel="3">
      <c r="A16" s="110">
        <v>2</v>
      </c>
      <c r="B16" s="111">
        <v>22</v>
      </c>
      <c r="C16" s="111">
        <v>2271</v>
      </c>
      <c r="D16" s="35" t="s">
        <v>18</v>
      </c>
      <c r="E16" s="36">
        <v>1360</v>
      </c>
      <c r="F16" s="37">
        <f t="shared" si="3"/>
        <v>3165</v>
      </c>
      <c r="G16" s="38">
        <f t="shared" si="3"/>
        <v>1730</v>
      </c>
      <c r="H16" s="39">
        <f t="shared" si="1"/>
        <v>54.66034755134282</v>
      </c>
      <c r="I16" s="36">
        <v>1360</v>
      </c>
      <c r="J16" s="37">
        <v>3165</v>
      </c>
      <c r="K16" s="38">
        <v>1730</v>
      </c>
      <c r="L16" s="39">
        <f t="shared" si="2"/>
        <v>54.66034755134282</v>
      </c>
      <c r="M16" s="36"/>
      <c r="N16" s="37"/>
      <c r="O16" s="38"/>
      <c r="P16" s="39"/>
    </row>
    <row r="17" spans="1:16" ht="20.25" outlineLevel="2">
      <c r="A17" s="112">
        <v>2</v>
      </c>
      <c r="B17" s="113">
        <v>22</v>
      </c>
      <c r="C17" s="113"/>
      <c r="D17" s="43" t="s">
        <v>20</v>
      </c>
      <c r="E17" s="44">
        <f>SUM(E13:E16)</f>
        <v>419558</v>
      </c>
      <c r="F17" s="45">
        <f>SUM(F13:F16)</f>
        <v>417686</v>
      </c>
      <c r="G17" s="46">
        <f>SUM(G13:G16)</f>
        <v>338380</v>
      </c>
      <c r="H17" s="47">
        <f t="shared" si="1"/>
        <v>81.01300977289159</v>
      </c>
      <c r="I17" s="44">
        <f>SUM(I13:I16)</f>
        <v>415588</v>
      </c>
      <c r="J17" s="45">
        <f>SUM(J13:J16)</f>
        <v>382352</v>
      </c>
      <c r="K17" s="46">
        <f>SUM(K13:K16)</f>
        <v>312179</v>
      </c>
      <c r="L17" s="47">
        <f t="shared" si="2"/>
        <v>81.64701636188643</v>
      </c>
      <c r="M17" s="44">
        <f>SUM(M13:M16)</f>
        <v>3970</v>
      </c>
      <c r="N17" s="45">
        <f>SUM(N13:N16)</f>
        <v>35334</v>
      </c>
      <c r="O17" s="46">
        <f>SUM(O13:O16)</f>
        <v>26201</v>
      </c>
      <c r="P17" s="47">
        <f>+O17/N17*100</f>
        <v>74.15237448350031</v>
      </c>
    </row>
    <row r="18" spans="1:16" ht="20.25" outlineLevel="2">
      <c r="A18" s="110"/>
      <c r="B18" s="121"/>
      <c r="C18" s="111"/>
      <c r="D18" s="35"/>
      <c r="E18" s="71"/>
      <c r="F18" s="72"/>
      <c r="G18" s="73"/>
      <c r="H18" s="74"/>
      <c r="I18" s="71"/>
      <c r="J18" s="72"/>
      <c r="K18" s="73"/>
      <c r="L18" s="74"/>
      <c r="M18" s="71"/>
      <c r="N18" s="72"/>
      <c r="O18" s="73"/>
      <c r="P18" s="74"/>
    </row>
    <row r="19" spans="1:16" ht="20.25" outlineLevel="3">
      <c r="A19" s="110" t="str">
        <f>MID(C19,1,1)</f>
        <v>2</v>
      </c>
      <c r="B19" s="111" t="str">
        <f>MID(C19,1,2)</f>
        <v>23</v>
      </c>
      <c r="C19" s="111">
        <v>2310</v>
      </c>
      <c r="D19" s="35" t="s">
        <v>21</v>
      </c>
      <c r="E19" s="36">
        <v>77634</v>
      </c>
      <c r="F19" s="37">
        <f aca="true" t="shared" si="4" ref="F19:G22">+J19+N19</f>
        <v>56736</v>
      </c>
      <c r="G19" s="38">
        <f t="shared" si="4"/>
        <v>49361</v>
      </c>
      <c r="H19" s="39">
        <f t="shared" si="1"/>
        <v>87.00119853355895</v>
      </c>
      <c r="I19" s="36">
        <v>77634</v>
      </c>
      <c r="J19" s="37">
        <v>56636</v>
      </c>
      <c r="K19" s="38">
        <v>49361</v>
      </c>
      <c r="L19" s="39">
        <f t="shared" si="2"/>
        <v>87.15481319302211</v>
      </c>
      <c r="M19" s="36"/>
      <c r="N19" s="37">
        <v>100</v>
      </c>
      <c r="O19" s="38"/>
      <c r="P19" s="39"/>
    </row>
    <row r="20" spans="1:16" ht="20.25" outlineLevel="3">
      <c r="A20" s="110" t="str">
        <f>MID(C20,1,1)</f>
        <v>2</v>
      </c>
      <c r="B20" s="111" t="str">
        <f>MID(C20,1,2)</f>
        <v>23</v>
      </c>
      <c r="C20" s="111">
        <v>2321</v>
      </c>
      <c r="D20" s="35" t="s">
        <v>22</v>
      </c>
      <c r="E20" s="36">
        <v>277735</v>
      </c>
      <c r="F20" s="37">
        <f t="shared" si="4"/>
        <v>297771</v>
      </c>
      <c r="G20" s="38">
        <f t="shared" si="4"/>
        <v>258027</v>
      </c>
      <c r="H20" s="39">
        <f t="shared" si="1"/>
        <v>86.65283053084417</v>
      </c>
      <c r="I20" s="36">
        <v>272115</v>
      </c>
      <c r="J20" s="37">
        <v>254725</v>
      </c>
      <c r="K20" s="38">
        <v>215402</v>
      </c>
      <c r="L20" s="39">
        <f t="shared" si="2"/>
        <v>84.56256747472764</v>
      </c>
      <c r="M20" s="36">
        <v>5620</v>
      </c>
      <c r="N20" s="37">
        <v>43046</v>
      </c>
      <c r="O20" s="38">
        <v>42625</v>
      </c>
      <c r="P20" s="39">
        <f>+O20/N20*100</f>
        <v>99.02197649026623</v>
      </c>
    </row>
    <row r="21" spans="1:16" ht="20.25" outlineLevel="3">
      <c r="A21" s="110">
        <v>2</v>
      </c>
      <c r="B21" s="111">
        <v>23</v>
      </c>
      <c r="C21" s="111">
        <v>2329</v>
      </c>
      <c r="D21" s="35" t="s">
        <v>23</v>
      </c>
      <c r="E21" s="36">
        <v>8725</v>
      </c>
      <c r="F21" s="37">
        <f t="shared" si="4"/>
        <v>6149</v>
      </c>
      <c r="G21" s="38">
        <f t="shared" si="4"/>
        <v>1919</v>
      </c>
      <c r="H21" s="39">
        <f t="shared" si="1"/>
        <v>31.20832655716377</v>
      </c>
      <c r="I21" s="36">
        <v>8725</v>
      </c>
      <c r="J21" s="37">
        <v>6149</v>
      </c>
      <c r="K21" s="38">
        <v>1919</v>
      </c>
      <c r="L21" s="39">
        <f t="shared" si="2"/>
        <v>31.20832655716377</v>
      </c>
      <c r="M21" s="36"/>
      <c r="N21" s="37"/>
      <c r="O21" s="38"/>
      <c r="P21" s="39"/>
    </row>
    <row r="22" spans="1:16" ht="20.25" outlineLevel="3">
      <c r="A22" s="110" t="str">
        <f>MID(C22,1,1)</f>
        <v>2</v>
      </c>
      <c r="B22" s="111" t="str">
        <f>MID(C22,1,2)</f>
        <v>23</v>
      </c>
      <c r="C22" s="111">
        <v>2333</v>
      </c>
      <c r="D22" s="35" t="s">
        <v>24</v>
      </c>
      <c r="E22" s="36">
        <v>8863</v>
      </c>
      <c r="F22" s="37">
        <f t="shared" si="4"/>
        <v>867</v>
      </c>
      <c r="G22" s="38">
        <f t="shared" si="4"/>
        <v>144</v>
      </c>
      <c r="H22" s="39">
        <f t="shared" si="1"/>
        <v>16.608996539792386</v>
      </c>
      <c r="I22" s="36">
        <v>8863</v>
      </c>
      <c r="J22" s="37">
        <v>867</v>
      </c>
      <c r="K22" s="38">
        <v>144</v>
      </c>
      <c r="L22" s="39">
        <f t="shared" si="2"/>
        <v>16.608996539792386</v>
      </c>
      <c r="M22" s="36"/>
      <c r="N22" s="37"/>
      <c r="O22" s="38"/>
      <c r="P22" s="39"/>
    </row>
    <row r="23" spans="1:16" ht="20.25" outlineLevel="2">
      <c r="A23" s="112">
        <v>2</v>
      </c>
      <c r="B23" s="113">
        <v>23</v>
      </c>
      <c r="C23" s="114"/>
      <c r="D23" s="43" t="s">
        <v>25</v>
      </c>
      <c r="E23" s="44">
        <f>SUM(E19:E22)</f>
        <v>372957</v>
      </c>
      <c r="F23" s="45">
        <f>SUM(F19:F22)</f>
        <v>361523</v>
      </c>
      <c r="G23" s="46">
        <f>SUM(G19:G22)</f>
        <v>309451</v>
      </c>
      <c r="H23" s="47">
        <f t="shared" si="1"/>
        <v>85.59649040310022</v>
      </c>
      <c r="I23" s="44">
        <f>SUM(I19:I22)</f>
        <v>367337</v>
      </c>
      <c r="J23" s="45">
        <f>SUM(J19:J22)</f>
        <v>318377</v>
      </c>
      <c r="K23" s="46">
        <f>SUM(K19:K22)</f>
        <v>266826</v>
      </c>
      <c r="L23" s="47">
        <f t="shared" si="2"/>
        <v>83.80818966194165</v>
      </c>
      <c r="M23" s="44">
        <f>SUM(M19:M22)</f>
        <v>5620</v>
      </c>
      <c r="N23" s="45">
        <f>SUM(N19:N22)</f>
        <v>43146</v>
      </c>
      <c r="O23" s="46">
        <f>SUM(O19:O22)</f>
        <v>42625</v>
      </c>
      <c r="P23" s="47">
        <f>+O23/N23*100</f>
        <v>98.79247207157094</v>
      </c>
    </row>
    <row r="24" spans="1:16" ht="21" outlineLevel="2" thickBot="1">
      <c r="A24" s="115"/>
      <c r="B24" s="116"/>
      <c r="C24" s="117"/>
      <c r="D24" s="48"/>
      <c r="E24" s="49"/>
      <c r="F24" s="50"/>
      <c r="G24" s="51"/>
      <c r="H24" s="52"/>
      <c r="I24" s="49"/>
      <c r="J24" s="50"/>
      <c r="K24" s="51"/>
      <c r="L24" s="52"/>
      <c r="M24" s="49"/>
      <c r="N24" s="50"/>
      <c r="O24" s="51"/>
      <c r="P24" s="52"/>
    </row>
    <row r="25" spans="1:16" ht="21.75" outlineLevel="1" thickBot="1" thickTop="1">
      <c r="A25" s="122">
        <v>2</v>
      </c>
      <c r="B25" s="123"/>
      <c r="C25" s="123"/>
      <c r="D25" s="78" t="s">
        <v>28</v>
      </c>
      <c r="E25" s="79">
        <f>E23+E17+E11</f>
        <v>800515</v>
      </c>
      <c r="F25" s="80">
        <f>F23+F17+F11</f>
        <v>787226</v>
      </c>
      <c r="G25" s="81">
        <f>+G23+G17+G11</f>
        <v>655724</v>
      </c>
      <c r="H25" s="82">
        <f t="shared" si="1"/>
        <v>83.29552123532505</v>
      </c>
      <c r="I25" s="79">
        <f>I23+I17+I11</f>
        <v>790925</v>
      </c>
      <c r="J25" s="80">
        <f>J23+J17+J11</f>
        <v>708746</v>
      </c>
      <c r="K25" s="81">
        <f>+K23+K17+K11</f>
        <v>586898</v>
      </c>
      <c r="L25" s="82">
        <f t="shared" si="2"/>
        <v>82.80794530057312</v>
      </c>
      <c r="M25" s="79">
        <f>M23+M17+M11</f>
        <v>9590</v>
      </c>
      <c r="N25" s="80">
        <f>N23+N17+N11</f>
        <v>78480</v>
      </c>
      <c r="O25" s="81">
        <f>+O23+O17+O11</f>
        <v>68826</v>
      </c>
      <c r="P25" s="82">
        <f>+O25/N25*100</f>
        <v>87.69877675840979</v>
      </c>
    </row>
    <row r="26" spans="1:16" ht="21" outlineLevel="1" thickTop="1">
      <c r="A26" s="120"/>
      <c r="B26" s="109"/>
      <c r="C26" s="109"/>
      <c r="D26" s="26"/>
      <c r="E26" s="64"/>
      <c r="F26" s="65"/>
      <c r="G26" s="66"/>
      <c r="H26" s="67"/>
      <c r="I26" s="64"/>
      <c r="J26" s="65"/>
      <c r="K26" s="66"/>
      <c r="L26" s="67"/>
      <c r="M26" s="64"/>
      <c r="N26" s="65"/>
      <c r="O26" s="66"/>
      <c r="P26" s="67"/>
    </row>
    <row r="27" spans="1:16" ht="20.25" outlineLevel="1">
      <c r="A27" s="108">
        <v>3</v>
      </c>
      <c r="B27" s="109">
        <v>31</v>
      </c>
      <c r="C27" s="109">
        <v>3111</v>
      </c>
      <c r="D27" s="26" t="s">
        <v>29</v>
      </c>
      <c r="E27" s="31">
        <v>8394</v>
      </c>
      <c r="F27" s="37">
        <f aca="true" t="shared" si="5" ref="F27:G30">+J27+N27</f>
        <v>15675</v>
      </c>
      <c r="G27" s="38">
        <f t="shared" si="5"/>
        <v>14690</v>
      </c>
      <c r="H27" s="34">
        <f t="shared" si="1"/>
        <v>93.71610845295055</v>
      </c>
      <c r="I27" s="31"/>
      <c r="J27" s="32"/>
      <c r="K27" s="33"/>
      <c r="L27" s="34"/>
      <c r="M27" s="31">
        <v>8394</v>
      </c>
      <c r="N27" s="32">
        <v>15675</v>
      </c>
      <c r="O27" s="33">
        <v>14690</v>
      </c>
      <c r="P27" s="34">
        <f>+O27/N27*100</f>
        <v>93.71610845295055</v>
      </c>
    </row>
    <row r="28" spans="1:16" ht="20.25" outlineLevel="3">
      <c r="A28" s="110" t="str">
        <f>MID(C28,1,1)</f>
        <v>3</v>
      </c>
      <c r="B28" s="111" t="str">
        <f>MID(C28,1,2)</f>
        <v>31</v>
      </c>
      <c r="C28" s="111">
        <v>3113</v>
      </c>
      <c r="D28" s="35" t="s">
        <v>31</v>
      </c>
      <c r="E28" s="36">
        <v>152810</v>
      </c>
      <c r="F28" s="37">
        <f t="shared" si="5"/>
        <v>175752</v>
      </c>
      <c r="G28" s="38">
        <f t="shared" si="5"/>
        <v>134301</v>
      </c>
      <c r="H28" s="39">
        <f t="shared" si="1"/>
        <v>76.41506213300559</v>
      </c>
      <c r="I28" s="36">
        <v>141694</v>
      </c>
      <c r="J28" s="37">
        <v>67720</v>
      </c>
      <c r="K28" s="38">
        <v>26881</v>
      </c>
      <c r="L28" s="39">
        <f t="shared" si="2"/>
        <v>39.69432959243946</v>
      </c>
      <c r="M28" s="36">
        <v>11116</v>
      </c>
      <c r="N28" s="37">
        <v>108032</v>
      </c>
      <c r="O28" s="38">
        <v>107420</v>
      </c>
      <c r="P28" s="39">
        <f>+O28/N28*100</f>
        <v>99.43350118483413</v>
      </c>
    </row>
    <row r="29" spans="1:16" ht="20.25" outlineLevel="3">
      <c r="A29" s="110" t="str">
        <f>MID(C29,1,1)</f>
        <v>3</v>
      </c>
      <c r="B29" s="111" t="str">
        <f>MID(C29,1,2)</f>
        <v>31</v>
      </c>
      <c r="C29" s="111">
        <v>3141</v>
      </c>
      <c r="D29" s="35" t="s">
        <v>35</v>
      </c>
      <c r="E29" s="36">
        <v>7007</v>
      </c>
      <c r="F29" s="37">
        <f t="shared" si="5"/>
        <v>6965</v>
      </c>
      <c r="G29" s="38">
        <f t="shared" si="5"/>
        <v>1518</v>
      </c>
      <c r="H29" s="39">
        <f t="shared" si="1"/>
        <v>21.794687724335965</v>
      </c>
      <c r="I29" s="36">
        <v>5446</v>
      </c>
      <c r="J29" s="37">
        <v>5446</v>
      </c>
      <c r="K29" s="38">
        <v>84</v>
      </c>
      <c r="L29" s="39">
        <f t="shared" si="2"/>
        <v>1.5424164524421593</v>
      </c>
      <c r="M29" s="36">
        <v>1561</v>
      </c>
      <c r="N29" s="37">
        <v>1519</v>
      </c>
      <c r="O29" s="38">
        <v>1434</v>
      </c>
      <c r="P29" s="39">
        <f>+O29/N29*100</f>
        <v>94.40421329822252</v>
      </c>
    </row>
    <row r="30" spans="1:16" ht="20.25" outlineLevel="3">
      <c r="A30" s="110" t="str">
        <f>MID(C30,1,1)</f>
        <v>3</v>
      </c>
      <c r="B30" s="111" t="str">
        <f>MID(C30,1,2)</f>
        <v>31</v>
      </c>
      <c r="C30" s="111">
        <v>3149</v>
      </c>
      <c r="D30" s="35" t="s">
        <v>37</v>
      </c>
      <c r="E30" s="36">
        <v>100</v>
      </c>
      <c r="F30" s="37">
        <f t="shared" si="5"/>
        <v>900</v>
      </c>
      <c r="G30" s="38">
        <f t="shared" si="5"/>
        <v>893</v>
      </c>
      <c r="H30" s="39">
        <f t="shared" si="1"/>
        <v>99.22222222222223</v>
      </c>
      <c r="I30" s="36"/>
      <c r="J30" s="37"/>
      <c r="K30" s="38"/>
      <c r="L30" s="39"/>
      <c r="M30" s="36">
        <v>100</v>
      </c>
      <c r="N30" s="37">
        <v>900</v>
      </c>
      <c r="O30" s="38">
        <v>893</v>
      </c>
      <c r="P30" s="39">
        <f>+O30/N30*100</f>
        <v>99.22222222222223</v>
      </c>
    </row>
    <row r="31" spans="1:16" ht="20.25" outlineLevel="2">
      <c r="A31" s="112">
        <v>3</v>
      </c>
      <c r="B31" s="113">
        <v>31</v>
      </c>
      <c r="C31" s="114"/>
      <c r="D31" s="43" t="s">
        <v>38</v>
      </c>
      <c r="E31" s="44">
        <f>SUM(E27:E30)</f>
        <v>168311</v>
      </c>
      <c r="F31" s="45">
        <f>SUM(F27:F30)</f>
        <v>199292</v>
      </c>
      <c r="G31" s="46">
        <f>SUM(G27:G30)</f>
        <v>151402</v>
      </c>
      <c r="H31" s="47">
        <f t="shared" si="1"/>
        <v>75.96993356481946</v>
      </c>
      <c r="I31" s="44">
        <f>SUM(I27:I30)</f>
        <v>147140</v>
      </c>
      <c r="J31" s="45">
        <f>SUM(J27:J30)</f>
        <v>73166</v>
      </c>
      <c r="K31" s="46">
        <f>SUM(K27:K30)</f>
        <v>26965</v>
      </c>
      <c r="L31" s="47">
        <f t="shared" si="2"/>
        <v>36.85454992756198</v>
      </c>
      <c r="M31" s="44">
        <f>SUM(M27:M30)</f>
        <v>21171</v>
      </c>
      <c r="N31" s="45">
        <f>SUM(N27:N30)</f>
        <v>126126</v>
      </c>
      <c r="O31" s="46">
        <f>SUM(O27:O30)</f>
        <v>124437</v>
      </c>
      <c r="P31" s="47">
        <f>+O31/N31*100</f>
        <v>98.66086294657723</v>
      </c>
    </row>
    <row r="32" spans="1:16" ht="20.25" outlineLevel="2">
      <c r="A32" s="110"/>
      <c r="B32" s="111"/>
      <c r="C32" s="111"/>
      <c r="D32" s="35"/>
      <c r="E32" s="36"/>
      <c r="F32" s="37"/>
      <c r="G32" s="38"/>
      <c r="H32" s="39"/>
      <c r="I32" s="36"/>
      <c r="J32" s="37"/>
      <c r="K32" s="38"/>
      <c r="L32" s="39"/>
      <c r="M32" s="36"/>
      <c r="N32" s="37"/>
      <c r="O32" s="38"/>
      <c r="P32" s="39"/>
    </row>
    <row r="33" spans="1:16" ht="20.25" outlineLevel="3">
      <c r="A33" s="110" t="str">
        <f aca="true" t="shared" si="6" ref="A33:A41">MID(C33,1,1)</f>
        <v>3</v>
      </c>
      <c r="B33" s="111" t="str">
        <f aca="true" t="shared" si="7" ref="B33:B41">MID(C33,1,2)</f>
        <v>33</v>
      </c>
      <c r="C33" s="111">
        <v>3311</v>
      </c>
      <c r="D33" s="35" t="s">
        <v>40</v>
      </c>
      <c r="E33" s="36">
        <f>75181-11547</f>
        <v>63634</v>
      </c>
      <c r="F33" s="37">
        <f aca="true" t="shared" si="8" ref="F33:F41">+J33+N33</f>
        <v>113816</v>
      </c>
      <c r="G33" s="38">
        <f aca="true" t="shared" si="9" ref="G33:G41">+K33+O33</f>
        <v>77148</v>
      </c>
      <c r="H33" s="39">
        <f t="shared" si="1"/>
        <v>67.78308849370914</v>
      </c>
      <c r="I33" s="36">
        <v>63634</v>
      </c>
      <c r="J33" s="37">
        <v>113816</v>
      </c>
      <c r="K33" s="38">
        <v>77148</v>
      </c>
      <c r="L33" s="39">
        <f t="shared" si="2"/>
        <v>67.78308849370914</v>
      </c>
      <c r="M33" s="36"/>
      <c r="N33" s="37"/>
      <c r="O33" s="38"/>
      <c r="P33" s="39"/>
    </row>
    <row r="34" spans="1:16" ht="20.25" outlineLevel="3">
      <c r="A34" s="110">
        <v>3</v>
      </c>
      <c r="B34" s="111">
        <v>33</v>
      </c>
      <c r="C34" s="111">
        <v>3312</v>
      </c>
      <c r="D34" s="35" t="s">
        <v>179</v>
      </c>
      <c r="E34" s="36"/>
      <c r="F34" s="37">
        <f t="shared" si="8"/>
        <v>2500</v>
      </c>
      <c r="G34" s="38">
        <f t="shared" si="9"/>
        <v>2500</v>
      </c>
      <c r="H34" s="39">
        <f t="shared" si="1"/>
        <v>100</v>
      </c>
      <c r="I34" s="36"/>
      <c r="J34" s="37">
        <v>2500</v>
      </c>
      <c r="K34" s="38">
        <v>2500</v>
      </c>
      <c r="L34" s="39">
        <f t="shared" si="2"/>
        <v>100</v>
      </c>
      <c r="M34" s="36"/>
      <c r="N34" s="37"/>
      <c r="O34" s="38"/>
      <c r="P34" s="39"/>
    </row>
    <row r="35" spans="1:16" ht="20.25" outlineLevel="3">
      <c r="A35" s="110">
        <v>3</v>
      </c>
      <c r="B35" s="111">
        <v>33</v>
      </c>
      <c r="C35" s="111">
        <v>3313</v>
      </c>
      <c r="D35" s="35" t="s">
        <v>175</v>
      </c>
      <c r="E35" s="36"/>
      <c r="F35" s="37"/>
      <c r="G35" s="38">
        <f>+K35+O35</f>
        <v>228</v>
      </c>
      <c r="H35" s="39"/>
      <c r="I35" s="36"/>
      <c r="J35" s="37"/>
      <c r="K35" s="38"/>
      <c r="L35" s="39"/>
      <c r="M35" s="36"/>
      <c r="N35" s="37"/>
      <c r="O35" s="38">
        <v>228</v>
      </c>
      <c r="P35" s="39"/>
    </row>
    <row r="36" spans="1:16" ht="20.25" outlineLevel="3">
      <c r="A36" s="110" t="str">
        <f t="shared" si="6"/>
        <v>3</v>
      </c>
      <c r="B36" s="111" t="str">
        <f t="shared" si="7"/>
        <v>33</v>
      </c>
      <c r="C36" s="111">
        <v>3314</v>
      </c>
      <c r="D36" s="35" t="s">
        <v>42</v>
      </c>
      <c r="E36" s="36">
        <f>41800+11547</f>
        <v>53347</v>
      </c>
      <c r="F36" s="37">
        <f t="shared" si="8"/>
        <v>48687</v>
      </c>
      <c r="G36" s="38">
        <f t="shared" si="9"/>
        <v>37175</v>
      </c>
      <c r="H36" s="39">
        <f t="shared" si="1"/>
        <v>76.35508451948158</v>
      </c>
      <c r="I36" s="36">
        <v>53347</v>
      </c>
      <c r="J36" s="37">
        <v>48687</v>
      </c>
      <c r="K36" s="38">
        <v>37175</v>
      </c>
      <c r="L36" s="39">
        <f t="shared" si="2"/>
        <v>76.35508451948158</v>
      </c>
      <c r="M36" s="36"/>
      <c r="N36" s="37"/>
      <c r="O36" s="38"/>
      <c r="P36" s="39"/>
    </row>
    <row r="37" spans="1:16" ht="20.25" outlineLevel="3">
      <c r="A37" s="110" t="str">
        <f t="shared" si="6"/>
        <v>3</v>
      </c>
      <c r="B37" s="111" t="str">
        <f t="shared" si="7"/>
        <v>33</v>
      </c>
      <c r="C37" s="111">
        <v>3315</v>
      </c>
      <c r="D37" s="35" t="s">
        <v>43</v>
      </c>
      <c r="E37" s="36">
        <v>1179</v>
      </c>
      <c r="F37" s="37">
        <f t="shared" si="8"/>
        <v>1179</v>
      </c>
      <c r="G37" s="38">
        <f t="shared" si="9"/>
        <v>1174</v>
      </c>
      <c r="H37" s="39">
        <f t="shared" si="1"/>
        <v>99.57591178965225</v>
      </c>
      <c r="I37" s="36">
        <v>1179</v>
      </c>
      <c r="J37" s="37">
        <v>1179</v>
      </c>
      <c r="K37" s="38">
        <v>1174</v>
      </c>
      <c r="L37" s="39">
        <f t="shared" si="2"/>
        <v>99.57591178965225</v>
      </c>
      <c r="M37" s="36"/>
      <c r="N37" s="37"/>
      <c r="O37" s="38"/>
      <c r="P37" s="39"/>
    </row>
    <row r="38" spans="1:16" ht="20.25" outlineLevel="3">
      <c r="A38" s="110" t="str">
        <f t="shared" si="6"/>
        <v>3</v>
      </c>
      <c r="B38" s="111" t="str">
        <f t="shared" si="7"/>
        <v>33</v>
      </c>
      <c r="C38" s="111">
        <v>3319</v>
      </c>
      <c r="D38" s="35" t="s">
        <v>46</v>
      </c>
      <c r="E38" s="36">
        <v>7125</v>
      </c>
      <c r="F38" s="37">
        <f t="shared" si="8"/>
        <v>29896</v>
      </c>
      <c r="G38" s="38">
        <f t="shared" si="9"/>
        <v>29716</v>
      </c>
      <c r="H38" s="39">
        <f t="shared" si="1"/>
        <v>99.3979127642494</v>
      </c>
      <c r="I38" s="36">
        <v>6325</v>
      </c>
      <c r="J38" s="37">
        <v>28870</v>
      </c>
      <c r="K38" s="38">
        <v>28756</v>
      </c>
      <c r="L38" s="39">
        <f t="shared" si="2"/>
        <v>99.60512642881885</v>
      </c>
      <c r="M38" s="36">
        <v>800</v>
      </c>
      <c r="N38" s="37">
        <v>1026</v>
      </c>
      <c r="O38" s="38">
        <v>960</v>
      </c>
      <c r="P38" s="39">
        <f>+O38/N38*100</f>
        <v>93.56725146198829</v>
      </c>
    </row>
    <row r="39" spans="1:16" ht="20.25" outlineLevel="3">
      <c r="A39" s="110" t="str">
        <f t="shared" si="6"/>
        <v>3</v>
      </c>
      <c r="B39" s="111" t="str">
        <f t="shared" si="7"/>
        <v>33</v>
      </c>
      <c r="C39" s="111">
        <v>3322</v>
      </c>
      <c r="D39" s="35" t="s">
        <v>47</v>
      </c>
      <c r="E39" s="36">
        <v>39102</v>
      </c>
      <c r="F39" s="37">
        <f t="shared" si="8"/>
        <v>40781</v>
      </c>
      <c r="G39" s="38">
        <f t="shared" si="9"/>
        <v>30649</v>
      </c>
      <c r="H39" s="39">
        <f t="shared" si="1"/>
        <v>75.1550967362252</v>
      </c>
      <c r="I39" s="36">
        <v>39102</v>
      </c>
      <c r="J39" s="37">
        <v>40781</v>
      </c>
      <c r="K39" s="38">
        <v>30649</v>
      </c>
      <c r="L39" s="39">
        <f t="shared" si="2"/>
        <v>75.1550967362252</v>
      </c>
      <c r="M39" s="36"/>
      <c r="N39" s="37"/>
      <c r="O39" s="38"/>
      <c r="P39" s="39"/>
    </row>
    <row r="40" spans="1:16" ht="20.25" outlineLevel="3">
      <c r="A40" s="110" t="str">
        <f t="shared" si="6"/>
        <v>3</v>
      </c>
      <c r="B40" s="111" t="str">
        <f t="shared" si="7"/>
        <v>33</v>
      </c>
      <c r="C40" s="111">
        <v>3326</v>
      </c>
      <c r="D40" s="35" t="s">
        <v>48</v>
      </c>
      <c r="E40" s="36">
        <v>3051</v>
      </c>
      <c r="F40" s="37">
        <f t="shared" si="8"/>
        <v>3051</v>
      </c>
      <c r="G40" s="38">
        <f t="shared" si="9"/>
        <v>2360</v>
      </c>
      <c r="H40" s="39">
        <f t="shared" si="1"/>
        <v>77.351687971157</v>
      </c>
      <c r="I40" s="36">
        <v>3051</v>
      </c>
      <c r="J40" s="37">
        <v>3051</v>
      </c>
      <c r="K40" s="38">
        <v>2360</v>
      </c>
      <c r="L40" s="39">
        <f t="shared" si="2"/>
        <v>77.351687971157</v>
      </c>
      <c r="M40" s="36"/>
      <c r="N40" s="37"/>
      <c r="O40" s="38"/>
      <c r="P40" s="39"/>
    </row>
    <row r="41" spans="1:16" ht="20.25" outlineLevel="3">
      <c r="A41" s="110" t="str">
        <f t="shared" si="6"/>
        <v>3</v>
      </c>
      <c r="B41" s="111" t="str">
        <f t="shared" si="7"/>
        <v>33</v>
      </c>
      <c r="C41" s="111">
        <v>3392</v>
      </c>
      <c r="D41" s="35" t="s">
        <v>51</v>
      </c>
      <c r="E41" s="36"/>
      <c r="F41" s="37">
        <f t="shared" si="8"/>
        <v>600</v>
      </c>
      <c r="G41" s="38">
        <f t="shared" si="9"/>
        <v>600</v>
      </c>
      <c r="H41" s="39">
        <f t="shared" si="1"/>
        <v>100</v>
      </c>
      <c r="I41" s="36"/>
      <c r="J41" s="37"/>
      <c r="K41" s="38"/>
      <c r="L41" s="39"/>
      <c r="M41" s="36"/>
      <c r="N41" s="37">
        <v>600</v>
      </c>
      <c r="O41" s="38">
        <v>600</v>
      </c>
      <c r="P41" s="39">
        <f>+O41/N41*100</f>
        <v>100</v>
      </c>
    </row>
    <row r="42" spans="1:16" ht="20.25" outlineLevel="2">
      <c r="A42" s="112">
        <v>3</v>
      </c>
      <c r="B42" s="113">
        <v>33</v>
      </c>
      <c r="C42" s="114"/>
      <c r="D42" s="43" t="s">
        <v>53</v>
      </c>
      <c r="E42" s="44">
        <f>SUM(E33:E41)</f>
        <v>167438</v>
      </c>
      <c r="F42" s="45">
        <f>SUM(F33:F41)</f>
        <v>240510</v>
      </c>
      <c r="G42" s="46">
        <f>SUM(G33:G41)</f>
        <v>181550</v>
      </c>
      <c r="H42" s="47">
        <f t="shared" si="1"/>
        <v>75.4854268013804</v>
      </c>
      <c r="I42" s="44">
        <f>SUM(I33:I41)</f>
        <v>166638</v>
      </c>
      <c r="J42" s="45">
        <f>SUM(J33:J41)</f>
        <v>238884</v>
      </c>
      <c r="K42" s="46">
        <f>SUM(K33:K41)</f>
        <v>179762</v>
      </c>
      <c r="L42" s="47">
        <f t="shared" si="2"/>
        <v>75.25074931766046</v>
      </c>
      <c r="M42" s="44">
        <f>SUM(M33:M41)</f>
        <v>800</v>
      </c>
      <c r="N42" s="45">
        <f>SUM(N33:N41)</f>
        <v>1626</v>
      </c>
      <c r="O42" s="46">
        <f>SUM(O33:O41)</f>
        <v>1788</v>
      </c>
      <c r="P42" s="47">
        <f>+O42/N42*100</f>
        <v>109.96309963099631</v>
      </c>
    </row>
    <row r="43" spans="1:16" ht="20.25" outlineLevel="2">
      <c r="A43" s="110"/>
      <c r="B43" s="121"/>
      <c r="C43" s="111"/>
      <c r="D43" s="35"/>
      <c r="E43" s="71"/>
      <c r="F43" s="72"/>
      <c r="G43" s="73"/>
      <c r="H43" s="74"/>
      <c r="I43" s="71"/>
      <c r="J43" s="72"/>
      <c r="K43" s="73"/>
      <c r="L43" s="74"/>
      <c r="M43" s="71"/>
      <c r="N43" s="72"/>
      <c r="O43" s="73"/>
      <c r="P43" s="74"/>
    </row>
    <row r="44" spans="1:16" ht="20.25" outlineLevel="3">
      <c r="A44" s="110" t="str">
        <f>MID(C44,1,1)</f>
        <v>3</v>
      </c>
      <c r="B44" s="111" t="str">
        <f>MID(C44,1,2)</f>
        <v>34</v>
      </c>
      <c r="C44" s="111">
        <v>3419</v>
      </c>
      <c r="D44" s="35" t="s">
        <v>54</v>
      </c>
      <c r="E44" s="36">
        <v>82076</v>
      </c>
      <c r="F44" s="37">
        <f>+J44+N44</f>
        <v>95597</v>
      </c>
      <c r="G44" s="38">
        <f>+K44+O44</f>
        <v>75044</v>
      </c>
      <c r="H44" s="39">
        <f t="shared" si="1"/>
        <v>78.50037135056539</v>
      </c>
      <c r="I44" s="36">
        <v>81576</v>
      </c>
      <c r="J44" s="37">
        <v>79550</v>
      </c>
      <c r="K44" s="38">
        <v>62099</v>
      </c>
      <c r="L44" s="39">
        <f t="shared" si="2"/>
        <v>78.06285355122564</v>
      </c>
      <c r="M44" s="36">
        <v>500</v>
      </c>
      <c r="N44" s="37">
        <v>16047</v>
      </c>
      <c r="O44" s="38">
        <v>12945</v>
      </c>
      <c r="P44" s="39">
        <f>+O44/N44*100</f>
        <v>80.6692839783137</v>
      </c>
    </row>
    <row r="45" spans="1:16" ht="20.25" outlineLevel="3">
      <c r="A45" s="110" t="str">
        <f>MID(C45,1,1)</f>
        <v>3</v>
      </c>
      <c r="B45" s="111" t="str">
        <f>MID(C45,1,2)</f>
        <v>34</v>
      </c>
      <c r="C45" s="111">
        <v>3421</v>
      </c>
      <c r="D45" s="35" t="s">
        <v>55</v>
      </c>
      <c r="E45" s="36">
        <v>1300</v>
      </c>
      <c r="F45" s="37">
        <f>+J45+N45</f>
        <v>1984</v>
      </c>
      <c r="G45" s="38">
        <f>+K45+O45</f>
        <v>1819</v>
      </c>
      <c r="H45" s="39">
        <f t="shared" si="1"/>
        <v>91.68346774193549</v>
      </c>
      <c r="I45" s="36"/>
      <c r="J45" s="37"/>
      <c r="K45" s="38"/>
      <c r="L45" s="39"/>
      <c r="M45" s="36">
        <v>1300</v>
      </c>
      <c r="N45" s="37">
        <v>1984</v>
      </c>
      <c r="O45" s="38">
        <v>1819</v>
      </c>
      <c r="P45" s="39">
        <f>+O45/N45*100</f>
        <v>91.68346774193549</v>
      </c>
    </row>
    <row r="46" spans="1:16" ht="20.25" outlineLevel="3">
      <c r="A46" s="110" t="str">
        <f>MID(C46,1,1)</f>
        <v>3</v>
      </c>
      <c r="B46" s="111" t="str">
        <f>MID(C46,1,2)</f>
        <v>34</v>
      </c>
      <c r="C46" s="111">
        <v>3429</v>
      </c>
      <c r="D46" s="35" t="s">
        <v>56</v>
      </c>
      <c r="E46" s="36">
        <v>2300</v>
      </c>
      <c r="F46" s="37"/>
      <c r="G46" s="38"/>
      <c r="H46" s="39"/>
      <c r="I46" s="36"/>
      <c r="J46" s="37"/>
      <c r="K46" s="38"/>
      <c r="L46" s="39"/>
      <c r="M46" s="36">
        <v>2300</v>
      </c>
      <c r="N46" s="37"/>
      <c r="O46" s="38"/>
      <c r="P46" s="39"/>
    </row>
    <row r="47" spans="1:16" ht="20.25" outlineLevel="2">
      <c r="A47" s="112">
        <v>3</v>
      </c>
      <c r="B47" s="113">
        <v>34</v>
      </c>
      <c r="C47" s="114"/>
      <c r="D47" s="43" t="s">
        <v>57</v>
      </c>
      <c r="E47" s="44">
        <f>SUM(E44:E46)</f>
        <v>85676</v>
      </c>
      <c r="F47" s="45">
        <f>SUM(F44:F46)</f>
        <v>97581</v>
      </c>
      <c r="G47" s="46">
        <f>SUM(G44:G46)</f>
        <v>76863</v>
      </c>
      <c r="H47" s="47">
        <f>+G47/F47*100</f>
        <v>78.76840778430227</v>
      </c>
      <c r="I47" s="44">
        <f>SUM(I44:I46)</f>
        <v>81576</v>
      </c>
      <c r="J47" s="45">
        <f>SUM(J44:J46)</f>
        <v>79550</v>
      </c>
      <c r="K47" s="46">
        <f>SUM(K44:K46)</f>
        <v>62099</v>
      </c>
      <c r="L47" s="47">
        <f>+K47/J47*100</f>
        <v>78.06285355122564</v>
      </c>
      <c r="M47" s="44">
        <f>SUM(M44:M46)</f>
        <v>4100</v>
      </c>
      <c r="N47" s="45">
        <f>SUM(N44:N46)</f>
        <v>18031</v>
      </c>
      <c r="O47" s="46">
        <f>SUM(O44:O46)</f>
        <v>14764</v>
      </c>
      <c r="P47" s="47">
        <f aca="true" t="shared" si="10" ref="P47:P79">+O47/N47*100</f>
        <v>81.8812045920914</v>
      </c>
    </row>
    <row r="48" spans="1:16" ht="20.25" outlineLevel="2">
      <c r="A48" s="110"/>
      <c r="B48" s="121"/>
      <c r="C48" s="111"/>
      <c r="D48" s="35"/>
      <c r="E48" s="71"/>
      <c r="F48" s="72"/>
      <c r="G48" s="73"/>
      <c r="H48" s="74"/>
      <c r="I48" s="71"/>
      <c r="J48" s="72"/>
      <c r="K48" s="73"/>
      <c r="L48" s="74"/>
      <c r="M48" s="71"/>
      <c r="N48" s="72"/>
      <c r="O48" s="73"/>
      <c r="P48" s="74"/>
    </row>
    <row r="49" spans="1:16" ht="20.25" outlineLevel="3">
      <c r="A49" s="110" t="str">
        <f>MID(C49,1,1)</f>
        <v>3</v>
      </c>
      <c r="B49" s="111" t="str">
        <f>MID(C49,1,2)</f>
        <v>35</v>
      </c>
      <c r="C49" s="111">
        <v>3519</v>
      </c>
      <c r="D49" s="35" t="s">
        <v>61</v>
      </c>
      <c r="E49" s="36">
        <v>1514</v>
      </c>
      <c r="F49" s="37">
        <f aca="true" t="shared" si="11" ref="F49:G53">+J49+N49</f>
        <v>1514</v>
      </c>
      <c r="G49" s="38">
        <f t="shared" si="11"/>
        <v>170</v>
      </c>
      <c r="H49" s="39">
        <f aca="true" t="shared" si="12" ref="H49:H54">+G49/F49*100</f>
        <v>11.228533685601057</v>
      </c>
      <c r="I49" s="36"/>
      <c r="J49" s="37"/>
      <c r="K49" s="38"/>
      <c r="L49" s="39"/>
      <c r="M49" s="36">
        <v>1514</v>
      </c>
      <c r="N49" s="37">
        <v>1514</v>
      </c>
      <c r="O49" s="38">
        <v>170</v>
      </c>
      <c r="P49" s="39">
        <f t="shared" si="10"/>
        <v>11.228533685601057</v>
      </c>
    </row>
    <row r="50" spans="1:16" ht="20.25" outlineLevel="3">
      <c r="A50" s="110" t="str">
        <f>MID(C50,1,1)</f>
        <v>3</v>
      </c>
      <c r="B50" s="111" t="str">
        <f>MID(C50,1,2)</f>
        <v>35</v>
      </c>
      <c r="C50" s="111">
        <v>3522</v>
      </c>
      <c r="D50" s="35" t="s">
        <v>62</v>
      </c>
      <c r="E50" s="36">
        <v>13450</v>
      </c>
      <c r="F50" s="37">
        <f t="shared" si="11"/>
        <v>19650</v>
      </c>
      <c r="G50" s="38">
        <f t="shared" si="11"/>
        <v>17735</v>
      </c>
      <c r="H50" s="39">
        <f t="shared" si="12"/>
        <v>90.25445292620866</v>
      </c>
      <c r="I50" s="36">
        <v>13450</v>
      </c>
      <c r="J50" s="37">
        <v>19650</v>
      </c>
      <c r="K50" s="38">
        <v>17735</v>
      </c>
      <c r="L50" s="39">
        <f>+K50/J50*100</f>
        <v>90.25445292620866</v>
      </c>
      <c r="M50" s="36"/>
      <c r="N50" s="37"/>
      <c r="O50" s="38"/>
      <c r="P50" s="39"/>
    </row>
    <row r="51" spans="1:16" ht="20.25" outlineLevel="3">
      <c r="A51" s="110" t="str">
        <f>MID(C51,1,1)</f>
        <v>3</v>
      </c>
      <c r="B51" s="111" t="str">
        <f>MID(C51,1,2)</f>
        <v>35</v>
      </c>
      <c r="C51" s="111">
        <v>3523</v>
      </c>
      <c r="D51" s="35" t="s">
        <v>63</v>
      </c>
      <c r="E51" s="36">
        <v>15175</v>
      </c>
      <c r="F51" s="37">
        <f t="shared" si="11"/>
        <v>15175</v>
      </c>
      <c r="G51" s="38">
        <f t="shared" si="11"/>
        <v>20298</v>
      </c>
      <c r="H51" s="39">
        <f t="shared" si="12"/>
        <v>133.75947281713346</v>
      </c>
      <c r="I51" s="36">
        <v>15175</v>
      </c>
      <c r="J51" s="37">
        <v>15175</v>
      </c>
      <c r="K51" s="38">
        <v>20298</v>
      </c>
      <c r="L51" s="39">
        <f>+K51/J51*100</f>
        <v>133.75947281713346</v>
      </c>
      <c r="M51" s="36"/>
      <c r="N51" s="37"/>
      <c r="O51" s="38"/>
      <c r="P51" s="39"/>
    </row>
    <row r="52" spans="1:16" ht="20.25" outlineLevel="3">
      <c r="A52" s="110">
        <v>3</v>
      </c>
      <c r="B52" s="111">
        <v>35</v>
      </c>
      <c r="C52" s="111">
        <v>3541</v>
      </c>
      <c r="D52" s="35" t="s">
        <v>180</v>
      </c>
      <c r="E52" s="36"/>
      <c r="F52" s="37">
        <f t="shared" si="11"/>
        <v>53</v>
      </c>
      <c r="G52" s="38">
        <f t="shared" si="11"/>
        <v>54</v>
      </c>
      <c r="H52" s="39">
        <f t="shared" si="12"/>
        <v>101.88679245283019</v>
      </c>
      <c r="I52" s="36"/>
      <c r="J52" s="37">
        <v>53</v>
      </c>
      <c r="K52" s="38">
        <v>54</v>
      </c>
      <c r="L52" s="39">
        <f>+K52/J52*100</f>
        <v>101.88679245283019</v>
      </c>
      <c r="M52" s="36"/>
      <c r="N52" s="37"/>
      <c r="O52" s="38"/>
      <c r="P52" s="39"/>
    </row>
    <row r="53" spans="1:16" ht="20.25" outlineLevel="3">
      <c r="A53" s="110">
        <v>3</v>
      </c>
      <c r="B53" s="111">
        <v>35</v>
      </c>
      <c r="C53" s="111">
        <v>3599</v>
      </c>
      <c r="D53" s="35" t="s">
        <v>176</v>
      </c>
      <c r="E53" s="36"/>
      <c r="F53" s="37">
        <f t="shared" si="11"/>
        <v>107</v>
      </c>
      <c r="G53" s="38">
        <f t="shared" si="11"/>
        <v>253</v>
      </c>
      <c r="H53" s="39">
        <f t="shared" si="12"/>
        <v>236.4485981308411</v>
      </c>
      <c r="I53" s="36"/>
      <c r="J53" s="37"/>
      <c r="K53" s="38"/>
      <c r="L53" s="39"/>
      <c r="M53" s="36"/>
      <c r="N53" s="37">
        <v>107</v>
      </c>
      <c r="O53" s="38">
        <v>253</v>
      </c>
      <c r="P53" s="39">
        <f t="shared" si="10"/>
        <v>236.4485981308411</v>
      </c>
    </row>
    <row r="54" spans="1:16" ht="20.25" outlineLevel="2">
      <c r="A54" s="112">
        <v>3</v>
      </c>
      <c r="B54" s="124">
        <v>35</v>
      </c>
      <c r="C54" s="114"/>
      <c r="D54" s="43" t="s">
        <v>69</v>
      </c>
      <c r="E54" s="44">
        <f>SUM(E49:E51)</f>
        <v>30139</v>
      </c>
      <c r="F54" s="45">
        <f>SUM(F49:F53)</f>
        <v>36499</v>
      </c>
      <c r="G54" s="46">
        <f>SUM(G49:G53)</f>
        <v>38510</v>
      </c>
      <c r="H54" s="47">
        <f t="shared" si="12"/>
        <v>105.50973999287652</v>
      </c>
      <c r="I54" s="44">
        <f>SUM(I49:I51)</f>
        <v>28625</v>
      </c>
      <c r="J54" s="45">
        <f>SUM(J49:J53)</f>
        <v>34878</v>
      </c>
      <c r="K54" s="46">
        <f>SUM(K49:K53)</f>
        <v>38087</v>
      </c>
      <c r="L54" s="47">
        <f>+K54/J54*100</f>
        <v>109.20064223866048</v>
      </c>
      <c r="M54" s="44">
        <f>SUM(M49:M51)</f>
        <v>1514</v>
      </c>
      <c r="N54" s="45">
        <f>SUM(N49:N53)</f>
        <v>1621</v>
      </c>
      <c r="O54" s="46">
        <f>SUM(O49:O53)</f>
        <v>423</v>
      </c>
      <c r="P54" s="47">
        <f t="shared" si="10"/>
        <v>26.09500308451573</v>
      </c>
    </row>
    <row r="55" spans="1:16" ht="20.25" outlineLevel="2">
      <c r="A55" s="125"/>
      <c r="B55" s="126"/>
      <c r="C55" s="127"/>
      <c r="D55" s="89"/>
      <c r="E55" s="75"/>
      <c r="F55" s="76"/>
      <c r="G55" s="77"/>
      <c r="H55" s="90"/>
      <c r="I55" s="75"/>
      <c r="J55" s="76"/>
      <c r="K55" s="77"/>
      <c r="L55" s="90"/>
      <c r="M55" s="75"/>
      <c r="N55" s="76"/>
      <c r="O55" s="77"/>
      <c r="P55" s="90"/>
    </row>
    <row r="56" spans="1:16" ht="20.25" outlineLevel="3">
      <c r="A56" s="110" t="str">
        <f aca="true" t="shared" si="13" ref="A56:A63">MID(C56,1,1)</f>
        <v>3</v>
      </c>
      <c r="B56" s="111" t="str">
        <f aca="true" t="shared" si="14" ref="B56:B63">MID(C56,1,2)</f>
        <v>36</v>
      </c>
      <c r="C56" s="111">
        <v>3612</v>
      </c>
      <c r="D56" s="35" t="s">
        <v>151</v>
      </c>
      <c r="E56" s="36">
        <v>101377</v>
      </c>
      <c r="F56" s="37">
        <f>+J56+N56-16970</f>
        <v>724538</v>
      </c>
      <c r="G56" s="38">
        <f>+K56+O56-9700</f>
        <v>691280</v>
      </c>
      <c r="H56" s="39">
        <f>+G56/F56*100</f>
        <v>95.40976456721386</v>
      </c>
      <c r="I56" s="36">
        <v>5000</v>
      </c>
      <c r="J56" s="37">
        <v>191427</v>
      </c>
      <c r="K56" s="38">
        <v>179966</v>
      </c>
      <c r="L56" s="39">
        <f>+K56/J56*100</f>
        <v>94.01286129960769</v>
      </c>
      <c r="M56" s="36">
        <v>96377</v>
      </c>
      <c r="N56" s="37">
        <v>550081</v>
      </c>
      <c r="O56" s="38">
        <v>521014</v>
      </c>
      <c r="P56" s="39">
        <f t="shared" si="10"/>
        <v>94.71586911745725</v>
      </c>
    </row>
    <row r="57" spans="1:16" ht="20.25" outlineLevel="3">
      <c r="A57" s="110" t="str">
        <f t="shared" si="13"/>
        <v>3</v>
      </c>
      <c r="B57" s="111" t="str">
        <f t="shared" si="14"/>
        <v>36</v>
      </c>
      <c r="C57" s="111">
        <v>3631</v>
      </c>
      <c r="D57" s="35" t="s">
        <v>71</v>
      </c>
      <c r="E57" s="36">
        <v>29</v>
      </c>
      <c r="F57" s="37">
        <f aca="true" t="shared" si="15" ref="F57:F63">+J57+N57</f>
        <v>3536</v>
      </c>
      <c r="G57" s="38">
        <f aca="true" t="shared" si="16" ref="G57:G62">+K57+O57</f>
        <v>3469</v>
      </c>
      <c r="H57" s="39">
        <f aca="true" t="shared" si="17" ref="H57:H64">+G57/F57*100</f>
        <v>98.1052036199095</v>
      </c>
      <c r="I57" s="36"/>
      <c r="J57" s="37">
        <v>3507</v>
      </c>
      <c r="K57" s="38">
        <v>3441</v>
      </c>
      <c r="L57" s="39">
        <f>+K57/J57*100</f>
        <v>98.1180496150556</v>
      </c>
      <c r="M57" s="36">
        <v>29</v>
      </c>
      <c r="N57" s="37">
        <v>29</v>
      </c>
      <c r="O57" s="38">
        <v>28</v>
      </c>
      <c r="P57" s="39">
        <f t="shared" si="10"/>
        <v>96.55172413793103</v>
      </c>
    </row>
    <row r="58" spans="1:16" ht="20.25" outlineLevel="3">
      <c r="A58" s="110" t="str">
        <f t="shared" si="13"/>
        <v>3</v>
      </c>
      <c r="B58" s="111" t="str">
        <f t="shared" si="14"/>
        <v>36</v>
      </c>
      <c r="C58" s="111">
        <v>3632</v>
      </c>
      <c r="D58" s="35" t="s">
        <v>72</v>
      </c>
      <c r="E58" s="36">
        <v>15782</v>
      </c>
      <c r="F58" s="37">
        <f t="shared" si="15"/>
        <v>20374</v>
      </c>
      <c r="G58" s="38">
        <f t="shared" si="16"/>
        <v>13256</v>
      </c>
      <c r="H58" s="39">
        <f t="shared" si="17"/>
        <v>65.06331599096889</v>
      </c>
      <c r="I58" s="36">
        <v>15782</v>
      </c>
      <c r="J58" s="37">
        <v>17054</v>
      </c>
      <c r="K58" s="38">
        <v>10672</v>
      </c>
      <c r="L58" s="39">
        <f>+K58/J58*100</f>
        <v>62.57769438254955</v>
      </c>
      <c r="M58" s="36"/>
      <c r="N58" s="37">
        <v>3320</v>
      </c>
      <c r="O58" s="38">
        <v>2584</v>
      </c>
      <c r="P58" s="39">
        <f t="shared" si="10"/>
        <v>77.83132530120483</v>
      </c>
    </row>
    <row r="59" spans="1:16" ht="20.25" outlineLevel="3">
      <c r="A59" s="110" t="str">
        <f t="shared" si="13"/>
        <v>3</v>
      </c>
      <c r="B59" s="111" t="str">
        <f t="shared" si="14"/>
        <v>36</v>
      </c>
      <c r="C59" s="111">
        <v>3633</v>
      </c>
      <c r="D59" s="35" t="s">
        <v>73</v>
      </c>
      <c r="E59" s="36">
        <v>143744</v>
      </c>
      <c r="F59" s="37">
        <f t="shared" si="15"/>
        <v>68944</v>
      </c>
      <c r="G59" s="38">
        <f t="shared" si="16"/>
        <v>49700</v>
      </c>
      <c r="H59" s="39">
        <f t="shared" si="17"/>
        <v>72.08749129728476</v>
      </c>
      <c r="I59" s="36">
        <v>143744</v>
      </c>
      <c r="J59" s="37">
        <v>68944</v>
      </c>
      <c r="K59" s="38">
        <v>49700</v>
      </c>
      <c r="L59" s="39">
        <f>+K59/J59*100</f>
        <v>72.08749129728476</v>
      </c>
      <c r="M59" s="36"/>
      <c r="N59" s="37"/>
      <c r="O59" s="38"/>
      <c r="P59" s="39"/>
    </row>
    <row r="60" spans="1:16" ht="20.25" outlineLevel="3">
      <c r="A60" s="110" t="str">
        <f t="shared" si="13"/>
        <v>3</v>
      </c>
      <c r="B60" s="111" t="str">
        <f t="shared" si="14"/>
        <v>36</v>
      </c>
      <c r="C60" s="111">
        <v>3634</v>
      </c>
      <c r="D60" s="35" t="s">
        <v>74</v>
      </c>
      <c r="E60" s="36">
        <v>10800</v>
      </c>
      <c r="F60" s="37">
        <f t="shared" si="15"/>
        <v>1150</v>
      </c>
      <c r="G60" s="38">
        <f t="shared" si="16"/>
        <v>158</v>
      </c>
      <c r="H60" s="39">
        <f t="shared" si="17"/>
        <v>13.73913043478261</v>
      </c>
      <c r="I60" s="36"/>
      <c r="J60" s="37"/>
      <c r="K60" s="38"/>
      <c r="L60" s="39"/>
      <c r="M60" s="36">
        <v>10800</v>
      </c>
      <c r="N60" s="37">
        <v>1150</v>
      </c>
      <c r="O60" s="38">
        <v>158</v>
      </c>
      <c r="P60" s="39">
        <f t="shared" si="10"/>
        <v>13.73913043478261</v>
      </c>
    </row>
    <row r="61" spans="1:16" ht="20.25" outlineLevel="3">
      <c r="A61" s="110" t="str">
        <f t="shared" si="13"/>
        <v>3</v>
      </c>
      <c r="B61" s="111" t="str">
        <f t="shared" si="14"/>
        <v>36</v>
      </c>
      <c r="C61" s="111">
        <v>3635</v>
      </c>
      <c r="D61" s="35" t="s">
        <v>75</v>
      </c>
      <c r="E61" s="36">
        <v>300</v>
      </c>
      <c r="F61" s="37">
        <f t="shared" si="15"/>
        <v>650</v>
      </c>
      <c r="G61" s="38">
        <f t="shared" si="16"/>
        <v>532</v>
      </c>
      <c r="H61" s="39">
        <f t="shared" si="17"/>
        <v>81.84615384615384</v>
      </c>
      <c r="I61" s="36"/>
      <c r="J61" s="37"/>
      <c r="K61" s="38"/>
      <c r="L61" s="39"/>
      <c r="M61" s="36">
        <v>300</v>
      </c>
      <c r="N61" s="37">
        <v>650</v>
      </c>
      <c r="O61" s="38">
        <v>532</v>
      </c>
      <c r="P61" s="39">
        <f t="shared" si="10"/>
        <v>81.84615384615384</v>
      </c>
    </row>
    <row r="62" spans="1:16" ht="20.25" outlineLevel="3">
      <c r="A62" s="110" t="str">
        <f t="shared" si="13"/>
        <v>3</v>
      </c>
      <c r="B62" s="111" t="str">
        <f t="shared" si="14"/>
        <v>36</v>
      </c>
      <c r="C62" s="111">
        <v>3639</v>
      </c>
      <c r="D62" s="35" t="s">
        <v>76</v>
      </c>
      <c r="E62" s="36">
        <v>301117</v>
      </c>
      <c r="F62" s="37">
        <f t="shared" si="15"/>
        <v>379946</v>
      </c>
      <c r="G62" s="38">
        <f t="shared" si="16"/>
        <v>327576</v>
      </c>
      <c r="H62" s="39">
        <f t="shared" si="17"/>
        <v>86.21646233938507</v>
      </c>
      <c r="I62" s="36">
        <v>300337</v>
      </c>
      <c r="J62" s="37">
        <v>375843</v>
      </c>
      <c r="K62" s="38">
        <v>324557</v>
      </c>
      <c r="L62" s="39">
        <f>+K62/J62*100</f>
        <v>86.35440862274939</v>
      </c>
      <c r="M62" s="36">
        <v>780</v>
      </c>
      <c r="N62" s="37">
        <v>4103</v>
      </c>
      <c r="O62" s="38">
        <v>3019</v>
      </c>
      <c r="P62" s="39">
        <f t="shared" si="10"/>
        <v>73.58030709237143</v>
      </c>
    </row>
    <row r="63" spans="1:16" ht="20.25" outlineLevel="3">
      <c r="A63" s="110" t="str">
        <f t="shared" si="13"/>
        <v>3</v>
      </c>
      <c r="B63" s="111" t="str">
        <f t="shared" si="14"/>
        <v>36</v>
      </c>
      <c r="C63" s="111">
        <v>3699</v>
      </c>
      <c r="D63" s="35" t="s">
        <v>77</v>
      </c>
      <c r="E63" s="36">
        <v>90</v>
      </c>
      <c r="F63" s="37">
        <f t="shared" si="15"/>
        <v>20</v>
      </c>
      <c r="G63" s="38"/>
      <c r="H63" s="39"/>
      <c r="I63" s="36"/>
      <c r="J63" s="37"/>
      <c r="K63" s="38"/>
      <c r="L63" s="39"/>
      <c r="M63" s="36">
        <v>90</v>
      </c>
      <c r="N63" s="37">
        <v>20</v>
      </c>
      <c r="O63" s="38"/>
      <c r="P63" s="39"/>
    </row>
    <row r="64" spans="1:16" ht="20.25" outlineLevel="2">
      <c r="A64" s="112">
        <v>3</v>
      </c>
      <c r="B64" s="113">
        <v>36</v>
      </c>
      <c r="C64" s="114"/>
      <c r="D64" s="43" t="s">
        <v>78</v>
      </c>
      <c r="E64" s="44">
        <f>SUM(E56:E63)</f>
        <v>573239</v>
      </c>
      <c r="F64" s="45">
        <f>SUM(F56:F63)</f>
        <v>1199158</v>
      </c>
      <c r="G64" s="46">
        <f>SUM(G56:G63)</f>
        <v>1085971</v>
      </c>
      <c r="H64" s="47">
        <f t="shared" si="17"/>
        <v>90.56112705748534</v>
      </c>
      <c r="I64" s="44">
        <f>SUM(I56:I63)</f>
        <v>464863</v>
      </c>
      <c r="J64" s="45">
        <f>SUM(J56:J63)</f>
        <v>656775</v>
      </c>
      <c r="K64" s="46">
        <f>SUM(K56:K63)</f>
        <v>568336</v>
      </c>
      <c r="L64" s="47">
        <f>+K64/J64*100</f>
        <v>86.53435346960526</v>
      </c>
      <c r="M64" s="44">
        <f>SUM(M56:M63)</f>
        <v>108376</v>
      </c>
      <c r="N64" s="45">
        <f>SUM(N56:N63)</f>
        <v>559353</v>
      </c>
      <c r="O64" s="46">
        <f>SUM(O56:O63)</f>
        <v>527335</v>
      </c>
      <c r="P64" s="47">
        <f t="shared" si="10"/>
        <v>94.27588660470222</v>
      </c>
    </row>
    <row r="65" spans="1:16" ht="20.25" outlineLevel="2">
      <c r="A65" s="110"/>
      <c r="B65" s="121"/>
      <c r="C65" s="111"/>
      <c r="D65" s="35"/>
      <c r="E65" s="71"/>
      <c r="F65" s="72"/>
      <c r="G65" s="73"/>
      <c r="H65" s="74"/>
      <c r="I65" s="71"/>
      <c r="J65" s="72"/>
      <c r="K65" s="73"/>
      <c r="L65" s="74"/>
      <c r="M65" s="71"/>
      <c r="N65" s="72"/>
      <c r="O65" s="73"/>
      <c r="P65" s="74"/>
    </row>
    <row r="66" spans="1:16" ht="20.25" outlineLevel="3">
      <c r="A66" s="110" t="str">
        <f>MID(C66,1,1)</f>
        <v>3</v>
      </c>
      <c r="B66" s="111" t="str">
        <f>MID(C66,1,2)</f>
        <v>37</v>
      </c>
      <c r="C66" s="111">
        <v>3716</v>
      </c>
      <c r="D66" s="35" t="s">
        <v>79</v>
      </c>
      <c r="E66" s="36">
        <v>1150</v>
      </c>
      <c r="F66" s="37">
        <f aca="true" t="shared" si="18" ref="F66:F71">+J66+N66</f>
        <v>1150</v>
      </c>
      <c r="G66" s="38">
        <f aca="true" t="shared" si="19" ref="G66:G71">+K66+O66</f>
        <v>1147</v>
      </c>
      <c r="H66" s="39">
        <f>+G66/F66*100</f>
        <v>99.73913043478261</v>
      </c>
      <c r="I66" s="36">
        <v>1150</v>
      </c>
      <c r="J66" s="37">
        <v>1150</v>
      </c>
      <c r="K66" s="38">
        <v>1147</v>
      </c>
      <c r="L66" s="39">
        <f>+K66/J66*100</f>
        <v>99.73913043478261</v>
      </c>
      <c r="M66" s="36"/>
      <c r="N66" s="37"/>
      <c r="O66" s="38"/>
      <c r="P66" s="39"/>
    </row>
    <row r="67" spans="1:16" ht="20.25" outlineLevel="3">
      <c r="A67" s="110">
        <v>3</v>
      </c>
      <c r="B67" s="111">
        <v>37</v>
      </c>
      <c r="C67" s="111">
        <v>3722</v>
      </c>
      <c r="D67" s="35" t="s">
        <v>177</v>
      </c>
      <c r="E67" s="36"/>
      <c r="F67" s="37">
        <f>+J67+N67</f>
        <v>170</v>
      </c>
      <c r="G67" s="38">
        <f>+K67+O67</f>
        <v>54</v>
      </c>
      <c r="H67" s="39">
        <f>+G67/F67*100</f>
        <v>31.76470588235294</v>
      </c>
      <c r="I67" s="36"/>
      <c r="J67" s="37"/>
      <c r="K67" s="38"/>
      <c r="L67" s="39"/>
      <c r="M67" s="36"/>
      <c r="N67" s="37">
        <v>170</v>
      </c>
      <c r="O67" s="38">
        <v>54</v>
      </c>
      <c r="P67" s="39">
        <f t="shared" si="10"/>
        <v>31.76470588235294</v>
      </c>
    </row>
    <row r="68" spans="1:16" ht="20.25" outlineLevel="3">
      <c r="A68" s="110" t="str">
        <f>MID(C68,1,1)</f>
        <v>3</v>
      </c>
      <c r="B68" s="111" t="str">
        <f>MID(C68,1,2)</f>
        <v>37</v>
      </c>
      <c r="C68" s="111">
        <v>3725</v>
      </c>
      <c r="D68" s="35" t="s">
        <v>82</v>
      </c>
      <c r="E68" s="36">
        <v>42200</v>
      </c>
      <c r="F68" s="37">
        <f t="shared" si="18"/>
        <v>69508</v>
      </c>
      <c r="G68" s="38">
        <f t="shared" si="19"/>
        <v>69410</v>
      </c>
      <c r="H68" s="39">
        <f>+G68/F68*100</f>
        <v>99.85900903493123</v>
      </c>
      <c r="I68" s="36">
        <v>42200</v>
      </c>
      <c r="J68" s="37">
        <v>69508</v>
      </c>
      <c r="K68" s="38">
        <v>69410</v>
      </c>
      <c r="L68" s="39">
        <f>+K68/J68*100</f>
        <v>99.85900903493123</v>
      </c>
      <c r="M68" s="36"/>
      <c r="N68" s="37"/>
      <c r="O68" s="38"/>
      <c r="P68" s="39"/>
    </row>
    <row r="69" spans="1:16" ht="20.25" outlineLevel="3">
      <c r="A69" s="110" t="str">
        <f>MID(C69,1,1)</f>
        <v>3</v>
      </c>
      <c r="B69" s="111" t="str">
        <f>MID(C69,1,2)</f>
        <v>37</v>
      </c>
      <c r="C69" s="111">
        <v>3741</v>
      </c>
      <c r="D69" s="35" t="s">
        <v>86</v>
      </c>
      <c r="E69" s="36">
        <v>5801</v>
      </c>
      <c r="F69" s="37">
        <f t="shared" si="18"/>
        <v>9801</v>
      </c>
      <c r="G69" s="38">
        <f t="shared" si="19"/>
        <v>7332</v>
      </c>
      <c r="H69" s="39">
        <f>+G69/F69*100</f>
        <v>74.80869299051118</v>
      </c>
      <c r="I69" s="36">
        <v>5801</v>
      </c>
      <c r="J69" s="37">
        <v>9801</v>
      </c>
      <c r="K69" s="38">
        <v>7332</v>
      </c>
      <c r="L69" s="39">
        <f>+K69/J69*100</f>
        <v>74.80869299051118</v>
      </c>
      <c r="M69" s="36"/>
      <c r="N69" s="37"/>
      <c r="O69" s="38"/>
      <c r="P69" s="39"/>
    </row>
    <row r="70" spans="1:16" ht="20.25" outlineLevel="3">
      <c r="A70" s="110">
        <v>3</v>
      </c>
      <c r="B70" s="111">
        <v>37</v>
      </c>
      <c r="C70" s="111">
        <v>3744</v>
      </c>
      <c r="D70" s="35" t="s">
        <v>178</v>
      </c>
      <c r="E70" s="36"/>
      <c r="F70" s="37"/>
      <c r="G70" s="38">
        <f>+K70+O70</f>
        <v>89</v>
      </c>
      <c r="H70" s="39"/>
      <c r="I70" s="36"/>
      <c r="J70" s="37"/>
      <c r="K70" s="38"/>
      <c r="L70" s="39"/>
      <c r="M70" s="36"/>
      <c r="N70" s="37"/>
      <c r="O70" s="38">
        <v>89</v>
      </c>
      <c r="P70" s="39"/>
    </row>
    <row r="71" spans="1:16" ht="20.25" outlineLevel="3">
      <c r="A71" s="110" t="str">
        <f>MID(C71,1,1)</f>
        <v>3</v>
      </c>
      <c r="B71" s="111" t="str">
        <f>MID(C71,1,2)</f>
        <v>37</v>
      </c>
      <c r="C71" s="111">
        <v>3745</v>
      </c>
      <c r="D71" s="35" t="s">
        <v>89</v>
      </c>
      <c r="E71" s="36">
        <v>33132</v>
      </c>
      <c r="F71" s="37">
        <f t="shared" si="18"/>
        <v>22445</v>
      </c>
      <c r="G71" s="38">
        <f t="shared" si="19"/>
        <v>21911</v>
      </c>
      <c r="H71" s="39">
        <f>+G71/F71*100</f>
        <v>97.62085096903542</v>
      </c>
      <c r="I71" s="36">
        <v>32542</v>
      </c>
      <c r="J71" s="37">
        <v>20542</v>
      </c>
      <c r="K71" s="38">
        <v>19648</v>
      </c>
      <c r="L71" s="39">
        <f>+K71/J71*100</f>
        <v>95.64794080420602</v>
      </c>
      <c r="M71" s="36">
        <v>590</v>
      </c>
      <c r="N71" s="37">
        <v>1903</v>
      </c>
      <c r="O71" s="38">
        <v>2263</v>
      </c>
      <c r="P71" s="39">
        <f t="shared" si="10"/>
        <v>118.9174986862848</v>
      </c>
    </row>
    <row r="72" spans="1:16" ht="20.25" outlineLevel="2">
      <c r="A72" s="112">
        <v>3</v>
      </c>
      <c r="B72" s="113">
        <v>37</v>
      </c>
      <c r="C72" s="114"/>
      <c r="D72" s="43" t="s">
        <v>94</v>
      </c>
      <c r="E72" s="44">
        <f>SUM(E66:E71)</f>
        <v>82283</v>
      </c>
      <c r="F72" s="45">
        <f>SUM(F66:F71)</f>
        <v>103074</v>
      </c>
      <c r="G72" s="46">
        <f>SUM(G66:G71)</f>
        <v>99943</v>
      </c>
      <c r="H72" s="47">
        <f>+G72/F72*100</f>
        <v>96.9623765450065</v>
      </c>
      <c r="I72" s="44">
        <f>SUM(I66:I71)</f>
        <v>81693</v>
      </c>
      <c r="J72" s="45">
        <f>SUM(J66:J71)</f>
        <v>101001</v>
      </c>
      <c r="K72" s="46">
        <f>SUM(K66:K71)</f>
        <v>97537</v>
      </c>
      <c r="L72" s="47">
        <f>+K72/J72*100</f>
        <v>96.57033098682192</v>
      </c>
      <c r="M72" s="44">
        <f>SUM(M66:M71)</f>
        <v>590</v>
      </c>
      <c r="N72" s="45">
        <f>SUM(N66:N71)</f>
        <v>2073</v>
      </c>
      <c r="O72" s="46">
        <f>SUM(O66:O71)</f>
        <v>2406</v>
      </c>
      <c r="P72" s="47">
        <f t="shared" si="10"/>
        <v>116.06367583212736</v>
      </c>
    </row>
    <row r="73" spans="1:16" ht="21" outlineLevel="2" thickBot="1">
      <c r="A73" s="115"/>
      <c r="B73" s="116"/>
      <c r="C73" s="117"/>
      <c r="D73" s="48"/>
      <c r="E73" s="49"/>
      <c r="F73" s="50"/>
      <c r="G73" s="51"/>
      <c r="H73" s="52"/>
      <c r="I73" s="49"/>
      <c r="J73" s="50"/>
      <c r="K73" s="51"/>
      <c r="L73" s="52"/>
      <c r="M73" s="49"/>
      <c r="N73" s="50"/>
      <c r="O73" s="51"/>
      <c r="P73" s="52"/>
    </row>
    <row r="74" spans="1:16" ht="21.75" outlineLevel="1" thickBot="1" thickTop="1">
      <c r="A74" s="118">
        <v>3</v>
      </c>
      <c r="B74" s="119"/>
      <c r="C74" s="119"/>
      <c r="D74" s="56" t="s">
        <v>95</v>
      </c>
      <c r="E74" s="57">
        <f>E72+E64+E54+E47+E42+E31</f>
        <v>1107086</v>
      </c>
      <c r="F74" s="58">
        <f>F72+F64+F54+F47+F42+F31</f>
        <v>1876114</v>
      </c>
      <c r="G74" s="59">
        <f>G72+G64+G54+G47+G42+G31</f>
        <v>1634239</v>
      </c>
      <c r="H74" s="60">
        <f>+G74/F74*100</f>
        <v>87.10765976907587</v>
      </c>
      <c r="I74" s="57">
        <f>I72+I64+I54+I47+I42+I31</f>
        <v>970535</v>
      </c>
      <c r="J74" s="58">
        <f>J72+J64+J54+J47+J42+J31</f>
        <v>1184254</v>
      </c>
      <c r="K74" s="59">
        <f>K72+K64+K54+K47+K42+K31</f>
        <v>972786</v>
      </c>
      <c r="L74" s="60">
        <f>+K74/J74*100</f>
        <v>82.14335775939959</v>
      </c>
      <c r="M74" s="57">
        <f>M72+M64+M54+M47+M42+M31</f>
        <v>136551</v>
      </c>
      <c r="N74" s="58">
        <f>N72+N64+N54+N47+N42+N31</f>
        <v>708830</v>
      </c>
      <c r="O74" s="59">
        <f>O72+O64+O54+O47+O42+O31</f>
        <v>671153</v>
      </c>
      <c r="P74" s="60">
        <f t="shared" si="10"/>
        <v>94.68462113623859</v>
      </c>
    </row>
    <row r="75" spans="1:16" ht="21" outlineLevel="1" thickTop="1">
      <c r="A75" s="120"/>
      <c r="B75" s="109"/>
      <c r="C75" s="109"/>
      <c r="D75" s="26"/>
      <c r="E75" s="64"/>
      <c r="F75" s="65"/>
      <c r="G75" s="66"/>
      <c r="H75" s="67"/>
      <c r="I75" s="64"/>
      <c r="J75" s="65"/>
      <c r="K75" s="66"/>
      <c r="L75" s="67"/>
      <c r="M75" s="64"/>
      <c r="N75" s="65"/>
      <c r="O75" s="66"/>
      <c r="P75" s="67"/>
    </row>
    <row r="76" spans="1:16" ht="20.25" outlineLevel="1">
      <c r="A76" s="108">
        <v>4</v>
      </c>
      <c r="B76" s="109">
        <v>43</v>
      </c>
      <c r="C76" s="109">
        <v>4312</v>
      </c>
      <c r="D76" s="26" t="s">
        <v>152</v>
      </c>
      <c r="E76" s="64"/>
      <c r="F76" s="37">
        <f aca="true" t="shared" si="20" ref="F76:F85">+J76+N76</f>
        <v>200</v>
      </c>
      <c r="G76" s="38"/>
      <c r="H76" s="67"/>
      <c r="I76" s="64"/>
      <c r="J76" s="65"/>
      <c r="K76" s="66"/>
      <c r="L76" s="67"/>
      <c r="M76" s="64"/>
      <c r="N76" s="32">
        <v>200</v>
      </c>
      <c r="O76" s="66"/>
      <c r="P76" s="67"/>
    </row>
    <row r="77" spans="1:16" ht="20.25" outlineLevel="3">
      <c r="A77" s="110">
        <v>4</v>
      </c>
      <c r="B77" s="111">
        <v>43</v>
      </c>
      <c r="C77" s="111">
        <v>4314</v>
      </c>
      <c r="D77" s="35" t="s">
        <v>103</v>
      </c>
      <c r="E77" s="36">
        <v>17070</v>
      </c>
      <c r="F77" s="37">
        <f t="shared" si="20"/>
        <v>23812</v>
      </c>
      <c r="G77" s="38">
        <f aca="true" t="shared" si="21" ref="G77:G85">+K77+O77</f>
        <v>19826</v>
      </c>
      <c r="H77" s="39">
        <f aca="true" t="shared" si="22" ref="H77:H86">+G77/F77*100</f>
        <v>83.260540903746</v>
      </c>
      <c r="I77" s="36">
        <v>14800</v>
      </c>
      <c r="J77" s="37"/>
      <c r="K77" s="38"/>
      <c r="L77" s="39"/>
      <c r="M77" s="36">
        <v>2270</v>
      </c>
      <c r="N77" s="37">
        <v>23812</v>
      </c>
      <c r="O77" s="38">
        <v>19826</v>
      </c>
      <c r="P77" s="39">
        <f t="shared" si="10"/>
        <v>83.260540903746</v>
      </c>
    </row>
    <row r="78" spans="1:16" ht="20.25" outlineLevel="3">
      <c r="A78" s="110" t="str">
        <f aca="true" t="shared" si="23" ref="A78:A85">MID(C78,1,1)</f>
        <v>4</v>
      </c>
      <c r="B78" s="111" t="str">
        <f aca="true" t="shared" si="24" ref="B78:B85">MID(C78,1,2)</f>
        <v>43</v>
      </c>
      <c r="C78" s="111">
        <v>4316</v>
      </c>
      <c r="D78" s="35" t="s">
        <v>105</v>
      </c>
      <c r="E78" s="36">
        <v>7440</v>
      </c>
      <c r="F78" s="37">
        <f t="shared" si="20"/>
        <v>7440</v>
      </c>
      <c r="G78" s="38">
        <f t="shared" si="21"/>
        <v>6074</v>
      </c>
      <c r="H78" s="39">
        <f t="shared" si="22"/>
        <v>81.63978494623656</v>
      </c>
      <c r="I78" s="36">
        <v>7440</v>
      </c>
      <c r="J78" s="37">
        <v>7440</v>
      </c>
      <c r="K78" s="38">
        <v>6074</v>
      </c>
      <c r="L78" s="39">
        <f>+K78/J78*100</f>
        <v>81.63978494623656</v>
      </c>
      <c r="M78" s="36"/>
      <c r="N78" s="37"/>
      <c r="O78" s="38"/>
      <c r="P78" s="39"/>
    </row>
    <row r="79" spans="1:16" ht="20.25" outlineLevel="3">
      <c r="A79" s="110" t="str">
        <f t="shared" si="23"/>
        <v>4</v>
      </c>
      <c r="B79" s="111" t="str">
        <f t="shared" si="24"/>
        <v>43</v>
      </c>
      <c r="C79" s="111">
        <v>4319</v>
      </c>
      <c r="D79" s="35" t="s">
        <v>106</v>
      </c>
      <c r="E79" s="36">
        <v>3000</v>
      </c>
      <c r="F79" s="37">
        <f t="shared" si="20"/>
        <v>370</v>
      </c>
      <c r="G79" s="38">
        <f t="shared" si="21"/>
        <v>241</v>
      </c>
      <c r="H79" s="39">
        <f t="shared" si="22"/>
        <v>65.13513513513513</v>
      </c>
      <c r="I79" s="36"/>
      <c r="J79" s="37"/>
      <c r="K79" s="38"/>
      <c r="L79" s="39"/>
      <c r="M79" s="36">
        <v>3000</v>
      </c>
      <c r="N79" s="37">
        <v>370</v>
      </c>
      <c r="O79" s="38">
        <v>241</v>
      </c>
      <c r="P79" s="39">
        <f t="shared" si="10"/>
        <v>65.13513513513513</v>
      </c>
    </row>
    <row r="80" spans="1:16" ht="20.25" outlineLevel="3">
      <c r="A80" s="110" t="str">
        <f t="shared" si="23"/>
        <v>4</v>
      </c>
      <c r="B80" s="111" t="str">
        <f t="shared" si="24"/>
        <v>43</v>
      </c>
      <c r="C80" s="111">
        <v>4321</v>
      </c>
      <c r="D80" s="35" t="s">
        <v>107</v>
      </c>
      <c r="E80" s="36">
        <v>140</v>
      </c>
      <c r="F80" s="37">
        <f t="shared" si="20"/>
        <v>140</v>
      </c>
      <c r="G80" s="38">
        <f t="shared" si="21"/>
        <v>140</v>
      </c>
      <c r="H80" s="39">
        <f t="shared" si="22"/>
        <v>100</v>
      </c>
      <c r="I80" s="36">
        <v>140</v>
      </c>
      <c r="J80" s="37">
        <v>140</v>
      </c>
      <c r="K80" s="38">
        <v>140</v>
      </c>
      <c r="L80" s="39">
        <f>+K80/J80*100</f>
        <v>100</v>
      </c>
      <c r="M80" s="36"/>
      <c r="N80" s="37"/>
      <c r="O80" s="38"/>
      <c r="P80" s="39"/>
    </row>
    <row r="81" spans="1:16" ht="20.25" outlineLevel="3">
      <c r="A81" s="110" t="str">
        <f t="shared" si="23"/>
        <v>4</v>
      </c>
      <c r="B81" s="111" t="str">
        <f t="shared" si="24"/>
        <v>43</v>
      </c>
      <c r="C81" s="111">
        <v>4339</v>
      </c>
      <c r="D81" s="35" t="s">
        <v>113</v>
      </c>
      <c r="E81" s="36">
        <v>8200</v>
      </c>
      <c r="F81" s="37">
        <f t="shared" si="20"/>
        <v>2200</v>
      </c>
      <c r="G81" s="38">
        <f t="shared" si="21"/>
        <v>158</v>
      </c>
      <c r="H81" s="39">
        <f t="shared" si="22"/>
        <v>7.1818181818181825</v>
      </c>
      <c r="I81" s="36">
        <v>8200</v>
      </c>
      <c r="J81" s="37">
        <v>2200</v>
      </c>
      <c r="K81" s="38">
        <v>158</v>
      </c>
      <c r="L81" s="39">
        <f>+K81/J81*100</f>
        <v>7.1818181818181825</v>
      </c>
      <c r="M81" s="36"/>
      <c r="N81" s="37"/>
      <c r="O81" s="38"/>
      <c r="P81" s="39"/>
    </row>
    <row r="82" spans="1:16" ht="20.25" outlineLevel="3">
      <c r="A82" s="110" t="str">
        <f t="shared" si="23"/>
        <v>4</v>
      </c>
      <c r="B82" s="111" t="str">
        <f t="shared" si="24"/>
        <v>43</v>
      </c>
      <c r="C82" s="111">
        <v>4341</v>
      </c>
      <c r="D82" s="35" t="s">
        <v>114</v>
      </c>
      <c r="E82" s="36">
        <v>12543</v>
      </c>
      <c r="F82" s="37">
        <f t="shared" si="20"/>
        <v>10510</v>
      </c>
      <c r="G82" s="38">
        <f t="shared" si="21"/>
        <v>9610</v>
      </c>
      <c r="H82" s="39">
        <f t="shared" si="22"/>
        <v>91.43672692673644</v>
      </c>
      <c r="I82" s="36">
        <v>12543</v>
      </c>
      <c r="J82" s="37">
        <v>10510</v>
      </c>
      <c r="K82" s="38">
        <v>9610</v>
      </c>
      <c r="L82" s="39">
        <f>+K82/J82*100</f>
        <v>91.43672692673644</v>
      </c>
      <c r="M82" s="36"/>
      <c r="N82" s="37"/>
      <c r="O82" s="38"/>
      <c r="P82" s="39"/>
    </row>
    <row r="83" spans="1:16" ht="20.25" outlineLevel="3">
      <c r="A83" s="110" t="str">
        <f t="shared" si="23"/>
        <v>4</v>
      </c>
      <c r="B83" s="111" t="str">
        <f t="shared" si="24"/>
        <v>43</v>
      </c>
      <c r="C83" s="111">
        <v>4342</v>
      </c>
      <c r="D83" s="35" t="s">
        <v>115</v>
      </c>
      <c r="E83" s="36"/>
      <c r="F83" s="37">
        <f t="shared" si="20"/>
        <v>2483</v>
      </c>
      <c r="G83" s="38">
        <f t="shared" si="21"/>
        <v>2528</v>
      </c>
      <c r="H83" s="39">
        <f t="shared" si="22"/>
        <v>101.81232380185259</v>
      </c>
      <c r="I83" s="36"/>
      <c r="J83" s="37">
        <v>450</v>
      </c>
      <c r="K83" s="38">
        <v>450</v>
      </c>
      <c r="L83" s="39">
        <f>+K83/J83*100</f>
        <v>100</v>
      </c>
      <c r="M83" s="36"/>
      <c r="N83" s="37">
        <v>2033</v>
      </c>
      <c r="O83" s="38">
        <v>2078</v>
      </c>
      <c r="P83" s="39">
        <f>+O83/N83*100</f>
        <v>102.21347761928186</v>
      </c>
    </row>
    <row r="84" spans="1:16" ht="20.25" outlineLevel="3">
      <c r="A84" s="110">
        <v>4</v>
      </c>
      <c r="B84" s="111">
        <v>43</v>
      </c>
      <c r="C84" s="111">
        <v>4346</v>
      </c>
      <c r="D84" s="35" t="s">
        <v>181</v>
      </c>
      <c r="E84" s="36"/>
      <c r="F84" s="37">
        <f>+J84+N84</f>
        <v>2700</v>
      </c>
      <c r="G84" s="38">
        <f>+K84+O84</f>
        <v>2700</v>
      </c>
      <c r="H84" s="39">
        <f t="shared" si="22"/>
        <v>100</v>
      </c>
      <c r="I84" s="36"/>
      <c r="J84" s="37">
        <v>2700</v>
      </c>
      <c r="K84" s="38">
        <v>2700</v>
      </c>
      <c r="L84" s="39">
        <f>+K84/J84*100</f>
        <v>100</v>
      </c>
      <c r="M84" s="36"/>
      <c r="N84" s="37"/>
      <c r="O84" s="38"/>
      <c r="P84" s="39"/>
    </row>
    <row r="85" spans="1:16" ht="20.25" outlineLevel="3">
      <c r="A85" s="110" t="str">
        <f t="shared" si="23"/>
        <v>4</v>
      </c>
      <c r="B85" s="111" t="str">
        <f t="shared" si="24"/>
        <v>43</v>
      </c>
      <c r="C85" s="111">
        <v>4349</v>
      </c>
      <c r="D85" s="35" t="s">
        <v>118</v>
      </c>
      <c r="E85" s="36">
        <v>1000</v>
      </c>
      <c r="F85" s="37">
        <f t="shared" si="20"/>
        <v>1000</v>
      </c>
      <c r="G85" s="38">
        <f t="shared" si="21"/>
        <v>1000</v>
      </c>
      <c r="H85" s="39">
        <f t="shared" si="22"/>
        <v>100</v>
      </c>
      <c r="I85" s="36">
        <v>1000</v>
      </c>
      <c r="J85" s="37">
        <v>1000</v>
      </c>
      <c r="K85" s="38">
        <v>1000</v>
      </c>
      <c r="L85" s="39">
        <f aca="true" t="shared" si="25" ref="L85:L110">+K85/J85*100</f>
        <v>100</v>
      </c>
      <c r="M85" s="36"/>
      <c r="N85" s="37"/>
      <c r="O85" s="38"/>
      <c r="P85" s="39"/>
    </row>
    <row r="86" spans="1:16" ht="20.25" outlineLevel="2">
      <c r="A86" s="112">
        <v>4</v>
      </c>
      <c r="B86" s="113">
        <v>43</v>
      </c>
      <c r="C86" s="114"/>
      <c r="D86" s="43" t="s">
        <v>119</v>
      </c>
      <c r="E86" s="44">
        <f>SUM(E77:E85)</f>
        <v>49393</v>
      </c>
      <c r="F86" s="45">
        <f>SUM(F76:F85)</f>
        <v>50855</v>
      </c>
      <c r="G86" s="46">
        <f>SUM(G77:G85)</f>
        <v>42277</v>
      </c>
      <c r="H86" s="47">
        <f t="shared" si="22"/>
        <v>83.13243535542227</v>
      </c>
      <c r="I86" s="44">
        <f>SUM(I77:I85)</f>
        <v>44123</v>
      </c>
      <c r="J86" s="45">
        <f>SUM(J77:J85)</f>
        <v>24440</v>
      </c>
      <c r="K86" s="46">
        <f>SUM(K77:K85)</f>
        <v>20132</v>
      </c>
      <c r="L86" s="47">
        <f t="shared" si="25"/>
        <v>82.37315875613747</v>
      </c>
      <c r="M86" s="44">
        <f>SUM(M77:M85)</f>
        <v>5270</v>
      </c>
      <c r="N86" s="45">
        <f>SUM(N76:N85)</f>
        <v>26415</v>
      </c>
      <c r="O86" s="46">
        <f>SUM(O77:O85)</f>
        <v>22145</v>
      </c>
      <c r="P86" s="47">
        <f>+O86/N86*100</f>
        <v>83.83494226765096</v>
      </c>
    </row>
    <row r="87" spans="1:16" ht="21" outlineLevel="2" thickBot="1">
      <c r="A87" s="115"/>
      <c r="B87" s="116"/>
      <c r="C87" s="117"/>
      <c r="D87" s="48"/>
      <c r="E87" s="49"/>
      <c r="F87" s="50"/>
      <c r="G87" s="51"/>
      <c r="H87" s="52"/>
      <c r="I87" s="49"/>
      <c r="J87" s="50"/>
      <c r="K87" s="51"/>
      <c r="L87" s="52"/>
      <c r="M87" s="49"/>
      <c r="N87" s="50"/>
      <c r="O87" s="51"/>
      <c r="P87" s="52"/>
    </row>
    <row r="88" spans="1:16" ht="21.75" outlineLevel="1" thickBot="1" thickTop="1">
      <c r="A88" s="118">
        <v>4</v>
      </c>
      <c r="B88" s="119"/>
      <c r="C88" s="119"/>
      <c r="D88" s="56" t="s">
        <v>103</v>
      </c>
      <c r="E88" s="61">
        <f>E86</f>
        <v>49393</v>
      </c>
      <c r="F88" s="62">
        <f>F86</f>
        <v>50855</v>
      </c>
      <c r="G88" s="63">
        <f>G86</f>
        <v>42277</v>
      </c>
      <c r="H88" s="91">
        <f>+G88/F88*100</f>
        <v>83.13243535542227</v>
      </c>
      <c r="I88" s="61">
        <f>I86</f>
        <v>44123</v>
      </c>
      <c r="J88" s="62">
        <f>J86</f>
        <v>24440</v>
      </c>
      <c r="K88" s="63">
        <f>K86</f>
        <v>20132</v>
      </c>
      <c r="L88" s="91">
        <f t="shared" si="25"/>
        <v>82.37315875613747</v>
      </c>
      <c r="M88" s="61">
        <f>M86</f>
        <v>5270</v>
      </c>
      <c r="N88" s="62">
        <f>N86</f>
        <v>26415</v>
      </c>
      <c r="O88" s="63">
        <f>O86</f>
        <v>22145</v>
      </c>
      <c r="P88" s="91">
        <f>+O88/N88*100</f>
        <v>83.83494226765096</v>
      </c>
    </row>
    <row r="89" spans="1:16" ht="21" outlineLevel="2" thickTop="1">
      <c r="A89" s="110"/>
      <c r="B89" s="121"/>
      <c r="C89" s="111"/>
      <c r="D89" s="35"/>
      <c r="E89" s="71"/>
      <c r="F89" s="72"/>
      <c r="G89" s="73"/>
      <c r="H89" s="74"/>
      <c r="I89" s="71"/>
      <c r="J89" s="72"/>
      <c r="K89" s="73"/>
      <c r="L89" s="74"/>
      <c r="M89" s="71"/>
      <c r="N89" s="72"/>
      <c r="O89" s="73"/>
      <c r="P89" s="74"/>
    </row>
    <row r="90" spans="1:16" ht="20.25" outlineLevel="3">
      <c r="A90" s="110" t="str">
        <f>MID(C90,1,1)</f>
        <v>5</v>
      </c>
      <c r="B90" s="111" t="str">
        <f>MID(C90,1,2)</f>
        <v>53</v>
      </c>
      <c r="C90" s="111">
        <v>5311</v>
      </c>
      <c r="D90" s="35" t="s">
        <v>122</v>
      </c>
      <c r="E90" s="36">
        <v>11056</v>
      </c>
      <c r="F90" s="37">
        <f>+J90+N90</f>
        <v>27156</v>
      </c>
      <c r="G90" s="38">
        <f>+K90+O90</f>
        <v>26779</v>
      </c>
      <c r="H90" s="39">
        <f>+G90/F90*100</f>
        <v>98.61172484902048</v>
      </c>
      <c r="I90" s="36">
        <v>11056</v>
      </c>
      <c r="J90" s="37">
        <v>11056</v>
      </c>
      <c r="K90" s="38">
        <v>11306</v>
      </c>
      <c r="L90" s="39">
        <f t="shared" si="25"/>
        <v>102.26121562952244</v>
      </c>
      <c r="M90" s="36"/>
      <c r="N90" s="37">
        <v>16100</v>
      </c>
      <c r="O90" s="38">
        <v>15473</v>
      </c>
      <c r="P90" s="39">
        <f>+O90/N90*100</f>
        <v>96.1055900621118</v>
      </c>
    </row>
    <row r="91" spans="1:16" ht="20.25" outlineLevel="2">
      <c r="A91" s="112">
        <v>5</v>
      </c>
      <c r="B91" s="113">
        <v>53</v>
      </c>
      <c r="C91" s="114"/>
      <c r="D91" s="43" t="s">
        <v>123</v>
      </c>
      <c r="E91" s="44">
        <f>SUM(E90)</f>
        <v>11056</v>
      </c>
      <c r="F91" s="45">
        <f>SUM(F90)</f>
        <v>27156</v>
      </c>
      <c r="G91" s="46">
        <f>SUM(G90)</f>
        <v>26779</v>
      </c>
      <c r="H91" s="47">
        <f>+G91/F91*100</f>
        <v>98.61172484902048</v>
      </c>
      <c r="I91" s="44">
        <f>SUM(I90)</f>
        <v>11056</v>
      </c>
      <c r="J91" s="45">
        <f>SUM(J90)</f>
        <v>11056</v>
      </c>
      <c r="K91" s="46">
        <f>SUM(K90)</f>
        <v>11306</v>
      </c>
      <c r="L91" s="47">
        <f t="shared" si="25"/>
        <v>102.26121562952244</v>
      </c>
      <c r="M91" s="44"/>
      <c r="N91" s="45">
        <f>SUM(N90)</f>
        <v>16100</v>
      </c>
      <c r="O91" s="46">
        <f>SUM(O90)</f>
        <v>15473</v>
      </c>
      <c r="P91" s="47">
        <f>+O91/N91*100</f>
        <v>96.1055900621118</v>
      </c>
    </row>
    <row r="92" spans="1:16" ht="20.25" outlineLevel="2">
      <c r="A92" s="110"/>
      <c r="B92" s="121"/>
      <c r="C92" s="111"/>
      <c r="D92" s="35"/>
      <c r="E92" s="71"/>
      <c r="F92" s="72"/>
      <c r="G92" s="73"/>
      <c r="H92" s="74"/>
      <c r="I92" s="71"/>
      <c r="J92" s="72"/>
      <c r="K92" s="73"/>
      <c r="L92" s="74"/>
      <c r="M92" s="71"/>
      <c r="N92" s="72"/>
      <c r="O92" s="73"/>
      <c r="P92" s="74"/>
    </row>
    <row r="93" spans="1:16" ht="20.25" outlineLevel="3">
      <c r="A93" s="110" t="str">
        <f>MID(C93,1,1)</f>
        <v>5</v>
      </c>
      <c r="B93" s="111" t="str">
        <f>MID(C93,1,2)</f>
        <v>55</v>
      </c>
      <c r="C93" s="111">
        <v>5511</v>
      </c>
      <c r="D93" s="35" t="s">
        <v>124</v>
      </c>
      <c r="E93" s="36">
        <v>11459</v>
      </c>
      <c r="F93" s="37">
        <f>+J93+N93</f>
        <v>13409</v>
      </c>
      <c r="G93" s="38">
        <f>+K93+O93</f>
        <v>13905</v>
      </c>
      <c r="H93" s="39">
        <f>+G93/F93*100</f>
        <v>103.69900812886867</v>
      </c>
      <c r="I93" s="36">
        <v>11459</v>
      </c>
      <c r="J93" s="37">
        <v>13409</v>
      </c>
      <c r="K93" s="38">
        <v>13905</v>
      </c>
      <c r="L93" s="39">
        <f t="shared" si="25"/>
        <v>103.69900812886867</v>
      </c>
      <c r="M93" s="36"/>
      <c r="N93" s="37"/>
      <c r="O93" s="38"/>
      <c r="P93" s="39"/>
    </row>
    <row r="94" spans="1:16" ht="20.25" outlineLevel="3">
      <c r="A94" s="110" t="str">
        <f>MID(C94,1,1)</f>
        <v>5</v>
      </c>
      <c r="B94" s="111" t="str">
        <f>MID(C94,1,2)</f>
        <v>55</v>
      </c>
      <c r="C94" s="111">
        <v>5512</v>
      </c>
      <c r="D94" s="35" t="s">
        <v>125</v>
      </c>
      <c r="E94" s="36">
        <v>535</v>
      </c>
      <c r="F94" s="37">
        <f>+J94+N94</f>
        <v>997</v>
      </c>
      <c r="G94" s="38">
        <f>+K94+O94</f>
        <v>1043</v>
      </c>
      <c r="H94" s="39">
        <f>+G94/F94*100</f>
        <v>104.61384152457371</v>
      </c>
      <c r="I94" s="36"/>
      <c r="J94" s="37"/>
      <c r="K94" s="38"/>
      <c r="L94" s="39"/>
      <c r="M94" s="36">
        <v>535</v>
      </c>
      <c r="N94" s="37">
        <v>997</v>
      </c>
      <c r="O94" s="38">
        <v>1043</v>
      </c>
      <c r="P94" s="39">
        <f>+O94/N94*100</f>
        <v>104.61384152457371</v>
      </c>
    </row>
    <row r="95" spans="1:16" ht="20.25" outlineLevel="2">
      <c r="A95" s="112">
        <v>5</v>
      </c>
      <c r="B95" s="113">
        <v>55</v>
      </c>
      <c r="C95" s="114"/>
      <c r="D95" s="43" t="s">
        <v>127</v>
      </c>
      <c r="E95" s="44">
        <f>SUM(E93:E94)</f>
        <v>11994</v>
      </c>
      <c r="F95" s="45">
        <f>SUM(F93:F94)</f>
        <v>14406</v>
      </c>
      <c r="G95" s="46">
        <f>SUM(G93:G94)</f>
        <v>14948</v>
      </c>
      <c r="H95" s="47">
        <f>+G95/F95*100</f>
        <v>103.76232125503262</v>
      </c>
      <c r="I95" s="44">
        <f>SUM(I93:I94)</f>
        <v>11459</v>
      </c>
      <c r="J95" s="45">
        <f>SUM(J93:J94)</f>
        <v>13409</v>
      </c>
      <c r="K95" s="46">
        <f>SUM(K93:K94)</f>
        <v>13905</v>
      </c>
      <c r="L95" s="47">
        <f t="shared" si="25"/>
        <v>103.69900812886867</v>
      </c>
      <c r="M95" s="44">
        <f>SUM(M93:M94)</f>
        <v>535</v>
      </c>
      <c r="N95" s="45">
        <f>SUM(N93:N94)</f>
        <v>997</v>
      </c>
      <c r="O95" s="46">
        <f>SUM(O93:O94)</f>
        <v>1043</v>
      </c>
      <c r="P95" s="47">
        <f>+O95/N95*100</f>
        <v>104.61384152457371</v>
      </c>
    </row>
    <row r="96" spans="1:16" ht="21" outlineLevel="2" thickBot="1">
      <c r="A96" s="115"/>
      <c r="B96" s="116"/>
      <c r="C96" s="117"/>
      <c r="D96" s="48"/>
      <c r="E96" s="49"/>
      <c r="F96" s="50"/>
      <c r="G96" s="51"/>
      <c r="H96" s="52"/>
      <c r="I96" s="49"/>
      <c r="J96" s="50"/>
      <c r="K96" s="51"/>
      <c r="L96" s="52"/>
      <c r="M96" s="49"/>
      <c r="N96" s="50"/>
      <c r="O96" s="51"/>
      <c r="P96" s="52"/>
    </row>
    <row r="97" spans="1:16" ht="21.75" outlineLevel="1" thickBot="1" thickTop="1">
      <c r="A97" s="122">
        <v>5</v>
      </c>
      <c r="B97" s="123"/>
      <c r="C97" s="123"/>
      <c r="D97" s="78" t="s">
        <v>128</v>
      </c>
      <c r="E97" s="83">
        <f>E95+E91</f>
        <v>23050</v>
      </c>
      <c r="F97" s="84">
        <f>F95+F91</f>
        <v>41562</v>
      </c>
      <c r="G97" s="85">
        <f>G95+G91</f>
        <v>41727</v>
      </c>
      <c r="H97" s="92">
        <f>+G97/F97*100</f>
        <v>100.39699725710986</v>
      </c>
      <c r="I97" s="83">
        <f>I95+I91</f>
        <v>22515</v>
      </c>
      <c r="J97" s="84">
        <f>J95+J91</f>
        <v>24465</v>
      </c>
      <c r="K97" s="85">
        <f>K95+K91</f>
        <v>25211</v>
      </c>
      <c r="L97" s="92">
        <f t="shared" si="25"/>
        <v>103.0492540363785</v>
      </c>
      <c r="M97" s="83">
        <f>M95+M91</f>
        <v>535</v>
      </c>
      <c r="N97" s="84">
        <f>N95+N91</f>
        <v>17097</v>
      </c>
      <c r="O97" s="85">
        <f>O95+O91</f>
        <v>16516</v>
      </c>
      <c r="P97" s="92">
        <f>+O97/N97*100</f>
        <v>96.60174299584723</v>
      </c>
    </row>
    <row r="98" spans="1:16" ht="21" outlineLevel="1" thickTop="1">
      <c r="A98" s="128"/>
      <c r="B98" s="129"/>
      <c r="C98" s="129"/>
      <c r="D98" s="93"/>
      <c r="E98" s="98"/>
      <c r="F98" s="99"/>
      <c r="G98" s="100"/>
      <c r="H98" s="101"/>
      <c r="I98" s="98"/>
      <c r="J98" s="99"/>
      <c r="K98" s="100"/>
      <c r="L98" s="101"/>
      <c r="M98" s="98"/>
      <c r="N98" s="99"/>
      <c r="O98" s="100"/>
      <c r="P98" s="101"/>
    </row>
    <row r="99" spans="1:16" ht="20.25" outlineLevel="3">
      <c r="A99" s="110" t="str">
        <f>MID(C99,1,1)</f>
        <v>6</v>
      </c>
      <c r="B99" s="111" t="str">
        <f>MID(C99,1,2)</f>
        <v>61</v>
      </c>
      <c r="C99" s="111">
        <v>6171</v>
      </c>
      <c r="D99" s="35" t="s">
        <v>130</v>
      </c>
      <c r="E99" s="36">
        <v>114204</v>
      </c>
      <c r="F99" s="37">
        <f>+J99+N99</f>
        <v>119072</v>
      </c>
      <c r="G99" s="38">
        <f>+K99+O99</f>
        <v>104969</v>
      </c>
      <c r="H99" s="39">
        <f>+G99/F99*100</f>
        <v>88.15590567051868</v>
      </c>
      <c r="I99" s="36">
        <v>102910</v>
      </c>
      <c r="J99" s="37">
        <v>75997</v>
      </c>
      <c r="K99" s="38">
        <v>61525</v>
      </c>
      <c r="L99" s="39">
        <f t="shared" si="25"/>
        <v>80.9571430451202</v>
      </c>
      <c r="M99" s="36">
        <v>11294</v>
      </c>
      <c r="N99" s="37">
        <v>43075</v>
      </c>
      <c r="O99" s="38">
        <v>43444</v>
      </c>
      <c r="P99" s="39">
        <f>+O99/N99*100</f>
        <v>100.85664538595474</v>
      </c>
    </row>
    <row r="100" spans="1:16" ht="20.25" outlineLevel="2">
      <c r="A100" s="112">
        <v>6</v>
      </c>
      <c r="B100" s="113">
        <v>61</v>
      </c>
      <c r="C100" s="114"/>
      <c r="D100" s="43" t="s">
        <v>132</v>
      </c>
      <c r="E100" s="44">
        <f>SUM(E99:E99)</f>
        <v>114204</v>
      </c>
      <c r="F100" s="45">
        <f>SUM(F99:F99)</f>
        <v>119072</v>
      </c>
      <c r="G100" s="46">
        <f>SUM(G99:G99)</f>
        <v>104969</v>
      </c>
      <c r="H100" s="47">
        <f>+G100/F100*100</f>
        <v>88.15590567051868</v>
      </c>
      <c r="I100" s="44">
        <f>SUM(I99:I99)</f>
        <v>102910</v>
      </c>
      <c r="J100" s="45">
        <f>SUM(J99:J99)</f>
        <v>75997</v>
      </c>
      <c r="K100" s="46">
        <f>SUM(K99:K99)</f>
        <v>61525</v>
      </c>
      <c r="L100" s="47">
        <f t="shared" si="25"/>
        <v>80.9571430451202</v>
      </c>
      <c r="M100" s="44">
        <f>SUM(M99:M99)</f>
        <v>11294</v>
      </c>
      <c r="N100" s="45">
        <f>SUM(N99:N99)</f>
        <v>43075</v>
      </c>
      <c r="O100" s="46">
        <f>SUM(O99:O99)</f>
        <v>43444</v>
      </c>
      <c r="P100" s="47">
        <f>+O100/N100*100</f>
        <v>100.85664538595474</v>
      </c>
    </row>
    <row r="101" spans="1:16" ht="20.25" outlineLevel="2">
      <c r="A101" s="110"/>
      <c r="B101" s="121"/>
      <c r="C101" s="111"/>
      <c r="D101" s="35"/>
      <c r="E101" s="71"/>
      <c r="F101" s="72"/>
      <c r="G101" s="73"/>
      <c r="H101" s="74"/>
      <c r="I101" s="71"/>
      <c r="J101" s="72"/>
      <c r="K101" s="73"/>
      <c r="L101" s="74"/>
      <c r="M101" s="71"/>
      <c r="N101" s="72"/>
      <c r="O101" s="73"/>
      <c r="P101" s="74"/>
    </row>
    <row r="102" spans="1:16" ht="20.25" outlineLevel="3">
      <c r="A102" s="110" t="str">
        <f>MID(C102,1,1)</f>
        <v>6</v>
      </c>
      <c r="B102" s="111" t="str">
        <f>MID(C102,1,2)</f>
        <v>62</v>
      </c>
      <c r="C102" s="111">
        <v>6211</v>
      </c>
      <c r="D102" s="35" t="s">
        <v>133</v>
      </c>
      <c r="E102" s="36">
        <v>32925</v>
      </c>
      <c r="F102" s="37">
        <f>+J102+N102</f>
        <v>8429</v>
      </c>
      <c r="G102" s="38">
        <f>+K102+O102</f>
        <v>998</v>
      </c>
      <c r="H102" s="39">
        <f>+G102/F102*100</f>
        <v>11.840075928342626</v>
      </c>
      <c r="I102" s="36">
        <v>32925</v>
      </c>
      <c r="J102" s="37">
        <v>8429</v>
      </c>
      <c r="K102" s="38">
        <v>998</v>
      </c>
      <c r="L102" s="39">
        <f t="shared" si="25"/>
        <v>11.840075928342626</v>
      </c>
      <c r="M102" s="36"/>
      <c r="N102" s="37"/>
      <c r="O102" s="38"/>
      <c r="P102" s="39"/>
    </row>
    <row r="103" spans="1:16" ht="20.25" outlineLevel="2">
      <c r="A103" s="112">
        <v>6</v>
      </c>
      <c r="B103" s="113">
        <v>62</v>
      </c>
      <c r="C103" s="114"/>
      <c r="D103" s="43" t="s">
        <v>136</v>
      </c>
      <c r="E103" s="44">
        <f>SUM(E102:E102)</f>
        <v>32925</v>
      </c>
      <c r="F103" s="45">
        <f>SUM(F102:F102)</f>
        <v>8429</v>
      </c>
      <c r="G103" s="46">
        <f>SUM(G102:G102)</f>
        <v>998</v>
      </c>
      <c r="H103" s="47">
        <f>+G103/F103*100</f>
        <v>11.840075928342626</v>
      </c>
      <c r="I103" s="44">
        <f>SUM(I102:I102)</f>
        <v>32925</v>
      </c>
      <c r="J103" s="45">
        <f>SUM(J102:J102)</f>
        <v>8429</v>
      </c>
      <c r="K103" s="46">
        <f>SUM(K102:K102)</f>
        <v>998</v>
      </c>
      <c r="L103" s="47">
        <f t="shared" si="25"/>
        <v>11.840075928342626</v>
      </c>
      <c r="M103" s="44"/>
      <c r="N103" s="45"/>
      <c r="O103" s="46"/>
      <c r="P103" s="47"/>
    </row>
    <row r="104" spans="1:16" ht="20.25" outlineLevel="2">
      <c r="A104" s="110"/>
      <c r="B104" s="121"/>
      <c r="C104" s="111"/>
      <c r="D104" s="35"/>
      <c r="E104" s="71"/>
      <c r="F104" s="72"/>
      <c r="G104" s="73"/>
      <c r="H104" s="74"/>
      <c r="I104" s="71"/>
      <c r="J104" s="72"/>
      <c r="K104" s="73"/>
      <c r="L104" s="74"/>
      <c r="M104" s="71"/>
      <c r="N104" s="72"/>
      <c r="O104" s="73"/>
      <c r="P104" s="74"/>
    </row>
    <row r="105" spans="1:16" ht="20.25" outlineLevel="3">
      <c r="A105" s="110" t="str">
        <f>MID(C105,1,1)</f>
        <v>6</v>
      </c>
      <c r="B105" s="111" t="str">
        <f>MID(C105,1,2)</f>
        <v>64</v>
      </c>
      <c r="C105" s="111">
        <v>6409</v>
      </c>
      <c r="D105" s="35" t="s">
        <v>150</v>
      </c>
      <c r="E105" s="36">
        <v>422235</v>
      </c>
      <c r="F105" s="37">
        <f>+J105+N105-379732</f>
        <v>207093</v>
      </c>
      <c r="G105" s="38">
        <f>+K105+O105-368979</f>
        <v>198462</v>
      </c>
      <c r="H105" s="39">
        <f>+G105/F105*100</f>
        <v>95.83230722429053</v>
      </c>
      <c r="I105" s="36">
        <v>422235</v>
      </c>
      <c r="J105" s="37">
        <v>586137</v>
      </c>
      <c r="K105" s="38">
        <v>567441</v>
      </c>
      <c r="L105" s="39">
        <f t="shared" si="25"/>
        <v>96.81030202836538</v>
      </c>
      <c r="M105" s="36"/>
      <c r="N105" s="37">
        <v>688</v>
      </c>
      <c r="O105" s="38"/>
      <c r="P105" s="39"/>
    </row>
    <row r="106" spans="1:16" ht="20.25" outlineLevel="2">
      <c r="A106" s="130">
        <v>6</v>
      </c>
      <c r="B106" s="113">
        <v>64</v>
      </c>
      <c r="C106" s="114"/>
      <c r="D106" s="43" t="s">
        <v>140</v>
      </c>
      <c r="E106" s="44">
        <f>SUM(E105)</f>
        <v>422235</v>
      </c>
      <c r="F106" s="45">
        <f>SUM(F105)</f>
        <v>207093</v>
      </c>
      <c r="G106" s="46">
        <f>SUM(G105)</f>
        <v>198462</v>
      </c>
      <c r="H106" s="47">
        <f>+G106/F106*100</f>
        <v>95.83230722429053</v>
      </c>
      <c r="I106" s="44">
        <f>SUM(I105)</f>
        <v>422235</v>
      </c>
      <c r="J106" s="45">
        <f>SUM(J105)</f>
        <v>586137</v>
      </c>
      <c r="K106" s="46">
        <f>SUM(K105)</f>
        <v>567441</v>
      </c>
      <c r="L106" s="47">
        <f t="shared" si="25"/>
        <v>96.81030202836538</v>
      </c>
      <c r="M106" s="44"/>
      <c r="N106" s="45">
        <f>SUM(N105)</f>
        <v>688</v>
      </c>
      <c r="O106" s="46"/>
      <c r="P106" s="47"/>
    </row>
    <row r="107" spans="1:16" ht="21" outlineLevel="2" thickBot="1">
      <c r="A107" s="115"/>
      <c r="B107" s="116"/>
      <c r="C107" s="117"/>
      <c r="D107" s="48"/>
      <c r="E107" s="49"/>
      <c r="F107" s="50"/>
      <c r="G107" s="51"/>
      <c r="H107" s="52"/>
      <c r="I107" s="49"/>
      <c r="J107" s="50"/>
      <c r="K107" s="51"/>
      <c r="L107" s="52"/>
      <c r="M107" s="49"/>
      <c r="N107" s="50"/>
      <c r="O107" s="51"/>
      <c r="P107" s="52"/>
    </row>
    <row r="108" spans="1:16" ht="21.75" outlineLevel="1" thickBot="1" thickTop="1">
      <c r="A108" s="118">
        <v>6</v>
      </c>
      <c r="B108" s="119"/>
      <c r="C108" s="119"/>
      <c r="D108" s="56" t="s">
        <v>141</v>
      </c>
      <c r="E108" s="61">
        <f>E106+E103+E100</f>
        <v>569364</v>
      </c>
      <c r="F108" s="62">
        <f>F106+F103+F100</f>
        <v>334594</v>
      </c>
      <c r="G108" s="63">
        <f>G106+G103+G100</f>
        <v>304429</v>
      </c>
      <c r="H108" s="91">
        <f>+G108/F108*100</f>
        <v>90.9845962569562</v>
      </c>
      <c r="I108" s="61">
        <f>I106+I103+I100</f>
        <v>558070</v>
      </c>
      <c r="J108" s="62">
        <f>J106+J103+J100</f>
        <v>670563</v>
      </c>
      <c r="K108" s="63">
        <f>K106+K103+K100</f>
        <v>629964</v>
      </c>
      <c r="L108" s="91">
        <f t="shared" si="25"/>
        <v>93.9455353188291</v>
      </c>
      <c r="M108" s="61">
        <f>M106+M103+M100</f>
        <v>11294</v>
      </c>
      <c r="N108" s="62">
        <f>N106+N103+N100</f>
        <v>43763</v>
      </c>
      <c r="O108" s="63">
        <f>O106+O103+O100</f>
        <v>43444</v>
      </c>
      <c r="P108" s="91">
        <f>+O108/N108*100</f>
        <v>99.27107373808926</v>
      </c>
    </row>
    <row r="109" spans="1:16" ht="21" outlineLevel="1" thickTop="1">
      <c r="A109" s="142"/>
      <c r="B109" s="109"/>
      <c r="C109" s="109"/>
      <c r="D109" s="26"/>
      <c r="E109" s="64"/>
      <c r="F109" s="65"/>
      <c r="G109" s="66"/>
      <c r="H109" s="67"/>
      <c r="I109" s="64"/>
      <c r="J109" s="65"/>
      <c r="K109" s="66"/>
      <c r="L109" s="67"/>
      <c r="M109" s="64"/>
      <c r="N109" s="65"/>
      <c r="O109" s="66"/>
      <c r="P109" s="67"/>
    </row>
    <row r="110" spans="1:16" ht="21" thickBot="1">
      <c r="A110" s="132"/>
      <c r="B110" s="133"/>
      <c r="C110" s="143"/>
      <c r="D110" s="103" t="s">
        <v>159</v>
      </c>
      <c r="E110" s="104">
        <f>E8+E25+E74+E88+E97+E108</f>
        <v>2571108</v>
      </c>
      <c r="F110" s="105">
        <f>F8+F25+F74+F88+F97+F108</f>
        <v>3123007</v>
      </c>
      <c r="G110" s="106">
        <f>G8+G25+G74+G88+G97+G108</f>
        <v>2699280</v>
      </c>
      <c r="H110" s="107">
        <f>+G110/F110*100</f>
        <v>86.43208292520637</v>
      </c>
      <c r="I110" s="104">
        <f>I8+I25+I74+I88+I97+I108</f>
        <v>2407868</v>
      </c>
      <c r="J110" s="105">
        <f>J8+J25+J74+J88+J97+J108</f>
        <v>2645124</v>
      </c>
      <c r="K110" s="106">
        <f>K8+K25+K74+K88+K97+K108</f>
        <v>2255875</v>
      </c>
      <c r="L110" s="107">
        <f t="shared" si="25"/>
        <v>85.28428156865235</v>
      </c>
      <c r="M110" s="104">
        <f>M8+M25+M74+M88+M97+M108</f>
        <v>163240</v>
      </c>
      <c r="N110" s="105">
        <f>N8+N25+N74+N88+N97+N108</f>
        <v>874585</v>
      </c>
      <c r="O110" s="106">
        <f>O8+O25+O74+O88+O97+O108</f>
        <v>822084</v>
      </c>
      <c r="P110" s="107">
        <f>+O110/N110*100</f>
        <v>93.99703859544812</v>
      </c>
    </row>
    <row r="111" spans="1:16" ht="12.75" outlineLevel="1">
      <c r="A111" s="14"/>
      <c r="B111" s="14"/>
      <c r="C111" s="15"/>
      <c r="D111" s="16"/>
      <c r="E111" s="17"/>
      <c r="F111" s="14"/>
      <c r="G111" s="14"/>
      <c r="H111" s="14"/>
      <c r="I111" s="14"/>
      <c r="J111" s="14"/>
      <c r="K111" s="14"/>
      <c r="L111" s="14"/>
      <c r="M111" s="17"/>
      <c r="N111" s="17"/>
      <c r="O111" s="17"/>
      <c r="P111" s="14"/>
    </row>
    <row r="112" spans="1:16" ht="12.75" outlineLevel="1">
      <c r="A112" s="14"/>
      <c r="B112" s="14"/>
      <c r="C112" s="15"/>
      <c r="D112" s="16"/>
      <c r="E112" s="17"/>
      <c r="F112" s="14"/>
      <c r="G112" s="14"/>
      <c r="H112" s="14"/>
      <c r="I112" s="14"/>
      <c r="J112" s="14"/>
      <c r="K112" s="14"/>
      <c r="L112" s="14"/>
      <c r="M112" s="17"/>
      <c r="N112" s="17"/>
      <c r="O112" s="17"/>
      <c r="P112" s="14"/>
    </row>
    <row r="113" spans="1:16" ht="18.75">
      <c r="A113" s="134" t="s">
        <v>149</v>
      </c>
      <c r="B113" s="14"/>
      <c r="C113" s="15"/>
      <c r="D113" s="16"/>
      <c r="E113" s="17"/>
      <c r="F113" s="14"/>
      <c r="G113" s="17"/>
      <c r="H113" s="17"/>
      <c r="I113" s="14"/>
      <c r="J113" s="17"/>
      <c r="K113" s="14"/>
      <c r="L113" s="14"/>
      <c r="M113" s="17"/>
      <c r="N113" s="17"/>
      <c r="O113" s="17"/>
      <c r="P113" s="14"/>
    </row>
    <row r="114" spans="1:16" ht="12.75">
      <c r="A114" s="14"/>
      <c r="B114" s="14"/>
      <c r="C114" s="15"/>
      <c r="D114" s="16"/>
      <c r="E114" s="17"/>
      <c r="F114" s="14"/>
      <c r="G114" s="14"/>
      <c r="H114" s="14"/>
      <c r="I114" s="14"/>
      <c r="J114" s="14"/>
      <c r="K114" s="14"/>
      <c r="L114" s="14"/>
      <c r="M114" s="17"/>
      <c r="N114" s="17"/>
      <c r="O114" s="17"/>
      <c r="P114" s="14"/>
    </row>
    <row r="115" spans="1:16" ht="12.75">
      <c r="A115" s="14"/>
      <c r="B115" s="14"/>
      <c r="C115" s="15"/>
      <c r="D115" s="16"/>
      <c r="E115" s="17"/>
      <c r="F115" s="14"/>
      <c r="G115" s="14"/>
      <c r="H115" s="14"/>
      <c r="I115" s="14"/>
      <c r="J115" s="14"/>
      <c r="K115" s="14"/>
      <c r="L115" s="14"/>
      <c r="M115" s="17"/>
      <c r="N115" s="17"/>
      <c r="O115" s="17"/>
      <c r="P115" s="14"/>
    </row>
    <row r="116" spans="1:16" ht="12.75">
      <c r="A116" s="14"/>
      <c r="B116" s="14"/>
      <c r="C116" s="15"/>
      <c r="D116" s="16"/>
      <c r="E116" s="17"/>
      <c r="F116" s="14"/>
      <c r="G116" s="14"/>
      <c r="H116" s="14"/>
      <c r="I116" s="14"/>
      <c r="J116" s="14"/>
      <c r="K116" s="14"/>
      <c r="L116" s="14"/>
      <c r="M116" s="17"/>
      <c r="N116" s="17"/>
      <c r="O116" s="17"/>
      <c r="P116" s="14"/>
    </row>
    <row r="117" spans="1:16" ht="12.75">
      <c r="A117" s="14"/>
      <c r="B117" s="14"/>
      <c r="C117" s="15"/>
      <c r="D117" s="16"/>
      <c r="E117" s="17"/>
      <c r="F117" s="14"/>
      <c r="G117" s="14"/>
      <c r="H117" s="14"/>
      <c r="I117" s="14"/>
      <c r="J117" s="14"/>
      <c r="K117" s="14"/>
      <c r="L117" s="14"/>
      <c r="M117" s="17"/>
      <c r="N117" s="17"/>
      <c r="O117" s="17"/>
      <c r="P117" s="14"/>
    </row>
    <row r="118" spans="1:16" ht="12.75">
      <c r="A118" s="14"/>
      <c r="B118" s="14"/>
      <c r="C118" s="15"/>
      <c r="D118" s="16"/>
      <c r="E118" s="17"/>
      <c r="F118" s="14"/>
      <c r="G118" s="14"/>
      <c r="H118" s="14"/>
      <c r="I118" s="14"/>
      <c r="J118" s="14"/>
      <c r="K118" s="14"/>
      <c r="L118" s="14"/>
      <c r="M118" s="17"/>
      <c r="N118" s="17"/>
      <c r="O118" s="17"/>
      <c r="P118" s="14"/>
    </row>
    <row r="119" spans="1:16" ht="12.75">
      <c r="A119" s="14"/>
      <c r="B119" s="14"/>
      <c r="C119" s="15"/>
      <c r="D119" s="16"/>
      <c r="E119" s="17"/>
      <c r="F119" s="14"/>
      <c r="G119" s="14"/>
      <c r="H119" s="14"/>
      <c r="I119" s="14"/>
      <c r="J119" s="14"/>
      <c r="K119" s="14"/>
      <c r="L119" s="14"/>
      <c r="M119" s="17"/>
      <c r="N119" s="17"/>
      <c r="O119" s="17"/>
      <c r="P119" s="14"/>
    </row>
    <row r="120" spans="1:16" ht="12.75">
      <c r="A120" s="14"/>
      <c r="B120" s="14"/>
      <c r="C120" s="15"/>
      <c r="D120" s="16"/>
      <c r="E120" s="17"/>
      <c r="F120" s="14"/>
      <c r="G120" s="14"/>
      <c r="H120" s="14"/>
      <c r="I120" s="14"/>
      <c r="J120" s="14"/>
      <c r="K120" s="14"/>
      <c r="L120" s="14"/>
      <c r="M120" s="17"/>
      <c r="N120" s="17"/>
      <c r="O120" s="17"/>
      <c r="P120" s="14"/>
    </row>
    <row r="121" spans="1:16" ht="12.75">
      <c r="A121" s="14"/>
      <c r="B121" s="14"/>
      <c r="C121" s="15"/>
      <c r="D121" s="16"/>
      <c r="E121" s="17"/>
      <c r="F121" s="14"/>
      <c r="G121" s="14"/>
      <c r="H121" s="14"/>
      <c r="I121" s="14"/>
      <c r="J121" s="14"/>
      <c r="K121" s="14"/>
      <c r="L121" s="14"/>
      <c r="M121" s="17"/>
      <c r="N121" s="17"/>
      <c r="O121" s="17"/>
      <c r="P121" s="14"/>
    </row>
    <row r="122" spans="1:16" ht="12.75">
      <c r="A122" s="14"/>
      <c r="B122" s="14"/>
      <c r="C122" s="15"/>
      <c r="D122" s="16"/>
      <c r="E122" s="17"/>
      <c r="F122" s="14"/>
      <c r="G122" s="14"/>
      <c r="H122" s="14"/>
      <c r="I122" s="14"/>
      <c r="J122" s="14"/>
      <c r="K122" s="14"/>
      <c r="L122" s="14"/>
      <c r="M122" s="17"/>
      <c r="N122" s="17"/>
      <c r="O122" s="17"/>
      <c r="P122" s="14"/>
    </row>
    <row r="123" spans="1:16" ht="12.75">
      <c r="A123" s="14"/>
      <c r="B123" s="14"/>
      <c r="C123" s="15"/>
      <c r="D123" s="16"/>
      <c r="E123" s="17"/>
      <c r="F123" s="14"/>
      <c r="G123" s="14"/>
      <c r="H123" s="14"/>
      <c r="I123" s="14"/>
      <c r="J123" s="14"/>
      <c r="K123" s="14"/>
      <c r="L123" s="14"/>
      <c r="M123" s="17"/>
      <c r="N123" s="17"/>
      <c r="O123" s="17"/>
      <c r="P123" s="14"/>
    </row>
    <row r="124" spans="1:16" ht="12.75">
      <c r="A124" s="14"/>
      <c r="B124" s="14"/>
      <c r="C124" s="15"/>
      <c r="D124" s="16"/>
      <c r="E124" s="17"/>
      <c r="F124" s="14"/>
      <c r="G124" s="14"/>
      <c r="H124" s="14"/>
      <c r="I124" s="14"/>
      <c r="J124" s="14"/>
      <c r="K124" s="14"/>
      <c r="L124" s="14"/>
      <c r="M124" s="17"/>
      <c r="N124" s="17"/>
      <c r="O124" s="17"/>
      <c r="P124" s="14"/>
    </row>
    <row r="125" spans="1:16" ht="12.75">
      <c r="A125" s="14"/>
      <c r="B125" s="14"/>
      <c r="C125" s="15"/>
      <c r="D125" s="16"/>
      <c r="E125" s="17"/>
      <c r="F125" s="14"/>
      <c r="G125" s="14"/>
      <c r="H125" s="14"/>
      <c r="I125" s="14"/>
      <c r="J125" s="14"/>
      <c r="K125" s="14"/>
      <c r="L125" s="14"/>
      <c r="M125" s="17"/>
      <c r="N125" s="17"/>
      <c r="O125" s="17"/>
      <c r="P125" s="14"/>
    </row>
    <row r="126" spans="1:16" ht="12.75">
      <c r="A126" s="14"/>
      <c r="B126" s="14"/>
      <c r="C126" s="15"/>
      <c r="D126" s="16"/>
      <c r="E126" s="17"/>
      <c r="F126" s="14"/>
      <c r="G126" s="14"/>
      <c r="H126" s="14"/>
      <c r="I126" s="14"/>
      <c r="J126" s="14"/>
      <c r="K126" s="14"/>
      <c r="L126" s="14"/>
      <c r="M126" s="17"/>
      <c r="N126" s="17"/>
      <c r="O126" s="17"/>
      <c r="P126" s="14"/>
    </row>
    <row r="127" spans="1:16" ht="12.75">
      <c r="A127" s="14"/>
      <c r="B127" s="14"/>
      <c r="C127" s="15"/>
      <c r="D127" s="16"/>
      <c r="E127" s="17"/>
      <c r="F127" s="14"/>
      <c r="G127" s="14"/>
      <c r="H127" s="14"/>
      <c r="I127" s="14"/>
      <c r="J127" s="14"/>
      <c r="K127" s="14"/>
      <c r="L127" s="14"/>
      <c r="M127" s="17"/>
      <c r="N127" s="17"/>
      <c r="O127" s="17"/>
      <c r="P127" s="14"/>
    </row>
    <row r="128" spans="1:16" ht="12.75">
      <c r="A128" s="14"/>
      <c r="B128" s="14"/>
      <c r="C128" s="15"/>
      <c r="D128" s="16"/>
      <c r="E128" s="17"/>
      <c r="F128" s="14"/>
      <c r="G128" s="14"/>
      <c r="H128" s="14"/>
      <c r="I128" s="14"/>
      <c r="J128" s="14"/>
      <c r="K128" s="14"/>
      <c r="L128" s="14"/>
      <c r="M128" s="17"/>
      <c r="N128" s="17"/>
      <c r="O128" s="17"/>
      <c r="P128" s="14"/>
    </row>
    <row r="129" spans="1:16" ht="12.75">
      <c r="A129" s="14"/>
      <c r="B129" s="14"/>
      <c r="C129" s="15"/>
      <c r="D129" s="16"/>
      <c r="E129" s="17"/>
      <c r="F129" s="14"/>
      <c r="G129" s="14"/>
      <c r="H129" s="14"/>
      <c r="I129" s="14"/>
      <c r="J129" s="14"/>
      <c r="K129" s="14"/>
      <c r="L129" s="14"/>
      <c r="M129" s="17"/>
      <c r="N129" s="17"/>
      <c r="O129" s="17"/>
      <c r="P129" s="14"/>
    </row>
    <row r="130" spans="13:15" ht="12.75">
      <c r="M130" s="4"/>
      <c r="N130" s="4"/>
      <c r="O130" s="4"/>
    </row>
    <row r="131" spans="13:15" ht="12.75">
      <c r="M131" s="4"/>
      <c r="N131" s="4"/>
      <c r="O131" s="4"/>
    </row>
    <row r="132" spans="13:15" ht="12.75">
      <c r="M132" s="4"/>
      <c r="N132" s="4"/>
      <c r="O132" s="4"/>
    </row>
    <row r="133" spans="13:15" ht="12.75">
      <c r="M133" s="4"/>
      <c r="N133" s="4"/>
      <c r="O133" s="4"/>
    </row>
    <row r="134" spans="13:15" ht="12.75">
      <c r="M134" s="4"/>
      <c r="N134" s="4"/>
      <c r="O134" s="4"/>
    </row>
    <row r="135" spans="13:15" ht="12.75">
      <c r="M135" s="4"/>
      <c r="N135" s="4"/>
      <c r="O135" s="4"/>
    </row>
    <row r="136" spans="13:15" ht="12.75">
      <c r="M136" s="4"/>
      <c r="N136" s="4"/>
      <c r="O136" s="4"/>
    </row>
    <row r="137" spans="13:15" ht="12.75">
      <c r="M137" s="4"/>
      <c r="N137" s="4"/>
      <c r="O137" s="4"/>
    </row>
    <row r="138" spans="13:15" ht="12.75">
      <c r="M138" s="4"/>
      <c r="N138" s="4"/>
      <c r="O138" s="4"/>
    </row>
    <row r="139" spans="13:15" ht="12.75">
      <c r="M139" s="4"/>
      <c r="N139" s="4"/>
      <c r="O139" s="4"/>
    </row>
    <row r="140" spans="13:15" ht="12.75">
      <c r="M140" s="4"/>
      <c r="N140" s="4"/>
      <c r="O140" s="4"/>
    </row>
    <row r="141" spans="13:15" ht="12.75">
      <c r="M141" s="4"/>
      <c r="N141" s="4"/>
      <c r="O141" s="4"/>
    </row>
    <row r="142" spans="13:15" ht="12.75">
      <c r="M142" s="4"/>
      <c r="N142" s="4"/>
      <c r="O142" s="4"/>
    </row>
    <row r="143" spans="13:15" ht="12.75">
      <c r="M143" s="4"/>
      <c r="N143" s="4"/>
      <c r="O143" s="4"/>
    </row>
    <row r="144" spans="13:15" ht="12.75">
      <c r="M144" s="4"/>
      <c r="N144" s="4"/>
      <c r="O144" s="4"/>
    </row>
    <row r="145" spans="13:15" ht="12.75">
      <c r="M145" s="4"/>
      <c r="N145" s="4"/>
      <c r="O145" s="4"/>
    </row>
    <row r="146" spans="13:15" ht="12.75">
      <c r="M146" s="4"/>
      <c r="N146" s="4"/>
      <c r="O146" s="4"/>
    </row>
    <row r="147" spans="13:15" ht="12.75">
      <c r="M147" s="4"/>
      <c r="N147" s="4"/>
      <c r="O147" s="4"/>
    </row>
    <row r="148" spans="13:15" ht="12.75">
      <c r="M148" s="4"/>
      <c r="N148" s="4"/>
      <c r="O148" s="4"/>
    </row>
    <row r="149" spans="13:15" ht="12.75">
      <c r="M149" s="4"/>
      <c r="N149" s="4"/>
      <c r="O149" s="4"/>
    </row>
    <row r="150" spans="13:15" ht="12.75">
      <c r="M150" s="4"/>
      <c r="N150" s="4"/>
      <c r="O150" s="4"/>
    </row>
    <row r="151" spans="13:15" ht="12.75">
      <c r="M151" s="4"/>
      <c r="N151" s="4"/>
      <c r="O151" s="4"/>
    </row>
    <row r="152" spans="13:15" ht="12.75">
      <c r="M152" s="4"/>
      <c r="N152" s="4"/>
      <c r="O152" s="4"/>
    </row>
    <row r="153" spans="13:15" ht="12.75">
      <c r="M153" s="4"/>
      <c r="N153" s="4"/>
      <c r="O153" s="4"/>
    </row>
    <row r="154" spans="13:15" ht="12.75">
      <c r="M154" s="4"/>
      <c r="N154" s="4"/>
      <c r="O154" s="4"/>
    </row>
    <row r="155" spans="13:15" ht="12.75">
      <c r="M155" s="4"/>
      <c r="N155" s="4"/>
      <c r="O155" s="4"/>
    </row>
    <row r="156" spans="13:15" ht="12.75">
      <c r="M156" s="4"/>
      <c r="N156" s="4"/>
      <c r="O156" s="4"/>
    </row>
    <row r="157" spans="13:15" ht="12.75">
      <c r="M157" s="4"/>
      <c r="N157" s="4"/>
      <c r="O157" s="4"/>
    </row>
    <row r="158" spans="13:15" ht="12.75">
      <c r="M158" s="4"/>
      <c r="N158" s="4"/>
      <c r="O158" s="4"/>
    </row>
    <row r="159" spans="13:15" ht="12.75">
      <c r="M159" s="4"/>
      <c r="N159" s="4"/>
      <c r="O159" s="4"/>
    </row>
    <row r="160" spans="13:15" ht="12.75">
      <c r="M160" s="4"/>
      <c r="N160" s="4"/>
      <c r="O160" s="4"/>
    </row>
    <row r="161" spans="13:15" ht="12.75">
      <c r="M161" s="4"/>
      <c r="N161" s="4"/>
      <c r="O161" s="4"/>
    </row>
    <row r="162" spans="13:15" ht="12.75">
      <c r="M162" s="4"/>
      <c r="N162" s="4"/>
      <c r="O162" s="4"/>
    </row>
    <row r="163" spans="13:15" ht="12.75">
      <c r="M163" s="4"/>
      <c r="N163" s="4"/>
      <c r="O163" s="4"/>
    </row>
    <row r="164" spans="13:15" ht="12.75">
      <c r="M164" s="4"/>
      <c r="N164" s="4"/>
      <c r="O164" s="4"/>
    </row>
    <row r="165" spans="13:15" ht="12.75">
      <c r="M165" s="4"/>
      <c r="N165" s="4"/>
      <c r="O165" s="4"/>
    </row>
    <row r="166" spans="13:15" ht="12.75">
      <c r="M166" s="4"/>
      <c r="N166" s="4"/>
      <c r="O166" s="4"/>
    </row>
    <row r="167" spans="13:15" ht="12.75">
      <c r="M167" s="4"/>
      <c r="N167" s="4"/>
      <c r="O167" s="4"/>
    </row>
    <row r="168" spans="13:15" ht="12.75">
      <c r="M168" s="4"/>
      <c r="N168" s="4"/>
      <c r="O168" s="4"/>
    </row>
    <row r="169" spans="13:15" ht="12.75">
      <c r="M169" s="4"/>
      <c r="N169" s="4"/>
      <c r="O169" s="4"/>
    </row>
    <row r="170" spans="13:15" ht="12.75">
      <c r="M170" s="4"/>
      <c r="N170" s="4"/>
      <c r="O170" s="4"/>
    </row>
    <row r="171" spans="13:15" ht="12.75">
      <c r="M171" s="4"/>
      <c r="N171" s="4"/>
      <c r="O171" s="4"/>
    </row>
    <row r="172" spans="13:15" ht="12.75">
      <c r="M172" s="4"/>
      <c r="N172" s="4"/>
      <c r="O172" s="4"/>
    </row>
    <row r="173" spans="13:15" ht="12.75">
      <c r="M173" s="4"/>
      <c r="N173" s="4"/>
      <c r="O173" s="4"/>
    </row>
    <row r="174" spans="13:15" ht="12.75">
      <c r="M174" s="4"/>
      <c r="N174" s="4"/>
      <c r="O174" s="4"/>
    </row>
    <row r="175" spans="13:15" ht="12.75">
      <c r="M175" s="4"/>
      <c r="N175" s="4"/>
      <c r="O175" s="4"/>
    </row>
    <row r="176" spans="13:15" ht="12.75">
      <c r="M176" s="4"/>
      <c r="N176" s="4"/>
      <c r="O176" s="4"/>
    </row>
    <row r="177" spans="13:15" ht="12.75">
      <c r="M177" s="4"/>
      <c r="N177" s="4"/>
      <c r="O177" s="4"/>
    </row>
    <row r="178" spans="13:15" ht="12.75">
      <c r="M178" s="4"/>
      <c r="N178" s="4"/>
      <c r="O178" s="4"/>
    </row>
    <row r="179" spans="13:15" ht="12.75">
      <c r="M179" s="4"/>
      <c r="N179" s="4"/>
      <c r="O179" s="4"/>
    </row>
    <row r="180" spans="13:15" ht="12.75">
      <c r="M180" s="4"/>
      <c r="N180" s="4"/>
      <c r="O180" s="4"/>
    </row>
    <row r="181" spans="13:15" ht="12.75">
      <c r="M181" s="4"/>
      <c r="N181" s="4"/>
      <c r="O181" s="4"/>
    </row>
    <row r="182" spans="13:15" ht="12.75">
      <c r="M182" s="4"/>
      <c r="N182" s="4"/>
      <c r="O182" s="4"/>
    </row>
    <row r="183" spans="13:15" ht="12.75">
      <c r="M183" s="4"/>
      <c r="N183" s="4"/>
      <c r="O183" s="4"/>
    </row>
    <row r="184" spans="13:15" ht="12.75">
      <c r="M184" s="4"/>
      <c r="N184" s="4"/>
      <c r="O184" s="4"/>
    </row>
    <row r="185" spans="13:15" ht="12.75">
      <c r="M185" s="4"/>
      <c r="N185" s="4"/>
      <c r="O185" s="4"/>
    </row>
    <row r="186" spans="13:15" ht="12.75">
      <c r="M186" s="4"/>
      <c r="N186" s="4"/>
      <c r="O186" s="4"/>
    </row>
    <row r="187" spans="13:15" ht="12.75">
      <c r="M187" s="4"/>
      <c r="N187" s="4"/>
      <c r="O187" s="4"/>
    </row>
    <row r="188" spans="13:15" ht="12.75">
      <c r="M188" s="4"/>
      <c r="N188" s="4"/>
      <c r="O188" s="4"/>
    </row>
    <row r="189" spans="13:15" ht="12.75">
      <c r="M189" s="4"/>
      <c r="N189" s="4"/>
      <c r="O189" s="4"/>
    </row>
    <row r="190" spans="13:15" ht="12.75">
      <c r="M190" s="4"/>
      <c r="N190" s="4"/>
      <c r="O190" s="4"/>
    </row>
    <row r="191" spans="13:15" ht="12.75">
      <c r="M191" s="4"/>
      <c r="N191" s="4"/>
      <c r="O191" s="4"/>
    </row>
    <row r="192" spans="13:15" ht="12.75">
      <c r="M192" s="4"/>
      <c r="N192" s="4"/>
      <c r="O192" s="4"/>
    </row>
    <row r="193" spans="13:15" ht="12.75">
      <c r="M193" s="4"/>
      <c r="N193" s="4"/>
      <c r="O193" s="4"/>
    </row>
    <row r="194" spans="13:15" ht="12.75">
      <c r="M194" s="4"/>
      <c r="N194" s="4"/>
      <c r="O194" s="4"/>
    </row>
    <row r="195" spans="13:15" ht="12.75">
      <c r="M195" s="4"/>
      <c r="N195" s="4"/>
      <c r="O195" s="4"/>
    </row>
    <row r="196" spans="13:15" ht="12.75">
      <c r="M196" s="4"/>
      <c r="N196" s="4"/>
      <c r="O196" s="4"/>
    </row>
    <row r="197" spans="13:15" ht="12.75">
      <c r="M197" s="4"/>
      <c r="N197" s="4"/>
      <c r="O197" s="4"/>
    </row>
    <row r="198" spans="13:15" ht="12.75">
      <c r="M198" s="4"/>
      <c r="N198" s="4"/>
      <c r="O198" s="4"/>
    </row>
    <row r="199" spans="13:15" ht="12.75">
      <c r="M199" s="4"/>
      <c r="N199" s="4"/>
      <c r="O199" s="4"/>
    </row>
    <row r="200" spans="13:15" ht="12.75">
      <c r="M200" s="4"/>
      <c r="N200" s="4"/>
      <c r="O200" s="4"/>
    </row>
    <row r="201" spans="13:15" ht="12.75">
      <c r="M201" s="4"/>
      <c r="N201" s="4"/>
      <c r="O201" s="4"/>
    </row>
    <row r="202" spans="13:15" ht="12.75">
      <c r="M202" s="4"/>
      <c r="N202" s="4"/>
      <c r="O202" s="4"/>
    </row>
    <row r="203" spans="13:15" ht="12.75">
      <c r="M203" s="4"/>
      <c r="N203" s="4"/>
      <c r="O203" s="4"/>
    </row>
    <row r="204" spans="13:15" ht="12.75">
      <c r="M204" s="4"/>
      <c r="N204" s="4"/>
      <c r="O204" s="4"/>
    </row>
    <row r="205" spans="13:15" ht="12.75">
      <c r="M205" s="4"/>
      <c r="N205" s="4"/>
      <c r="O205" s="4"/>
    </row>
    <row r="206" spans="13:15" ht="12.75">
      <c r="M206" s="4"/>
      <c r="N206" s="4"/>
      <c r="O206" s="4"/>
    </row>
    <row r="207" spans="13:15" ht="12.75">
      <c r="M207" s="4"/>
      <c r="N207" s="4"/>
      <c r="O207" s="4"/>
    </row>
    <row r="208" spans="13:15" ht="12.75">
      <c r="M208" s="4"/>
      <c r="N208" s="4"/>
      <c r="O208" s="4"/>
    </row>
    <row r="209" spans="13:15" ht="12.75">
      <c r="M209" s="4"/>
      <c r="N209" s="4"/>
      <c r="O209" s="4"/>
    </row>
    <row r="210" spans="13:15" ht="12.75">
      <c r="M210" s="4"/>
      <c r="N210" s="4"/>
      <c r="O210" s="4"/>
    </row>
    <row r="211" spans="13:15" ht="12.75">
      <c r="M211" s="4"/>
      <c r="N211" s="4"/>
      <c r="O211" s="4"/>
    </row>
    <row r="212" spans="13:15" ht="12.75">
      <c r="M212" s="4"/>
      <c r="N212" s="4"/>
      <c r="O212" s="4"/>
    </row>
    <row r="213" spans="13:15" ht="12.75">
      <c r="M213" s="4"/>
      <c r="N213" s="4"/>
      <c r="O213" s="4"/>
    </row>
    <row r="214" spans="13:15" ht="12.75">
      <c r="M214" s="4"/>
      <c r="N214" s="4"/>
      <c r="O214" s="4"/>
    </row>
    <row r="215" spans="13:15" ht="12.75">
      <c r="M215" s="4"/>
      <c r="N215" s="4"/>
      <c r="O215" s="4"/>
    </row>
    <row r="216" spans="13:15" ht="12.75">
      <c r="M216" s="4"/>
      <c r="N216" s="4"/>
      <c r="O216" s="4"/>
    </row>
    <row r="217" spans="13:15" ht="12.75">
      <c r="M217" s="4"/>
      <c r="N217" s="4"/>
      <c r="O217" s="4"/>
    </row>
    <row r="218" spans="13:15" ht="12.75">
      <c r="M218" s="4"/>
      <c r="N218" s="4"/>
      <c r="O218" s="4"/>
    </row>
    <row r="219" spans="13:15" ht="12.75">
      <c r="M219" s="4"/>
      <c r="N219" s="4"/>
      <c r="O219" s="4"/>
    </row>
    <row r="220" spans="13:15" ht="12.75">
      <c r="M220" s="4"/>
      <c r="N220" s="4"/>
      <c r="O220" s="4"/>
    </row>
    <row r="221" spans="13:15" ht="12.75">
      <c r="M221" s="4"/>
      <c r="N221" s="4"/>
      <c r="O221" s="4"/>
    </row>
    <row r="222" spans="13:15" ht="12.75">
      <c r="M222" s="4"/>
      <c r="N222" s="4"/>
      <c r="O222" s="4"/>
    </row>
    <row r="223" spans="13:15" ht="12.75">
      <c r="M223" s="4"/>
      <c r="N223" s="4"/>
      <c r="O223" s="4"/>
    </row>
    <row r="224" spans="13:15" ht="12.75">
      <c r="M224" s="4"/>
      <c r="N224" s="4"/>
      <c r="O224" s="4"/>
    </row>
    <row r="225" spans="13:15" ht="12.75">
      <c r="M225" s="4"/>
      <c r="N225" s="4"/>
      <c r="O225" s="4"/>
    </row>
    <row r="226" spans="13:15" ht="12.75">
      <c r="M226" s="4"/>
      <c r="N226" s="4"/>
      <c r="O226" s="4"/>
    </row>
    <row r="227" spans="13:15" ht="12.75">
      <c r="M227" s="4"/>
      <c r="N227" s="4"/>
      <c r="O227" s="4"/>
    </row>
    <row r="228" spans="13:15" ht="12.75">
      <c r="M228" s="4"/>
      <c r="N228" s="4"/>
      <c r="O228" s="4"/>
    </row>
    <row r="229" spans="13:15" ht="12.75">
      <c r="M229" s="4"/>
      <c r="N229" s="4"/>
      <c r="O229" s="4"/>
    </row>
    <row r="230" spans="13:15" ht="12.75">
      <c r="M230" s="4"/>
      <c r="N230" s="4"/>
      <c r="O230" s="4"/>
    </row>
    <row r="231" spans="13:15" ht="12.75">
      <c r="M231" s="4"/>
      <c r="N231" s="4"/>
      <c r="O231" s="4"/>
    </row>
    <row r="232" spans="13:15" ht="12.75">
      <c r="M232" s="4"/>
      <c r="N232" s="4"/>
      <c r="O232" s="4"/>
    </row>
    <row r="233" spans="13:15" ht="12.75">
      <c r="M233" s="4"/>
      <c r="N233" s="4"/>
      <c r="O233" s="4"/>
    </row>
    <row r="234" spans="13:15" ht="12.75">
      <c r="M234" s="4"/>
      <c r="N234" s="4"/>
      <c r="O234" s="4"/>
    </row>
    <row r="235" spans="13:15" ht="12.75">
      <c r="M235" s="4"/>
      <c r="N235" s="4"/>
      <c r="O235" s="4"/>
    </row>
    <row r="236" spans="13:15" ht="12.75">
      <c r="M236" s="4"/>
      <c r="N236" s="4"/>
      <c r="O236" s="4"/>
    </row>
    <row r="237" spans="13:15" ht="12.75">
      <c r="M237" s="4"/>
      <c r="N237" s="4"/>
      <c r="O237" s="4"/>
    </row>
    <row r="238" spans="13:15" ht="12.75">
      <c r="M238" s="4"/>
      <c r="N238" s="4"/>
      <c r="O238" s="4"/>
    </row>
    <row r="239" spans="13:15" ht="12.75">
      <c r="M239" s="4"/>
      <c r="N239" s="4"/>
      <c r="O239" s="4"/>
    </row>
    <row r="240" spans="13:15" ht="12.75">
      <c r="M240" s="4"/>
      <c r="N240" s="4"/>
      <c r="O240" s="4"/>
    </row>
    <row r="241" spans="13:15" ht="12.75">
      <c r="M241" s="4"/>
      <c r="N241" s="4"/>
      <c r="O241" s="4"/>
    </row>
    <row r="242" spans="13:15" ht="12.75">
      <c r="M242" s="4"/>
      <c r="N242" s="4"/>
      <c r="O242" s="4"/>
    </row>
    <row r="243" spans="13:15" ht="12.75">
      <c r="M243" s="4"/>
      <c r="N243" s="4"/>
      <c r="O243" s="4"/>
    </row>
    <row r="244" spans="13:15" ht="12.75">
      <c r="M244" s="4"/>
      <c r="N244" s="4"/>
      <c r="O244" s="4"/>
    </row>
    <row r="245" spans="13:15" ht="12.75">
      <c r="M245" s="4"/>
      <c r="N245" s="4"/>
      <c r="O245" s="4"/>
    </row>
    <row r="246" spans="13:15" ht="12.75">
      <c r="M246" s="4"/>
      <c r="N246" s="4"/>
      <c r="O246" s="4"/>
    </row>
    <row r="247" spans="13:15" ht="12.75">
      <c r="M247" s="4"/>
      <c r="N247" s="4"/>
      <c r="O247" s="4"/>
    </row>
    <row r="248" spans="13:15" ht="12.75">
      <c r="M248" s="4"/>
      <c r="N248" s="4"/>
      <c r="O248" s="4"/>
    </row>
    <row r="249" spans="13:15" ht="12.75">
      <c r="M249" s="4"/>
      <c r="N249" s="4"/>
      <c r="O249" s="4"/>
    </row>
    <row r="250" spans="13:15" ht="12.75">
      <c r="M250" s="4"/>
      <c r="N250" s="4"/>
      <c r="O250" s="4"/>
    </row>
    <row r="251" spans="13:15" ht="12.75">
      <c r="M251" s="4"/>
      <c r="N251" s="4"/>
      <c r="O251" s="4"/>
    </row>
    <row r="252" spans="13:15" ht="12.75">
      <c r="M252" s="4"/>
      <c r="N252" s="4"/>
      <c r="O252" s="4"/>
    </row>
    <row r="253" spans="13:15" ht="12.75">
      <c r="M253" s="4"/>
      <c r="N253" s="4"/>
      <c r="O253" s="4"/>
    </row>
    <row r="254" spans="13:15" ht="12.75">
      <c r="M254" s="4"/>
      <c r="N254" s="4"/>
      <c r="O254" s="4"/>
    </row>
    <row r="255" spans="13:15" ht="12.75">
      <c r="M255" s="4"/>
      <c r="N255" s="4"/>
      <c r="O255" s="4"/>
    </row>
    <row r="256" spans="13:15" ht="12.75">
      <c r="M256" s="4"/>
      <c r="N256" s="4"/>
      <c r="O256" s="4"/>
    </row>
    <row r="257" spans="13:15" ht="12.75">
      <c r="M257" s="4"/>
      <c r="N257" s="4"/>
      <c r="O257" s="4"/>
    </row>
    <row r="258" spans="13:15" ht="12.75">
      <c r="M258" s="4"/>
      <c r="N258" s="4"/>
      <c r="O258" s="4"/>
    </row>
    <row r="259" spans="13:15" ht="12.75">
      <c r="M259" s="4"/>
      <c r="N259" s="4"/>
      <c r="O259" s="4"/>
    </row>
    <row r="260" spans="13:15" ht="12.75">
      <c r="M260" s="4"/>
      <c r="N260" s="4"/>
      <c r="O260" s="4"/>
    </row>
  </sheetData>
  <printOptions horizontalCentered="1"/>
  <pageMargins left="0.5511811023622047" right="0.5905511811023623" top="0.9448818897637796" bottom="0.4724409448818898" header="0.5118110236220472" footer="0.31496062992125984"/>
  <pageSetup fitToHeight="3" horizontalDpi="360" verticalDpi="360" orientation="landscape" paperSize="9" scale="52" r:id="rId1"/>
  <headerFooter alignWithMargins="0">
    <oddHeader>&amp;C&amp;"Arial,tučné"&amp;16&amp;UPlnění rozpočtu kapitálových výdajů města Brna k 31. 12. 2000 ( v tis. Kč)&amp;"Arial,obyčejné"&amp;10&amp;U
&amp;12rekapitulace dle skupin a oddílů 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73"/>
  <sheetViews>
    <sheetView view="pageBreakPreview" zoomScale="75" zoomScaleSheetLayoutView="75" workbookViewId="0" topLeftCell="B3">
      <selection activeCell="E3" sqref="E3"/>
    </sheetView>
  </sheetViews>
  <sheetFormatPr defaultColWidth="8.796875" defaultRowHeight="15"/>
  <cols>
    <col min="1" max="1" width="4.09765625" style="1" hidden="1" customWidth="1"/>
    <col min="2" max="2" width="4.796875" style="1" customWidth="1"/>
    <col min="3" max="3" width="6.3984375" style="2" hidden="1" customWidth="1"/>
    <col min="4" max="4" width="50.69921875" style="3" customWidth="1"/>
    <col min="5" max="5" width="13.796875" style="4" customWidth="1"/>
    <col min="6" max="7" width="13.796875" style="1" customWidth="1"/>
    <col min="8" max="8" width="9" style="1" customWidth="1"/>
    <col min="9" max="11" width="13.796875" style="1" customWidth="1"/>
    <col min="12" max="12" width="9" style="1" customWidth="1"/>
    <col min="13" max="15" width="13.796875" style="1" customWidth="1"/>
    <col min="16" max="16" width="9" style="1" bestFit="1" customWidth="1"/>
    <col min="17" max="16384" width="7.09765625" style="1" customWidth="1"/>
  </cols>
  <sheetData>
    <row r="1" spans="2:16" ht="20.25">
      <c r="B1" s="155" t="s">
        <v>182</v>
      </c>
      <c r="C1" s="161"/>
      <c r="D1" s="162"/>
      <c r="E1" s="163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ht="12.75">
      <c r="B2" s="14"/>
    </row>
    <row r="3" ht="13.5" thickBot="1"/>
    <row r="4" spans="1:16" ht="16.5" thickBot="1">
      <c r="A4" s="6"/>
      <c r="B4" s="7"/>
      <c r="C4" s="8"/>
      <c r="D4" s="9"/>
      <c r="E4" s="10" t="s">
        <v>142</v>
      </c>
      <c r="F4" s="11"/>
      <c r="G4" s="11"/>
      <c r="H4" s="12"/>
      <c r="I4" s="10" t="s">
        <v>143</v>
      </c>
      <c r="J4" s="11"/>
      <c r="K4" s="11"/>
      <c r="L4" s="12"/>
      <c r="M4" s="10" t="s">
        <v>144</v>
      </c>
      <c r="N4" s="11"/>
      <c r="O4" s="11"/>
      <c r="P4" s="13"/>
    </row>
    <row r="5" spans="1:16" ht="16.5" thickBot="1">
      <c r="A5" s="135" t="s">
        <v>0</v>
      </c>
      <c r="B5" s="136" t="s">
        <v>1</v>
      </c>
      <c r="C5" s="137" t="s">
        <v>2</v>
      </c>
      <c r="D5" s="138" t="s">
        <v>153</v>
      </c>
      <c r="E5" s="139" t="s">
        <v>4</v>
      </c>
      <c r="F5" s="140" t="s">
        <v>169</v>
      </c>
      <c r="G5" s="141" t="s">
        <v>170</v>
      </c>
      <c r="H5" s="25" t="s">
        <v>160</v>
      </c>
      <c r="I5" s="139" t="s">
        <v>4</v>
      </c>
      <c r="J5" s="140" t="s">
        <v>169</v>
      </c>
      <c r="K5" s="141" t="s">
        <v>170</v>
      </c>
      <c r="L5" s="25" t="s">
        <v>160</v>
      </c>
      <c r="M5" s="139" t="s">
        <v>4</v>
      </c>
      <c r="N5" s="140" t="s">
        <v>169</v>
      </c>
      <c r="O5" s="141" t="s">
        <v>170</v>
      </c>
      <c r="P5" s="25" t="s">
        <v>160</v>
      </c>
    </row>
    <row r="6" spans="1:18" ht="20.25">
      <c r="A6" s="112">
        <v>1</v>
      </c>
      <c r="B6" s="127">
        <v>10</v>
      </c>
      <c r="C6" s="127"/>
      <c r="D6" s="89" t="s">
        <v>10</v>
      </c>
      <c r="E6" s="40">
        <f>+kapitálové!E6</f>
        <v>21700</v>
      </c>
      <c r="F6" s="41">
        <f>+kapitálové!F6</f>
        <v>32656</v>
      </c>
      <c r="G6" s="42">
        <f>+kapitálové!G6</f>
        <v>20884</v>
      </c>
      <c r="H6" s="160">
        <f aca="true" t="shared" si="0" ref="H6:H21">+G6/F6*100</f>
        <v>63.9514943655071</v>
      </c>
      <c r="I6" s="40">
        <f>+kapitálové!I6</f>
        <v>21700</v>
      </c>
      <c r="J6" s="41">
        <f>+kapitálové!J6</f>
        <v>32656</v>
      </c>
      <c r="K6" s="42">
        <f>+kapitálové!K6</f>
        <v>20884</v>
      </c>
      <c r="L6" s="160">
        <f aca="true" t="shared" si="1" ref="L6:L21">+K6/J6*100</f>
        <v>63.9514943655071</v>
      </c>
      <c r="M6" s="40">
        <f>+kapitálové!M6</f>
        <v>0</v>
      </c>
      <c r="N6" s="41">
        <f>+kapitálové!N6</f>
        <v>0</v>
      </c>
      <c r="O6" s="42">
        <f>+kapitálové!O6</f>
        <v>0</v>
      </c>
      <c r="P6" s="160"/>
      <c r="Q6" s="5"/>
      <c r="R6" s="5"/>
    </row>
    <row r="7" spans="1:18" ht="20.25">
      <c r="A7" s="112">
        <v>2</v>
      </c>
      <c r="B7" s="127">
        <v>21</v>
      </c>
      <c r="C7" s="127"/>
      <c r="D7" s="89" t="s">
        <v>13</v>
      </c>
      <c r="E7" s="40">
        <f>+kapitálové!E11</f>
        <v>8000</v>
      </c>
      <c r="F7" s="41">
        <f>+kapitálové!F11</f>
        <v>8017</v>
      </c>
      <c r="G7" s="42">
        <f>+kapitálové!G11</f>
        <v>7893</v>
      </c>
      <c r="H7" s="160">
        <f t="shared" si="0"/>
        <v>98.45328676562305</v>
      </c>
      <c r="I7" s="40">
        <f>+kapitálové!I11</f>
        <v>8000</v>
      </c>
      <c r="J7" s="41">
        <f>+kapitálové!J11</f>
        <v>8017</v>
      </c>
      <c r="K7" s="42">
        <f>+kapitálové!K11</f>
        <v>7893</v>
      </c>
      <c r="L7" s="160">
        <f t="shared" si="1"/>
        <v>98.45328676562305</v>
      </c>
      <c r="M7" s="40">
        <f>+kapitálové!M11</f>
        <v>0</v>
      </c>
      <c r="N7" s="41">
        <f>+kapitálové!N11</f>
        <v>0</v>
      </c>
      <c r="O7" s="42">
        <f>+kapitálové!O11</f>
        <v>0</v>
      </c>
      <c r="P7" s="160"/>
      <c r="Q7" s="5"/>
      <c r="R7" s="5"/>
    </row>
    <row r="8" spans="1:18" ht="20.25">
      <c r="A8" s="112">
        <v>2</v>
      </c>
      <c r="B8" s="127">
        <v>22</v>
      </c>
      <c r="C8" s="127"/>
      <c r="D8" s="89" t="s">
        <v>20</v>
      </c>
      <c r="E8" s="40">
        <f>+kapitálové!E17</f>
        <v>419558</v>
      </c>
      <c r="F8" s="41">
        <f>+kapitálové!F17</f>
        <v>417686</v>
      </c>
      <c r="G8" s="42">
        <f>+kapitálové!G17</f>
        <v>338380</v>
      </c>
      <c r="H8" s="160">
        <f t="shared" si="0"/>
        <v>81.01300977289159</v>
      </c>
      <c r="I8" s="40">
        <f>+kapitálové!I17</f>
        <v>415588</v>
      </c>
      <c r="J8" s="41">
        <f>+kapitálové!J17</f>
        <v>382352</v>
      </c>
      <c r="K8" s="42">
        <f>+kapitálové!K17</f>
        <v>312179</v>
      </c>
      <c r="L8" s="160">
        <f t="shared" si="1"/>
        <v>81.64701636188643</v>
      </c>
      <c r="M8" s="40">
        <f>+kapitálové!M17</f>
        <v>3970</v>
      </c>
      <c r="N8" s="41">
        <f>+kapitálové!N17</f>
        <v>35334</v>
      </c>
      <c r="O8" s="42">
        <f>+kapitálové!O17</f>
        <v>26201</v>
      </c>
      <c r="P8" s="160">
        <f aca="true" t="shared" si="2" ref="P8:P19">+O8/N8*100</f>
        <v>74.15237448350031</v>
      </c>
      <c r="Q8" s="5"/>
      <c r="R8" s="5"/>
    </row>
    <row r="9" spans="1:18" ht="20.25">
      <c r="A9" s="112">
        <v>2</v>
      </c>
      <c r="B9" s="127">
        <v>23</v>
      </c>
      <c r="C9" s="127"/>
      <c r="D9" s="89" t="s">
        <v>25</v>
      </c>
      <c r="E9" s="40">
        <f>+kapitálové!E23</f>
        <v>372957</v>
      </c>
      <c r="F9" s="41">
        <f>+kapitálové!F23</f>
        <v>361523</v>
      </c>
      <c r="G9" s="42">
        <f>+kapitálové!G23</f>
        <v>309451</v>
      </c>
      <c r="H9" s="160">
        <f t="shared" si="0"/>
        <v>85.59649040310022</v>
      </c>
      <c r="I9" s="40">
        <f>+kapitálové!I23</f>
        <v>367337</v>
      </c>
      <c r="J9" s="41">
        <f>+kapitálové!J23</f>
        <v>318377</v>
      </c>
      <c r="K9" s="42">
        <f>+kapitálové!K23</f>
        <v>266826</v>
      </c>
      <c r="L9" s="160">
        <f t="shared" si="1"/>
        <v>83.80818966194165</v>
      </c>
      <c r="M9" s="40">
        <f>+kapitálové!M23</f>
        <v>5620</v>
      </c>
      <c r="N9" s="41">
        <f>+kapitálové!N23</f>
        <v>43146</v>
      </c>
      <c r="O9" s="42">
        <f>+kapitálové!O23</f>
        <v>42625</v>
      </c>
      <c r="P9" s="160">
        <f t="shared" si="2"/>
        <v>98.79247207157094</v>
      </c>
      <c r="Q9" s="5"/>
      <c r="R9" s="5"/>
    </row>
    <row r="10" spans="1:18" ht="20.25">
      <c r="A10" s="112">
        <v>3</v>
      </c>
      <c r="B10" s="127">
        <v>31</v>
      </c>
      <c r="C10" s="127"/>
      <c r="D10" s="89" t="s">
        <v>38</v>
      </c>
      <c r="E10" s="40">
        <f>+kapitálové!E31</f>
        <v>168311</v>
      </c>
      <c r="F10" s="41">
        <f>+kapitálové!F31</f>
        <v>199292</v>
      </c>
      <c r="G10" s="42">
        <f>+kapitálové!G31</f>
        <v>151402</v>
      </c>
      <c r="H10" s="160">
        <f t="shared" si="0"/>
        <v>75.96993356481946</v>
      </c>
      <c r="I10" s="40">
        <f>+kapitálové!I31</f>
        <v>147140</v>
      </c>
      <c r="J10" s="41">
        <f>+kapitálové!J31</f>
        <v>73166</v>
      </c>
      <c r="K10" s="42">
        <f>+kapitálové!K31</f>
        <v>26965</v>
      </c>
      <c r="L10" s="160">
        <f t="shared" si="1"/>
        <v>36.85454992756198</v>
      </c>
      <c r="M10" s="40">
        <f>+kapitálové!M31</f>
        <v>21171</v>
      </c>
      <c r="N10" s="41">
        <f>+kapitálové!N31</f>
        <v>126126</v>
      </c>
      <c r="O10" s="42">
        <f>+kapitálové!O31</f>
        <v>124437</v>
      </c>
      <c r="P10" s="160">
        <f t="shared" si="2"/>
        <v>98.66086294657723</v>
      </c>
      <c r="Q10" s="5"/>
      <c r="R10" s="5"/>
    </row>
    <row r="11" spans="1:18" ht="20.25">
      <c r="A11" s="112">
        <v>3</v>
      </c>
      <c r="B11" s="127">
        <v>33</v>
      </c>
      <c r="C11" s="127"/>
      <c r="D11" s="89" t="s">
        <v>53</v>
      </c>
      <c r="E11" s="40">
        <f>+kapitálové!E42</f>
        <v>167438</v>
      </c>
      <c r="F11" s="41">
        <f>+kapitálové!F42</f>
        <v>240510</v>
      </c>
      <c r="G11" s="42">
        <f>+kapitálové!G42</f>
        <v>181550</v>
      </c>
      <c r="H11" s="160">
        <f t="shared" si="0"/>
        <v>75.4854268013804</v>
      </c>
      <c r="I11" s="40">
        <f>+kapitálové!I42</f>
        <v>166638</v>
      </c>
      <c r="J11" s="41">
        <f>+kapitálové!J42</f>
        <v>238884</v>
      </c>
      <c r="K11" s="42">
        <f>+kapitálové!K42</f>
        <v>179762</v>
      </c>
      <c r="L11" s="160">
        <f t="shared" si="1"/>
        <v>75.25074931766046</v>
      </c>
      <c r="M11" s="40">
        <f>+kapitálové!M42</f>
        <v>800</v>
      </c>
      <c r="N11" s="41">
        <f>+kapitálové!N42</f>
        <v>1626</v>
      </c>
      <c r="O11" s="42">
        <f>+kapitálové!O42</f>
        <v>1788</v>
      </c>
      <c r="P11" s="160">
        <f t="shared" si="2"/>
        <v>109.96309963099631</v>
      </c>
      <c r="Q11" s="5"/>
      <c r="R11" s="5"/>
    </row>
    <row r="12" spans="1:18" ht="20.25">
      <c r="A12" s="112">
        <v>3</v>
      </c>
      <c r="B12" s="127">
        <v>34</v>
      </c>
      <c r="C12" s="127"/>
      <c r="D12" s="89" t="s">
        <v>57</v>
      </c>
      <c r="E12" s="40">
        <f>+kapitálové!E47</f>
        <v>85676</v>
      </c>
      <c r="F12" s="41">
        <f>+kapitálové!F47</f>
        <v>97581</v>
      </c>
      <c r="G12" s="42">
        <f>+kapitálové!G47</f>
        <v>76863</v>
      </c>
      <c r="H12" s="160">
        <f t="shared" si="0"/>
        <v>78.76840778430227</v>
      </c>
      <c r="I12" s="40">
        <f>+kapitálové!I47</f>
        <v>81576</v>
      </c>
      <c r="J12" s="41">
        <f>+kapitálové!J47</f>
        <v>79550</v>
      </c>
      <c r="K12" s="42">
        <f>+kapitálové!K47</f>
        <v>62099</v>
      </c>
      <c r="L12" s="160">
        <f t="shared" si="1"/>
        <v>78.06285355122564</v>
      </c>
      <c r="M12" s="40">
        <f>+kapitálové!M47</f>
        <v>4100</v>
      </c>
      <c r="N12" s="41">
        <f>+kapitálové!N47</f>
        <v>18031</v>
      </c>
      <c r="O12" s="42">
        <f>+kapitálové!O47</f>
        <v>14764</v>
      </c>
      <c r="P12" s="160">
        <f t="shared" si="2"/>
        <v>81.8812045920914</v>
      </c>
      <c r="Q12" s="5"/>
      <c r="R12" s="5"/>
    </row>
    <row r="13" spans="1:18" ht="20.25">
      <c r="A13" s="112">
        <v>3</v>
      </c>
      <c r="B13" s="165">
        <v>35</v>
      </c>
      <c r="C13" s="127"/>
      <c r="D13" s="89" t="s">
        <v>69</v>
      </c>
      <c r="E13" s="40">
        <f>+kapitálové!E54</f>
        <v>30139</v>
      </c>
      <c r="F13" s="41">
        <f>+kapitálové!F54</f>
        <v>36499</v>
      </c>
      <c r="G13" s="42">
        <f>+kapitálové!G54</f>
        <v>38510</v>
      </c>
      <c r="H13" s="160">
        <f t="shared" si="0"/>
        <v>105.50973999287652</v>
      </c>
      <c r="I13" s="40">
        <f>+kapitálové!I54</f>
        <v>28625</v>
      </c>
      <c r="J13" s="41">
        <f>+kapitálové!J54</f>
        <v>34878</v>
      </c>
      <c r="K13" s="42">
        <f>+kapitálové!K54</f>
        <v>38087</v>
      </c>
      <c r="L13" s="160">
        <f t="shared" si="1"/>
        <v>109.20064223866048</v>
      </c>
      <c r="M13" s="40">
        <f>+kapitálové!M54</f>
        <v>1514</v>
      </c>
      <c r="N13" s="41">
        <f>+kapitálové!N54</f>
        <v>1621</v>
      </c>
      <c r="O13" s="42">
        <f>+kapitálové!O54</f>
        <v>423</v>
      </c>
      <c r="P13" s="160">
        <f t="shared" si="2"/>
        <v>26.09500308451573</v>
      </c>
      <c r="Q13" s="5"/>
      <c r="R13" s="5"/>
    </row>
    <row r="14" spans="1:18" ht="20.25">
      <c r="A14" s="112">
        <v>3</v>
      </c>
      <c r="B14" s="127">
        <v>36</v>
      </c>
      <c r="C14" s="127"/>
      <c r="D14" s="89" t="s">
        <v>184</v>
      </c>
      <c r="E14" s="40">
        <f>+kapitálové!E64</f>
        <v>573239</v>
      </c>
      <c r="F14" s="41">
        <f>+kapitálové!F64</f>
        <v>1199158</v>
      </c>
      <c r="G14" s="42">
        <f>+kapitálové!G64</f>
        <v>1085971</v>
      </c>
      <c r="H14" s="160">
        <f t="shared" si="0"/>
        <v>90.56112705748534</v>
      </c>
      <c r="I14" s="40">
        <f>+kapitálové!I64</f>
        <v>464863</v>
      </c>
      <c r="J14" s="41">
        <f>+kapitálové!J64</f>
        <v>656775</v>
      </c>
      <c r="K14" s="42">
        <f>+kapitálové!K64</f>
        <v>568336</v>
      </c>
      <c r="L14" s="160">
        <f t="shared" si="1"/>
        <v>86.53435346960526</v>
      </c>
      <c r="M14" s="40">
        <f>+kapitálové!M64</f>
        <v>108376</v>
      </c>
      <c r="N14" s="41">
        <f>+kapitálové!N64</f>
        <v>559353</v>
      </c>
      <c r="O14" s="42">
        <f>+kapitálové!O64</f>
        <v>527335</v>
      </c>
      <c r="P14" s="160">
        <f t="shared" si="2"/>
        <v>94.27588660470222</v>
      </c>
      <c r="Q14" s="5"/>
      <c r="R14" s="5"/>
    </row>
    <row r="15" spans="1:18" ht="20.25">
      <c r="A15" s="112">
        <v>3</v>
      </c>
      <c r="B15" s="127">
        <v>37</v>
      </c>
      <c r="C15" s="127"/>
      <c r="D15" s="89" t="s">
        <v>94</v>
      </c>
      <c r="E15" s="40">
        <f>+kapitálové!E72</f>
        <v>82283</v>
      </c>
      <c r="F15" s="41">
        <f>+kapitálové!F72</f>
        <v>103074</v>
      </c>
      <c r="G15" s="42">
        <f>+kapitálové!G72</f>
        <v>99943</v>
      </c>
      <c r="H15" s="160">
        <f t="shared" si="0"/>
        <v>96.9623765450065</v>
      </c>
      <c r="I15" s="40">
        <f>+kapitálové!I72</f>
        <v>81693</v>
      </c>
      <c r="J15" s="41">
        <f>+kapitálové!J72</f>
        <v>101001</v>
      </c>
      <c r="K15" s="42">
        <f>+kapitálové!K72</f>
        <v>97537</v>
      </c>
      <c r="L15" s="160">
        <f t="shared" si="1"/>
        <v>96.57033098682192</v>
      </c>
      <c r="M15" s="40">
        <f>+kapitálové!M72</f>
        <v>590</v>
      </c>
      <c r="N15" s="41">
        <f>+kapitálové!N72</f>
        <v>2073</v>
      </c>
      <c r="O15" s="42">
        <f>+kapitálové!O72</f>
        <v>2406</v>
      </c>
      <c r="P15" s="160">
        <f t="shared" si="2"/>
        <v>116.06367583212736</v>
      </c>
      <c r="Q15" s="5"/>
      <c r="R15" s="5"/>
    </row>
    <row r="16" spans="1:18" ht="20.25">
      <c r="A16" s="112">
        <v>4</v>
      </c>
      <c r="B16" s="127">
        <v>43</v>
      </c>
      <c r="C16" s="127"/>
      <c r="D16" s="89" t="s">
        <v>119</v>
      </c>
      <c r="E16" s="40">
        <f>+kapitálové!E86</f>
        <v>49393</v>
      </c>
      <c r="F16" s="41">
        <f>+kapitálové!F86</f>
        <v>50855</v>
      </c>
      <c r="G16" s="42">
        <f>+kapitálové!G86</f>
        <v>42277</v>
      </c>
      <c r="H16" s="160">
        <f t="shared" si="0"/>
        <v>83.13243535542227</v>
      </c>
      <c r="I16" s="40">
        <f>+kapitálové!I86</f>
        <v>44123</v>
      </c>
      <c r="J16" s="41">
        <f>+kapitálové!J86</f>
        <v>24440</v>
      </c>
      <c r="K16" s="42">
        <f>+kapitálové!K86</f>
        <v>20132</v>
      </c>
      <c r="L16" s="160">
        <f t="shared" si="1"/>
        <v>82.37315875613747</v>
      </c>
      <c r="M16" s="40">
        <f>+kapitálové!M86</f>
        <v>5270</v>
      </c>
      <c r="N16" s="41">
        <f>+kapitálové!N86</f>
        <v>26415</v>
      </c>
      <c r="O16" s="42">
        <f>+kapitálové!O86</f>
        <v>22145</v>
      </c>
      <c r="P16" s="160">
        <f t="shared" si="2"/>
        <v>83.83494226765096</v>
      </c>
      <c r="Q16" s="5"/>
      <c r="R16" s="5"/>
    </row>
    <row r="17" spans="1:18" ht="20.25">
      <c r="A17" s="112">
        <v>5</v>
      </c>
      <c r="B17" s="127">
        <v>53</v>
      </c>
      <c r="C17" s="127"/>
      <c r="D17" s="89" t="s">
        <v>123</v>
      </c>
      <c r="E17" s="40">
        <f>+kapitálové!E91</f>
        <v>11056</v>
      </c>
      <c r="F17" s="41">
        <f>+kapitálové!F91</f>
        <v>27156</v>
      </c>
      <c r="G17" s="42">
        <f>+kapitálové!G91</f>
        <v>26779</v>
      </c>
      <c r="H17" s="160">
        <f t="shared" si="0"/>
        <v>98.61172484902048</v>
      </c>
      <c r="I17" s="40">
        <f>+kapitálové!I91</f>
        <v>11056</v>
      </c>
      <c r="J17" s="41">
        <f>+kapitálové!J91</f>
        <v>11056</v>
      </c>
      <c r="K17" s="42">
        <f>+kapitálové!K91</f>
        <v>11306</v>
      </c>
      <c r="L17" s="160">
        <f t="shared" si="1"/>
        <v>102.26121562952244</v>
      </c>
      <c r="M17" s="40">
        <f>+kapitálové!M91</f>
        <v>0</v>
      </c>
      <c r="N17" s="41">
        <f>+kapitálové!N91</f>
        <v>16100</v>
      </c>
      <c r="O17" s="42">
        <f>+kapitálové!O91</f>
        <v>15473</v>
      </c>
      <c r="P17" s="160">
        <f t="shared" si="2"/>
        <v>96.1055900621118</v>
      </c>
      <c r="Q17" s="5"/>
      <c r="R17" s="5"/>
    </row>
    <row r="18" spans="1:18" ht="20.25">
      <c r="A18" s="112">
        <v>5</v>
      </c>
      <c r="B18" s="127">
        <v>55</v>
      </c>
      <c r="C18" s="127"/>
      <c r="D18" s="89" t="s">
        <v>127</v>
      </c>
      <c r="E18" s="40">
        <f>+kapitálové!E95</f>
        <v>11994</v>
      </c>
      <c r="F18" s="41">
        <f>+kapitálové!F95</f>
        <v>14406</v>
      </c>
      <c r="G18" s="42">
        <f>+kapitálové!G95</f>
        <v>14948</v>
      </c>
      <c r="H18" s="160">
        <f t="shared" si="0"/>
        <v>103.76232125503262</v>
      </c>
      <c r="I18" s="40">
        <f>+kapitálové!I95</f>
        <v>11459</v>
      </c>
      <c r="J18" s="41">
        <f>+kapitálové!J95</f>
        <v>13409</v>
      </c>
      <c r="K18" s="42">
        <f>+kapitálové!K95</f>
        <v>13905</v>
      </c>
      <c r="L18" s="160">
        <f t="shared" si="1"/>
        <v>103.69900812886867</v>
      </c>
      <c r="M18" s="40">
        <f>+kapitálové!M95</f>
        <v>535</v>
      </c>
      <c r="N18" s="41">
        <f>+kapitálové!N95</f>
        <v>997</v>
      </c>
      <c r="O18" s="42">
        <f>+kapitálové!O95</f>
        <v>1043</v>
      </c>
      <c r="P18" s="160">
        <f t="shared" si="2"/>
        <v>104.61384152457371</v>
      </c>
      <c r="Q18" s="5"/>
      <c r="R18" s="5"/>
    </row>
    <row r="19" spans="1:18" ht="20.25">
      <c r="A19" s="112">
        <v>6</v>
      </c>
      <c r="B19" s="127">
        <v>61</v>
      </c>
      <c r="C19" s="127"/>
      <c r="D19" s="89" t="s">
        <v>132</v>
      </c>
      <c r="E19" s="40">
        <f>+kapitálové!E100</f>
        <v>114204</v>
      </c>
      <c r="F19" s="41">
        <f>+kapitálové!F100</f>
        <v>119072</v>
      </c>
      <c r="G19" s="42">
        <f>+kapitálové!G100</f>
        <v>104969</v>
      </c>
      <c r="H19" s="160">
        <f t="shared" si="0"/>
        <v>88.15590567051868</v>
      </c>
      <c r="I19" s="40">
        <f>+kapitálové!I100</f>
        <v>102910</v>
      </c>
      <c r="J19" s="41">
        <f>+kapitálové!J100</f>
        <v>75997</v>
      </c>
      <c r="K19" s="42">
        <f>+kapitálové!K100</f>
        <v>61525</v>
      </c>
      <c r="L19" s="160">
        <f t="shared" si="1"/>
        <v>80.9571430451202</v>
      </c>
      <c r="M19" s="40">
        <f>+kapitálové!M100</f>
        <v>11294</v>
      </c>
      <c r="N19" s="41">
        <f>+kapitálové!N100</f>
        <v>43075</v>
      </c>
      <c r="O19" s="42">
        <f>+kapitálové!O100</f>
        <v>43444</v>
      </c>
      <c r="P19" s="160">
        <f t="shared" si="2"/>
        <v>100.85664538595474</v>
      </c>
      <c r="Q19" s="5"/>
      <c r="R19" s="5"/>
    </row>
    <row r="20" spans="1:18" ht="20.25">
      <c r="A20" s="112">
        <v>6</v>
      </c>
      <c r="B20" s="127">
        <v>62</v>
      </c>
      <c r="C20" s="127"/>
      <c r="D20" s="89" t="s">
        <v>136</v>
      </c>
      <c r="E20" s="40">
        <f>+kapitálové!E103</f>
        <v>32925</v>
      </c>
      <c r="F20" s="41">
        <f>+kapitálové!F103</f>
        <v>8429</v>
      </c>
      <c r="G20" s="42">
        <f>+kapitálové!G103</f>
        <v>998</v>
      </c>
      <c r="H20" s="160">
        <f t="shared" si="0"/>
        <v>11.840075928342626</v>
      </c>
      <c r="I20" s="40">
        <f>+kapitálové!I103</f>
        <v>32925</v>
      </c>
      <c r="J20" s="41">
        <f>+kapitálové!J103</f>
        <v>8429</v>
      </c>
      <c r="K20" s="42">
        <f>+kapitálové!K103</f>
        <v>998</v>
      </c>
      <c r="L20" s="160">
        <f t="shared" si="1"/>
        <v>11.840075928342626</v>
      </c>
      <c r="M20" s="40">
        <f>+kapitálové!M103</f>
        <v>0</v>
      </c>
      <c r="N20" s="41">
        <f>+kapitálové!N103</f>
        <v>0</v>
      </c>
      <c r="O20" s="42">
        <f>+kapitálové!O103</f>
        <v>0</v>
      </c>
      <c r="P20" s="160"/>
      <c r="Q20" s="5"/>
      <c r="R20" s="5"/>
    </row>
    <row r="21" spans="1:18" ht="21" thickBot="1">
      <c r="A21" s="130">
        <v>6</v>
      </c>
      <c r="B21" s="127">
        <v>64</v>
      </c>
      <c r="C21" s="127"/>
      <c r="D21" s="89" t="s">
        <v>183</v>
      </c>
      <c r="E21" s="40">
        <f>+kapitálové!E106</f>
        <v>422235</v>
      </c>
      <c r="F21" s="41">
        <f>+kapitálové!F106</f>
        <v>207093</v>
      </c>
      <c r="G21" s="42">
        <f>+kapitálové!G106</f>
        <v>198462</v>
      </c>
      <c r="H21" s="160">
        <f t="shared" si="0"/>
        <v>95.83230722429053</v>
      </c>
      <c r="I21" s="40">
        <f>+kapitálové!I106</f>
        <v>422235</v>
      </c>
      <c r="J21" s="41">
        <f>+kapitálové!J106</f>
        <v>586137</v>
      </c>
      <c r="K21" s="42">
        <f>+kapitálové!K106</f>
        <v>567441</v>
      </c>
      <c r="L21" s="160">
        <f t="shared" si="1"/>
        <v>96.81030202836538</v>
      </c>
      <c r="M21" s="40">
        <f>+kapitálové!M106</f>
        <v>0</v>
      </c>
      <c r="N21" s="41">
        <f>+kapitálové!N106</f>
        <v>688</v>
      </c>
      <c r="O21" s="42">
        <f>+kapitálové!O106</f>
        <v>0</v>
      </c>
      <c r="P21" s="160"/>
      <c r="Q21" s="5"/>
      <c r="R21" s="5"/>
    </row>
    <row r="22" spans="1:16" ht="21" thickTop="1">
      <c r="A22" s="142"/>
      <c r="B22" s="109"/>
      <c r="C22" s="109"/>
      <c r="D22" s="26"/>
      <c r="E22" s="64"/>
      <c r="F22" s="65"/>
      <c r="G22" s="66"/>
      <c r="H22" s="67"/>
      <c r="I22" s="64"/>
      <c r="J22" s="65"/>
      <c r="K22" s="66"/>
      <c r="L22" s="67"/>
      <c r="M22" s="64"/>
      <c r="N22" s="65"/>
      <c r="O22" s="66"/>
      <c r="P22" s="67"/>
    </row>
    <row r="23" spans="1:16" ht="21" thickBot="1">
      <c r="A23" s="132"/>
      <c r="B23" s="166"/>
      <c r="C23" s="167"/>
      <c r="D23" s="168" t="s">
        <v>159</v>
      </c>
      <c r="E23" s="169">
        <f>SUM(E6:E22)</f>
        <v>2571108</v>
      </c>
      <c r="F23" s="170">
        <f>SUM(F6:F22)</f>
        <v>3123007</v>
      </c>
      <c r="G23" s="171">
        <f>SUM(G6:G22)</f>
        <v>2699280</v>
      </c>
      <c r="H23" s="172">
        <f>+G23/F23*100</f>
        <v>86.43208292520637</v>
      </c>
      <c r="I23" s="169">
        <f>SUM(I6:I22)</f>
        <v>2407868</v>
      </c>
      <c r="J23" s="170">
        <f>SUM(J6:J22)</f>
        <v>2645124</v>
      </c>
      <c r="K23" s="171">
        <f>SUM(K6:K22)</f>
        <v>2255875</v>
      </c>
      <c r="L23" s="172">
        <f>+K23/J23*100</f>
        <v>85.28428156865235</v>
      </c>
      <c r="M23" s="169">
        <f>SUM(M6:M22)</f>
        <v>163240</v>
      </c>
      <c r="N23" s="170">
        <f>SUM(N6:N22)</f>
        <v>874585</v>
      </c>
      <c r="O23" s="171">
        <f>SUM(O6:O22)</f>
        <v>822084</v>
      </c>
      <c r="P23" s="172">
        <f>+O23/N23*100</f>
        <v>93.99703859544812</v>
      </c>
    </row>
    <row r="24" spans="1:16" ht="12.75">
      <c r="A24" s="14"/>
      <c r="B24" s="14"/>
      <c r="C24" s="15"/>
      <c r="D24" s="16"/>
      <c r="E24" s="17"/>
      <c r="F24" s="14"/>
      <c r="G24" s="14"/>
      <c r="H24" s="14"/>
      <c r="I24" s="14"/>
      <c r="J24" s="14"/>
      <c r="K24" s="14"/>
      <c r="L24" s="14"/>
      <c r="M24" s="17"/>
      <c r="N24" s="17"/>
      <c r="O24" s="17"/>
      <c r="P24" s="14"/>
    </row>
    <row r="25" spans="1:16" ht="12.75">
      <c r="A25" s="14"/>
      <c r="B25" s="14"/>
      <c r="C25" s="15"/>
      <c r="D25" s="16"/>
      <c r="E25" s="17"/>
      <c r="F25" s="14"/>
      <c r="G25" s="14"/>
      <c r="H25" s="14"/>
      <c r="I25" s="14"/>
      <c r="J25" s="14"/>
      <c r="K25" s="14"/>
      <c r="L25" s="14"/>
      <c r="M25" s="17"/>
      <c r="N25" s="17"/>
      <c r="O25" s="17"/>
      <c r="P25" s="14"/>
    </row>
    <row r="26" spans="1:16" ht="18.75">
      <c r="A26" s="134" t="s">
        <v>149</v>
      </c>
      <c r="B26" s="134" t="s">
        <v>156</v>
      </c>
      <c r="C26" s="15"/>
      <c r="D26" s="16"/>
      <c r="E26" s="17"/>
      <c r="F26" s="14"/>
      <c r="G26" s="17"/>
      <c r="H26" s="17"/>
      <c r="I26" s="14"/>
      <c r="J26" s="17"/>
      <c r="K26" s="14"/>
      <c r="L26" s="14"/>
      <c r="M26" s="17"/>
      <c r="N26" s="17"/>
      <c r="O26" s="17"/>
      <c r="P26" s="14"/>
    </row>
    <row r="27" spans="1:16" ht="12.75">
      <c r="A27" s="14"/>
      <c r="B27" s="14"/>
      <c r="C27" s="15"/>
      <c r="D27" s="16"/>
      <c r="E27" s="17"/>
      <c r="F27" s="14"/>
      <c r="G27" s="14"/>
      <c r="H27" s="14"/>
      <c r="I27" s="14"/>
      <c r="J27" s="14"/>
      <c r="K27" s="14"/>
      <c r="L27" s="14"/>
      <c r="M27" s="17"/>
      <c r="N27" s="17"/>
      <c r="O27" s="17"/>
      <c r="P27" s="14"/>
    </row>
    <row r="28" spans="1:16" ht="12.75">
      <c r="A28" s="14"/>
      <c r="B28" s="14"/>
      <c r="C28" s="15"/>
      <c r="D28" s="16"/>
      <c r="E28" s="17"/>
      <c r="F28" s="14"/>
      <c r="G28" s="14"/>
      <c r="H28" s="14"/>
      <c r="I28" s="14"/>
      <c r="J28" s="14"/>
      <c r="K28" s="14"/>
      <c r="L28" s="14"/>
      <c r="M28" s="17"/>
      <c r="N28" s="17"/>
      <c r="O28" s="17"/>
      <c r="P28" s="14"/>
    </row>
    <row r="29" spans="1:16" ht="12.75">
      <c r="A29" s="14"/>
      <c r="B29" s="14"/>
      <c r="C29" s="15"/>
      <c r="D29" s="16"/>
      <c r="E29" s="17"/>
      <c r="F29" s="14"/>
      <c r="G29" s="14"/>
      <c r="H29" s="14"/>
      <c r="I29" s="14"/>
      <c r="J29" s="14"/>
      <c r="K29" s="14"/>
      <c r="L29" s="14"/>
      <c r="M29" s="17"/>
      <c r="N29" s="17"/>
      <c r="O29" s="17"/>
      <c r="P29" s="14"/>
    </row>
    <row r="30" spans="1:16" ht="12.75">
      <c r="A30" s="14"/>
      <c r="B30" s="14"/>
      <c r="C30" s="15"/>
      <c r="D30" s="16"/>
      <c r="E30" s="17"/>
      <c r="F30" s="14"/>
      <c r="G30" s="14"/>
      <c r="H30" s="14"/>
      <c r="I30" s="14"/>
      <c r="J30" s="14"/>
      <c r="K30" s="14"/>
      <c r="L30" s="14"/>
      <c r="M30" s="17"/>
      <c r="N30" s="17"/>
      <c r="O30" s="17"/>
      <c r="P30" s="14"/>
    </row>
    <row r="31" spans="1:16" ht="12.75">
      <c r="A31" s="14"/>
      <c r="B31" s="14"/>
      <c r="C31" s="15"/>
      <c r="D31" s="16"/>
      <c r="E31" s="17"/>
      <c r="F31" s="14"/>
      <c r="G31" s="14"/>
      <c r="H31" s="14"/>
      <c r="I31" s="14"/>
      <c r="J31" s="14"/>
      <c r="K31" s="14"/>
      <c r="L31" s="14"/>
      <c r="M31" s="17"/>
      <c r="N31" s="17"/>
      <c r="O31" s="17"/>
      <c r="P31" s="14"/>
    </row>
    <row r="32" spans="1:16" ht="12.75">
      <c r="A32" s="14"/>
      <c r="B32" s="14"/>
      <c r="C32" s="15"/>
      <c r="D32" s="16"/>
      <c r="E32" s="17"/>
      <c r="F32" s="14"/>
      <c r="G32" s="14"/>
      <c r="H32" s="14"/>
      <c r="I32" s="14"/>
      <c r="J32" s="14"/>
      <c r="K32" s="14"/>
      <c r="L32" s="14"/>
      <c r="M32" s="17"/>
      <c r="N32" s="17"/>
      <c r="O32" s="17"/>
      <c r="P32" s="14"/>
    </row>
    <row r="33" spans="1:16" ht="12.75">
      <c r="A33" s="14"/>
      <c r="B33" s="14"/>
      <c r="C33" s="15"/>
      <c r="D33" s="16"/>
      <c r="E33" s="17"/>
      <c r="F33" s="14"/>
      <c r="G33" s="14"/>
      <c r="H33" s="14"/>
      <c r="I33" s="14"/>
      <c r="J33" s="14"/>
      <c r="K33" s="14"/>
      <c r="L33" s="14"/>
      <c r="M33" s="17"/>
      <c r="N33" s="17"/>
      <c r="O33" s="17"/>
      <c r="P33" s="14"/>
    </row>
    <row r="34" spans="1:16" ht="12.75">
      <c r="A34" s="14"/>
      <c r="B34" s="14"/>
      <c r="C34" s="15"/>
      <c r="D34" s="16"/>
      <c r="E34" s="17"/>
      <c r="F34" s="14"/>
      <c r="G34" s="14"/>
      <c r="H34" s="14"/>
      <c r="I34" s="14"/>
      <c r="J34" s="14"/>
      <c r="K34" s="14"/>
      <c r="L34" s="14"/>
      <c r="M34" s="17"/>
      <c r="N34" s="17"/>
      <c r="O34" s="17"/>
      <c r="P34" s="14"/>
    </row>
    <row r="35" spans="1:16" ht="12.75">
      <c r="A35" s="14"/>
      <c r="B35" s="14"/>
      <c r="C35" s="15"/>
      <c r="D35" s="16"/>
      <c r="E35" s="17"/>
      <c r="F35" s="14"/>
      <c r="G35" s="14"/>
      <c r="H35" s="14"/>
      <c r="I35" s="14"/>
      <c r="J35" s="14"/>
      <c r="K35" s="14"/>
      <c r="L35" s="14"/>
      <c r="M35" s="17"/>
      <c r="N35" s="17"/>
      <c r="O35" s="17"/>
      <c r="P35" s="14"/>
    </row>
    <row r="36" spans="1:16" ht="12.75">
      <c r="A36" s="14"/>
      <c r="B36" s="14"/>
      <c r="C36" s="15"/>
      <c r="D36" s="16"/>
      <c r="E36" s="17"/>
      <c r="F36" s="14"/>
      <c r="G36" s="14"/>
      <c r="H36" s="14"/>
      <c r="I36" s="14"/>
      <c r="J36" s="14"/>
      <c r="K36" s="14"/>
      <c r="L36" s="14"/>
      <c r="M36" s="17"/>
      <c r="N36" s="17"/>
      <c r="O36" s="17"/>
      <c r="P36" s="14"/>
    </row>
    <row r="37" spans="1:16" ht="12.75">
      <c r="A37" s="14"/>
      <c r="B37" s="14"/>
      <c r="C37" s="15"/>
      <c r="D37" s="16"/>
      <c r="E37" s="17"/>
      <c r="F37" s="14"/>
      <c r="G37" s="14"/>
      <c r="H37" s="14"/>
      <c r="I37" s="14"/>
      <c r="J37" s="14"/>
      <c r="K37" s="14"/>
      <c r="L37" s="14"/>
      <c r="M37" s="17"/>
      <c r="N37" s="17"/>
      <c r="O37" s="17"/>
      <c r="P37" s="14"/>
    </row>
    <row r="38" spans="1:16" ht="12.75">
      <c r="A38" s="14"/>
      <c r="B38" s="14"/>
      <c r="C38" s="15"/>
      <c r="D38" s="16"/>
      <c r="E38" s="17"/>
      <c r="F38" s="14"/>
      <c r="G38" s="14"/>
      <c r="H38" s="14"/>
      <c r="I38" s="14"/>
      <c r="J38" s="14"/>
      <c r="K38" s="14"/>
      <c r="L38" s="14"/>
      <c r="M38" s="17"/>
      <c r="N38" s="17"/>
      <c r="O38" s="17"/>
      <c r="P38" s="14"/>
    </row>
    <row r="39" spans="1:16" ht="12.75">
      <c r="A39" s="14"/>
      <c r="B39" s="14"/>
      <c r="C39" s="15"/>
      <c r="D39" s="16"/>
      <c r="E39" s="17"/>
      <c r="F39" s="14"/>
      <c r="G39" s="14"/>
      <c r="H39" s="14"/>
      <c r="I39" s="14"/>
      <c r="J39" s="14"/>
      <c r="K39" s="14"/>
      <c r="L39" s="14"/>
      <c r="M39" s="17"/>
      <c r="N39" s="17"/>
      <c r="O39" s="17"/>
      <c r="P39" s="14"/>
    </row>
    <row r="40" spans="1:16" ht="12.75">
      <c r="A40" s="14"/>
      <c r="B40" s="14"/>
      <c r="C40" s="15"/>
      <c r="D40" s="16"/>
      <c r="E40" s="17"/>
      <c r="F40" s="14"/>
      <c r="G40" s="14"/>
      <c r="H40" s="14"/>
      <c r="I40" s="14"/>
      <c r="J40" s="14"/>
      <c r="K40" s="14"/>
      <c r="L40" s="14"/>
      <c r="M40" s="17"/>
      <c r="N40" s="17"/>
      <c r="O40" s="17"/>
      <c r="P40" s="14"/>
    </row>
    <row r="41" spans="1:16" ht="12.75">
      <c r="A41" s="14"/>
      <c r="B41" s="14"/>
      <c r="C41" s="15"/>
      <c r="D41" s="16"/>
      <c r="E41" s="17"/>
      <c r="F41" s="14"/>
      <c r="G41" s="14"/>
      <c r="H41" s="14"/>
      <c r="I41" s="14"/>
      <c r="J41" s="14"/>
      <c r="K41" s="14"/>
      <c r="L41" s="14"/>
      <c r="M41" s="17"/>
      <c r="N41" s="17"/>
      <c r="O41" s="17"/>
      <c r="P41" s="14"/>
    </row>
    <row r="42" spans="1:16" ht="12.75">
      <c r="A42" s="14"/>
      <c r="B42" s="14"/>
      <c r="C42" s="15"/>
      <c r="D42" s="16"/>
      <c r="E42" s="17"/>
      <c r="F42" s="14"/>
      <c r="G42" s="14"/>
      <c r="H42" s="14"/>
      <c r="I42" s="14"/>
      <c r="J42" s="14"/>
      <c r="K42" s="14"/>
      <c r="L42" s="14"/>
      <c r="M42" s="17"/>
      <c r="N42" s="17"/>
      <c r="O42" s="17"/>
      <c r="P42" s="14"/>
    </row>
    <row r="43" spans="13:15" ht="12.75">
      <c r="M43" s="4"/>
      <c r="N43" s="4"/>
      <c r="O43" s="4"/>
    </row>
    <row r="44" spans="13:15" ht="12.75">
      <c r="M44" s="4"/>
      <c r="N44" s="4"/>
      <c r="O44" s="4"/>
    </row>
    <row r="45" spans="13:15" ht="12.75">
      <c r="M45" s="4"/>
      <c r="N45" s="4"/>
      <c r="O45" s="4"/>
    </row>
    <row r="46" spans="13:15" ht="12.75">
      <c r="M46" s="4"/>
      <c r="N46" s="4"/>
      <c r="O46" s="4"/>
    </row>
    <row r="47" spans="13:15" ht="12.75">
      <c r="M47" s="4"/>
      <c r="N47" s="4"/>
      <c r="O47" s="4"/>
    </row>
    <row r="48" spans="13:15" ht="12.75">
      <c r="M48" s="4"/>
      <c r="N48" s="4"/>
      <c r="O48" s="4"/>
    </row>
    <row r="49" spans="13:15" ht="12.75">
      <c r="M49" s="4"/>
      <c r="N49" s="4"/>
      <c r="O49" s="4"/>
    </row>
    <row r="50" spans="13:15" ht="12.75">
      <c r="M50" s="4"/>
      <c r="N50" s="4"/>
      <c r="O50" s="4"/>
    </row>
    <row r="51" spans="13:15" ht="12.75">
      <c r="M51" s="4"/>
      <c r="N51" s="4"/>
      <c r="O51" s="4"/>
    </row>
    <row r="52" spans="13:15" ht="12.75">
      <c r="M52" s="4"/>
      <c r="N52" s="4"/>
      <c r="O52" s="4"/>
    </row>
    <row r="53" spans="13:15" ht="12.75">
      <c r="M53" s="4"/>
      <c r="N53" s="4"/>
      <c r="O53" s="4"/>
    </row>
    <row r="54" spans="13:15" ht="12.75">
      <c r="M54" s="4"/>
      <c r="N54" s="4"/>
      <c r="O54" s="4"/>
    </row>
    <row r="55" spans="13:15" ht="12.75">
      <c r="M55" s="4"/>
      <c r="N55" s="4"/>
      <c r="O55" s="4"/>
    </row>
    <row r="56" spans="13:15" ht="12.75">
      <c r="M56" s="4"/>
      <c r="N56" s="4"/>
      <c r="O56" s="4"/>
    </row>
    <row r="57" spans="13:15" ht="12.75">
      <c r="M57" s="4"/>
      <c r="N57" s="4"/>
      <c r="O57" s="4"/>
    </row>
    <row r="58" spans="13:15" ht="12.75">
      <c r="M58" s="4"/>
      <c r="N58" s="4"/>
      <c r="O58" s="4"/>
    </row>
    <row r="59" spans="13:15" ht="12.75">
      <c r="M59" s="4"/>
      <c r="N59" s="4"/>
      <c r="O59" s="4"/>
    </row>
    <row r="60" spans="13:15" ht="12.75">
      <c r="M60" s="4"/>
      <c r="N60" s="4"/>
      <c r="O60" s="4"/>
    </row>
    <row r="61" spans="13:15" ht="12.75">
      <c r="M61" s="4"/>
      <c r="N61" s="4"/>
      <c r="O61" s="4"/>
    </row>
    <row r="62" spans="13:15" ht="12.75">
      <c r="M62" s="4"/>
      <c r="N62" s="4"/>
      <c r="O62" s="4"/>
    </row>
    <row r="63" spans="13:15" ht="12.75">
      <c r="M63" s="4"/>
      <c r="N63" s="4"/>
      <c r="O63" s="4"/>
    </row>
    <row r="64" spans="13:15" ht="12.75">
      <c r="M64" s="4"/>
      <c r="N64" s="4"/>
      <c r="O64" s="4"/>
    </row>
    <row r="65" spans="13:15" ht="12.75">
      <c r="M65" s="4"/>
      <c r="N65" s="4"/>
      <c r="O65" s="4"/>
    </row>
    <row r="66" spans="13:15" ht="12.75">
      <c r="M66" s="4"/>
      <c r="N66" s="4"/>
      <c r="O66" s="4"/>
    </row>
    <row r="67" spans="13:15" ht="12.75">
      <c r="M67" s="4"/>
      <c r="N67" s="4"/>
      <c r="O67" s="4"/>
    </row>
    <row r="68" spans="13:15" ht="12.75">
      <c r="M68" s="4"/>
      <c r="N68" s="4"/>
      <c r="O68" s="4"/>
    </row>
    <row r="69" spans="13:15" ht="12.75">
      <c r="M69" s="4"/>
      <c r="N69" s="4"/>
      <c r="O69" s="4"/>
    </row>
    <row r="70" spans="13:15" ht="12.75">
      <c r="M70" s="4"/>
      <c r="N70" s="4"/>
      <c r="O70" s="4"/>
    </row>
    <row r="71" spans="13:15" ht="12.75">
      <c r="M71" s="4"/>
      <c r="N71" s="4"/>
      <c r="O71" s="4"/>
    </row>
    <row r="72" spans="13:15" ht="12.75">
      <c r="M72" s="4"/>
      <c r="N72" s="4"/>
      <c r="O72" s="4"/>
    </row>
    <row r="73" spans="13:15" ht="12.75">
      <c r="M73" s="4"/>
      <c r="N73" s="4"/>
      <c r="O73" s="4"/>
    </row>
    <row r="74" spans="13:15" ht="12.75">
      <c r="M74" s="4"/>
      <c r="N74" s="4"/>
      <c r="O74" s="4"/>
    </row>
    <row r="75" spans="13:15" ht="12.75">
      <c r="M75" s="4"/>
      <c r="N75" s="4"/>
      <c r="O75" s="4"/>
    </row>
    <row r="76" spans="13:15" ht="12.75">
      <c r="M76" s="4"/>
      <c r="N76" s="4"/>
      <c r="O76" s="4"/>
    </row>
    <row r="77" spans="13:15" ht="12.75">
      <c r="M77" s="4"/>
      <c r="N77" s="4"/>
      <c r="O77" s="4"/>
    </row>
    <row r="78" spans="13:15" ht="12.75">
      <c r="M78" s="4"/>
      <c r="N78" s="4"/>
      <c r="O78" s="4"/>
    </row>
    <row r="79" spans="13:15" ht="12.75">
      <c r="M79" s="4"/>
      <c r="N79" s="4"/>
      <c r="O79" s="4"/>
    </row>
    <row r="80" spans="13:15" ht="12.75">
      <c r="M80" s="4"/>
      <c r="N80" s="4"/>
      <c r="O80" s="4"/>
    </row>
    <row r="81" spans="13:15" ht="12.75">
      <c r="M81" s="4"/>
      <c r="N81" s="4"/>
      <c r="O81" s="4"/>
    </row>
    <row r="82" spans="13:15" ht="12.75">
      <c r="M82" s="4"/>
      <c r="N82" s="4"/>
      <c r="O82" s="4"/>
    </row>
    <row r="83" spans="13:15" ht="12.75">
      <c r="M83" s="4"/>
      <c r="N83" s="4"/>
      <c r="O83" s="4"/>
    </row>
    <row r="84" spans="13:15" ht="12.75">
      <c r="M84" s="4"/>
      <c r="N84" s="4"/>
      <c r="O84" s="4"/>
    </row>
    <row r="85" spans="13:15" ht="12.75">
      <c r="M85" s="4"/>
      <c r="N85" s="4"/>
      <c r="O85" s="4"/>
    </row>
    <row r="86" spans="13:15" ht="12.75">
      <c r="M86" s="4"/>
      <c r="N86" s="4"/>
      <c r="O86" s="4"/>
    </row>
    <row r="87" spans="13:15" ht="12.75">
      <c r="M87" s="4"/>
      <c r="N87" s="4"/>
      <c r="O87" s="4"/>
    </row>
    <row r="88" spans="13:15" ht="12.75">
      <c r="M88" s="4"/>
      <c r="N88" s="4"/>
      <c r="O88" s="4"/>
    </row>
    <row r="89" spans="13:15" ht="12.75">
      <c r="M89" s="4"/>
      <c r="N89" s="4"/>
      <c r="O89" s="4"/>
    </row>
    <row r="90" spans="13:15" ht="12.75">
      <c r="M90" s="4"/>
      <c r="N90" s="4"/>
      <c r="O90" s="4"/>
    </row>
    <row r="91" spans="13:15" ht="12.75">
      <c r="M91" s="4"/>
      <c r="N91" s="4"/>
      <c r="O91" s="4"/>
    </row>
    <row r="92" spans="13:15" ht="12.75">
      <c r="M92" s="4"/>
      <c r="N92" s="4"/>
      <c r="O92" s="4"/>
    </row>
    <row r="93" spans="13:15" ht="12.75">
      <c r="M93" s="4"/>
      <c r="N93" s="4"/>
      <c r="O93" s="4"/>
    </row>
    <row r="94" spans="13:15" ht="12.75">
      <c r="M94" s="4"/>
      <c r="N94" s="4"/>
      <c r="O94" s="4"/>
    </row>
    <row r="95" spans="13:15" ht="12.75">
      <c r="M95" s="4"/>
      <c r="N95" s="4"/>
      <c r="O95" s="4"/>
    </row>
    <row r="96" spans="13:15" ht="12.75">
      <c r="M96" s="4"/>
      <c r="N96" s="4"/>
      <c r="O96" s="4"/>
    </row>
    <row r="97" spans="13:15" ht="12.75">
      <c r="M97" s="4"/>
      <c r="N97" s="4"/>
      <c r="O97" s="4"/>
    </row>
    <row r="98" spans="13:15" ht="12.75">
      <c r="M98" s="4"/>
      <c r="N98" s="4"/>
      <c r="O98" s="4"/>
    </row>
    <row r="99" spans="13:15" ht="12.75">
      <c r="M99" s="4"/>
      <c r="N99" s="4"/>
      <c r="O99" s="4"/>
    </row>
    <row r="100" spans="13:15" ht="12.75">
      <c r="M100" s="4"/>
      <c r="N100" s="4"/>
      <c r="O100" s="4"/>
    </row>
    <row r="101" spans="13:15" ht="12.75">
      <c r="M101" s="4"/>
      <c r="N101" s="4"/>
      <c r="O101" s="4"/>
    </row>
    <row r="102" spans="13:15" ht="12.75">
      <c r="M102" s="4"/>
      <c r="N102" s="4"/>
      <c r="O102" s="4"/>
    </row>
    <row r="103" spans="13:15" ht="12.75">
      <c r="M103" s="4"/>
      <c r="N103" s="4"/>
      <c r="O103" s="4"/>
    </row>
    <row r="104" spans="13:15" ht="12.75">
      <c r="M104" s="4"/>
      <c r="N104" s="4"/>
      <c r="O104" s="4"/>
    </row>
    <row r="105" spans="13:15" ht="12.75">
      <c r="M105" s="4"/>
      <c r="N105" s="4"/>
      <c r="O105" s="4"/>
    </row>
    <row r="106" spans="13:15" ht="12.75">
      <c r="M106" s="4"/>
      <c r="N106" s="4"/>
      <c r="O106" s="4"/>
    </row>
    <row r="107" spans="13:15" ht="12.75">
      <c r="M107" s="4"/>
      <c r="N107" s="4"/>
      <c r="O107" s="4"/>
    </row>
    <row r="108" spans="13:15" ht="12.75">
      <c r="M108" s="4"/>
      <c r="N108" s="4"/>
      <c r="O108" s="4"/>
    </row>
    <row r="109" spans="13:15" ht="12.75">
      <c r="M109" s="4"/>
      <c r="N109" s="4"/>
      <c r="O109" s="4"/>
    </row>
    <row r="110" spans="13:15" ht="12.75">
      <c r="M110" s="4"/>
      <c r="N110" s="4"/>
      <c r="O110" s="4"/>
    </row>
    <row r="111" spans="13:15" ht="12.75">
      <c r="M111" s="4"/>
      <c r="N111" s="4"/>
      <c r="O111" s="4"/>
    </row>
    <row r="112" spans="13:15" ht="12.75">
      <c r="M112" s="4"/>
      <c r="N112" s="4"/>
      <c r="O112" s="4"/>
    </row>
    <row r="113" spans="13:15" ht="12.75">
      <c r="M113" s="4"/>
      <c r="N113" s="4"/>
      <c r="O113" s="4"/>
    </row>
    <row r="114" spans="13:15" ht="12.75">
      <c r="M114" s="4"/>
      <c r="N114" s="4"/>
      <c r="O114" s="4"/>
    </row>
    <row r="115" spans="13:15" ht="12.75">
      <c r="M115" s="4"/>
      <c r="N115" s="4"/>
      <c r="O115" s="4"/>
    </row>
    <row r="116" spans="13:15" ht="12.75">
      <c r="M116" s="4"/>
      <c r="N116" s="4"/>
      <c r="O116" s="4"/>
    </row>
    <row r="117" spans="13:15" ht="12.75">
      <c r="M117" s="4"/>
      <c r="N117" s="4"/>
      <c r="O117" s="4"/>
    </row>
    <row r="118" spans="13:15" ht="12.75">
      <c r="M118" s="4"/>
      <c r="N118" s="4"/>
      <c r="O118" s="4"/>
    </row>
    <row r="119" spans="13:15" ht="12.75">
      <c r="M119" s="4"/>
      <c r="N119" s="4"/>
      <c r="O119" s="4"/>
    </row>
    <row r="120" spans="13:15" ht="12.75">
      <c r="M120" s="4"/>
      <c r="N120" s="4"/>
      <c r="O120" s="4"/>
    </row>
    <row r="121" spans="13:15" ht="12.75">
      <c r="M121" s="4"/>
      <c r="N121" s="4"/>
      <c r="O121" s="4"/>
    </row>
    <row r="122" spans="13:15" ht="12.75">
      <c r="M122" s="4"/>
      <c r="N122" s="4"/>
      <c r="O122" s="4"/>
    </row>
    <row r="123" spans="13:15" ht="12.75">
      <c r="M123" s="4"/>
      <c r="N123" s="4"/>
      <c r="O123" s="4"/>
    </row>
    <row r="124" spans="13:15" ht="12.75">
      <c r="M124" s="4"/>
      <c r="N124" s="4"/>
      <c r="O124" s="4"/>
    </row>
    <row r="125" spans="13:15" ht="12.75">
      <c r="M125" s="4"/>
      <c r="N125" s="4"/>
      <c r="O125" s="4"/>
    </row>
    <row r="126" spans="13:15" ht="12.75">
      <c r="M126" s="4"/>
      <c r="N126" s="4"/>
      <c r="O126" s="4"/>
    </row>
    <row r="127" spans="13:15" ht="12.75">
      <c r="M127" s="4"/>
      <c r="N127" s="4"/>
      <c r="O127" s="4"/>
    </row>
    <row r="128" spans="13:15" ht="12.75">
      <c r="M128" s="4"/>
      <c r="N128" s="4"/>
      <c r="O128" s="4"/>
    </row>
    <row r="129" spans="13:15" ht="12.75">
      <c r="M129" s="4"/>
      <c r="N129" s="4"/>
      <c r="O129" s="4"/>
    </row>
    <row r="130" spans="13:15" ht="12.75">
      <c r="M130" s="4"/>
      <c r="N130" s="4"/>
      <c r="O130" s="4"/>
    </row>
    <row r="131" spans="13:15" ht="12.75">
      <c r="M131" s="4"/>
      <c r="N131" s="4"/>
      <c r="O131" s="4"/>
    </row>
    <row r="132" spans="13:15" ht="12.75">
      <c r="M132" s="4"/>
      <c r="N132" s="4"/>
      <c r="O132" s="4"/>
    </row>
    <row r="133" spans="13:15" ht="12.75">
      <c r="M133" s="4"/>
      <c r="N133" s="4"/>
      <c r="O133" s="4"/>
    </row>
    <row r="134" spans="13:15" ht="12.75">
      <c r="M134" s="4"/>
      <c r="N134" s="4"/>
      <c r="O134" s="4"/>
    </row>
    <row r="135" spans="13:15" ht="12.75">
      <c r="M135" s="4"/>
      <c r="N135" s="4"/>
      <c r="O135" s="4"/>
    </row>
    <row r="136" spans="13:15" ht="12.75">
      <c r="M136" s="4"/>
      <c r="N136" s="4"/>
      <c r="O136" s="4"/>
    </row>
    <row r="137" spans="13:15" ht="12.75">
      <c r="M137" s="4"/>
      <c r="N137" s="4"/>
      <c r="O137" s="4"/>
    </row>
    <row r="138" spans="13:15" ht="12.75">
      <c r="M138" s="4"/>
      <c r="N138" s="4"/>
      <c r="O138" s="4"/>
    </row>
    <row r="139" spans="13:15" ht="12.75">
      <c r="M139" s="4"/>
      <c r="N139" s="4"/>
      <c r="O139" s="4"/>
    </row>
    <row r="140" spans="13:15" ht="12.75">
      <c r="M140" s="4"/>
      <c r="N140" s="4"/>
      <c r="O140" s="4"/>
    </row>
    <row r="141" spans="13:15" ht="12.75">
      <c r="M141" s="4"/>
      <c r="N141" s="4"/>
      <c r="O141" s="4"/>
    </row>
    <row r="142" spans="13:15" ht="12.75">
      <c r="M142" s="4"/>
      <c r="N142" s="4"/>
      <c r="O142" s="4"/>
    </row>
    <row r="143" spans="13:15" ht="12.75">
      <c r="M143" s="4"/>
      <c r="N143" s="4"/>
      <c r="O143" s="4"/>
    </row>
    <row r="144" spans="13:15" ht="12.75">
      <c r="M144" s="4"/>
      <c r="N144" s="4"/>
      <c r="O144" s="4"/>
    </row>
    <row r="145" spans="13:15" ht="12.75">
      <c r="M145" s="4"/>
      <c r="N145" s="4"/>
      <c r="O145" s="4"/>
    </row>
    <row r="146" spans="13:15" ht="12.75">
      <c r="M146" s="4"/>
      <c r="N146" s="4"/>
      <c r="O146" s="4"/>
    </row>
    <row r="147" spans="13:15" ht="12.75">
      <c r="M147" s="4"/>
      <c r="N147" s="4"/>
      <c r="O147" s="4"/>
    </row>
    <row r="148" spans="13:15" ht="12.75">
      <c r="M148" s="4"/>
      <c r="N148" s="4"/>
      <c r="O148" s="4"/>
    </row>
    <row r="149" spans="13:15" ht="12.75">
      <c r="M149" s="4"/>
      <c r="N149" s="4"/>
      <c r="O149" s="4"/>
    </row>
    <row r="150" spans="13:15" ht="12.75">
      <c r="M150" s="4"/>
      <c r="N150" s="4"/>
      <c r="O150" s="4"/>
    </row>
    <row r="151" spans="13:15" ht="12.75">
      <c r="M151" s="4"/>
      <c r="N151" s="4"/>
      <c r="O151" s="4"/>
    </row>
    <row r="152" spans="13:15" ht="12.75">
      <c r="M152" s="4"/>
      <c r="N152" s="4"/>
      <c r="O152" s="4"/>
    </row>
    <row r="153" spans="13:15" ht="12.75">
      <c r="M153" s="4"/>
      <c r="N153" s="4"/>
      <c r="O153" s="4"/>
    </row>
    <row r="154" spans="13:15" ht="12.75">
      <c r="M154" s="4"/>
      <c r="N154" s="4"/>
      <c r="O154" s="4"/>
    </row>
    <row r="155" spans="13:15" ht="12.75">
      <c r="M155" s="4"/>
      <c r="N155" s="4"/>
      <c r="O155" s="4"/>
    </row>
    <row r="156" spans="13:15" ht="12.75">
      <c r="M156" s="4"/>
      <c r="N156" s="4"/>
      <c r="O156" s="4"/>
    </row>
    <row r="157" spans="13:15" ht="12.75">
      <c r="M157" s="4"/>
      <c r="N157" s="4"/>
      <c r="O157" s="4"/>
    </row>
    <row r="158" spans="13:15" ht="12.75">
      <c r="M158" s="4"/>
      <c r="N158" s="4"/>
      <c r="O158" s="4"/>
    </row>
    <row r="159" spans="13:15" ht="12.75">
      <c r="M159" s="4"/>
      <c r="N159" s="4"/>
      <c r="O159" s="4"/>
    </row>
    <row r="160" spans="13:15" ht="12.75">
      <c r="M160" s="4"/>
      <c r="N160" s="4"/>
      <c r="O160" s="4"/>
    </row>
    <row r="161" spans="13:15" ht="12.75">
      <c r="M161" s="4"/>
      <c r="N161" s="4"/>
      <c r="O161" s="4"/>
    </row>
    <row r="162" spans="13:15" ht="12.75">
      <c r="M162" s="4"/>
      <c r="N162" s="4"/>
      <c r="O162" s="4"/>
    </row>
    <row r="163" spans="13:15" ht="12.75">
      <c r="M163" s="4"/>
      <c r="N163" s="4"/>
      <c r="O163" s="4"/>
    </row>
    <row r="164" spans="13:15" ht="12.75">
      <c r="M164" s="4"/>
      <c r="N164" s="4"/>
      <c r="O164" s="4"/>
    </row>
    <row r="165" spans="13:15" ht="12.75">
      <c r="M165" s="4"/>
      <c r="N165" s="4"/>
      <c r="O165" s="4"/>
    </row>
    <row r="166" spans="13:15" ht="12.75">
      <c r="M166" s="4"/>
      <c r="N166" s="4"/>
      <c r="O166" s="4"/>
    </row>
    <row r="167" spans="13:15" ht="12.75">
      <c r="M167" s="4"/>
      <c r="N167" s="4"/>
      <c r="O167" s="4"/>
    </row>
    <row r="168" spans="13:15" ht="12.75">
      <c r="M168" s="4"/>
      <c r="N168" s="4"/>
      <c r="O168" s="4"/>
    </row>
    <row r="169" spans="13:15" ht="12.75">
      <c r="M169" s="4"/>
      <c r="N169" s="4"/>
      <c r="O169" s="4"/>
    </row>
    <row r="170" spans="13:15" ht="12.75">
      <c r="M170" s="4"/>
      <c r="N170" s="4"/>
      <c r="O170" s="4"/>
    </row>
    <row r="171" spans="13:15" ht="12.75">
      <c r="M171" s="4"/>
      <c r="N171" s="4"/>
      <c r="O171" s="4"/>
    </row>
    <row r="172" spans="13:15" ht="12.75">
      <c r="M172" s="4"/>
      <c r="N172" s="4"/>
      <c r="O172" s="4"/>
    </row>
    <row r="173" spans="13:15" ht="12.75">
      <c r="M173" s="4"/>
      <c r="N173" s="4"/>
      <c r="O173" s="4"/>
    </row>
  </sheetData>
  <printOptions horizontalCentered="1"/>
  <pageMargins left="0.5511811023622047" right="0.5905511811023623" top="0.9448818897637796" bottom="0.4724409448818898" header="0.5118110236220472" footer="0.31496062992125984"/>
  <pageSetup fitToHeight="3" horizontalDpi="360" verticalDpi="36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0"/>
  <sheetViews>
    <sheetView view="pageBreakPreview" zoomScale="75" zoomScaleSheetLayoutView="75" workbookViewId="0" topLeftCell="B1">
      <selection activeCell="B6" sqref="B6"/>
    </sheetView>
  </sheetViews>
  <sheetFormatPr defaultColWidth="8.796875" defaultRowHeight="15" outlineLevelRow="1"/>
  <cols>
    <col min="1" max="1" width="4.09765625" style="1" hidden="1" customWidth="1"/>
    <col min="2" max="2" width="4.796875" style="1" customWidth="1"/>
    <col min="3" max="3" width="6.3984375" style="2" hidden="1" customWidth="1"/>
    <col min="4" max="4" width="61.09765625" style="3" customWidth="1"/>
    <col min="5" max="5" width="13.796875" style="4" customWidth="1"/>
    <col min="6" max="7" width="13.796875" style="1" customWidth="1"/>
    <col min="8" max="8" width="9" style="1" customWidth="1"/>
    <col min="9" max="11" width="13.796875" style="1" customWidth="1"/>
    <col min="12" max="12" width="9" style="1" bestFit="1" customWidth="1"/>
    <col min="13" max="15" width="13.796875" style="1" customWidth="1"/>
    <col min="16" max="16" width="8.796875" style="1" bestFit="1" customWidth="1"/>
    <col min="17" max="16384" width="7.09765625" style="1" customWidth="1"/>
  </cols>
  <sheetData>
    <row r="1" spans="1:17" ht="20.25">
      <c r="A1" s="154" t="s">
        <v>168</v>
      </c>
      <c r="B1" s="155" t="s">
        <v>240</v>
      </c>
      <c r="C1" s="156"/>
      <c r="D1" s="157"/>
      <c r="E1" s="158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ht="20.25">
      <c r="A2" s="154"/>
    </row>
    <row r="3" ht="13.5" thickBot="1"/>
    <row r="4" spans="1:16" ht="16.5" thickBot="1">
      <c r="A4" s="6"/>
      <c r="B4" s="7"/>
      <c r="C4" s="8"/>
      <c r="D4" s="9"/>
      <c r="E4" s="10" t="s">
        <v>242</v>
      </c>
      <c r="F4" s="11"/>
      <c r="G4" s="11"/>
      <c r="H4" s="12"/>
      <c r="I4" s="10" t="s">
        <v>243</v>
      </c>
      <c r="J4" s="11"/>
      <c r="K4" s="11"/>
      <c r="L4" s="12"/>
      <c r="M4" s="10" t="s">
        <v>213</v>
      </c>
      <c r="N4" s="11"/>
      <c r="O4" s="11"/>
      <c r="P4" s="13"/>
    </row>
    <row r="5" spans="1:16" ht="16.5" thickBot="1">
      <c r="A5" s="135" t="s">
        <v>0</v>
      </c>
      <c r="B5" s="136" t="s">
        <v>1</v>
      </c>
      <c r="C5" s="137" t="s">
        <v>2</v>
      </c>
      <c r="D5" s="138" t="s">
        <v>153</v>
      </c>
      <c r="E5" s="139" t="s">
        <v>4</v>
      </c>
      <c r="F5" s="140" t="s">
        <v>169</v>
      </c>
      <c r="G5" s="141" t="s">
        <v>170</v>
      </c>
      <c r="H5" s="25" t="s">
        <v>160</v>
      </c>
      <c r="I5" s="139" t="s">
        <v>4</v>
      </c>
      <c r="J5" s="140" t="s">
        <v>169</v>
      </c>
      <c r="K5" s="141" t="s">
        <v>170</v>
      </c>
      <c r="L5" s="25" t="s">
        <v>160</v>
      </c>
      <c r="M5" s="139" t="s">
        <v>4</v>
      </c>
      <c r="N5" s="140" t="s">
        <v>169</v>
      </c>
      <c r="O5" s="141" t="s">
        <v>170</v>
      </c>
      <c r="P5" s="25" t="s">
        <v>160</v>
      </c>
    </row>
    <row r="6" spans="1:16" ht="20.25">
      <c r="A6" s="112">
        <v>1</v>
      </c>
      <c r="B6" s="127">
        <v>10</v>
      </c>
      <c r="C6" s="127"/>
      <c r="D6" s="89" t="s">
        <v>10</v>
      </c>
      <c r="E6" s="40">
        <v>6694</v>
      </c>
      <c r="F6" s="41">
        <v>12732</v>
      </c>
      <c r="G6" s="42">
        <v>11361</v>
      </c>
      <c r="H6" s="160">
        <f>+G6/F6*100</f>
        <v>89.23185673892554</v>
      </c>
      <c r="I6" s="40">
        <v>21700</v>
      </c>
      <c r="J6" s="41">
        <v>32656</v>
      </c>
      <c r="K6" s="42">
        <v>20884</v>
      </c>
      <c r="L6" s="160">
        <f>+K6/J6*100</f>
        <v>63.9514943655071</v>
      </c>
      <c r="M6" s="40">
        <f>+I6+E6</f>
        <v>28394</v>
      </c>
      <c r="N6" s="41">
        <f>+F6+J6</f>
        <v>45388</v>
      </c>
      <c r="O6" s="42">
        <f>+G6+K6</f>
        <v>32245</v>
      </c>
      <c r="P6" s="160">
        <f>+O6/N6*100</f>
        <v>71.04300696219265</v>
      </c>
    </row>
    <row r="7" spans="1:16" ht="20.25">
      <c r="A7" s="112">
        <v>2</v>
      </c>
      <c r="B7" s="127">
        <v>21</v>
      </c>
      <c r="C7" s="127"/>
      <c r="D7" s="89" t="s">
        <v>13</v>
      </c>
      <c r="E7" s="40">
        <v>7003</v>
      </c>
      <c r="F7" s="41">
        <v>10762</v>
      </c>
      <c r="G7" s="42">
        <v>6892</v>
      </c>
      <c r="H7" s="160">
        <f>+G7/F7*100</f>
        <v>64.04014123768816</v>
      </c>
      <c r="I7" s="40">
        <v>8000</v>
      </c>
      <c r="J7" s="41">
        <v>8017</v>
      </c>
      <c r="K7" s="42">
        <v>7893</v>
      </c>
      <c r="L7" s="160">
        <f>+K7/J7*100</f>
        <v>98.45328676562305</v>
      </c>
      <c r="M7" s="40">
        <f aca="true" t="shared" si="0" ref="M7:M26">+I7+E7</f>
        <v>15003</v>
      </c>
      <c r="N7" s="41">
        <f aca="true" t="shared" si="1" ref="N7:N26">+F7+J7</f>
        <v>18779</v>
      </c>
      <c r="O7" s="42">
        <f aca="true" t="shared" si="2" ref="O7:O26">+G7+K7</f>
        <v>14785</v>
      </c>
      <c r="P7" s="160">
        <f>+O7/N7*100</f>
        <v>78.73156185100379</v>
      </c>
    </row>
    <row r="8" spans="1:16" ht="20.25">
      <c r="A8" s="112">
        <v>2</v>
      </c>
      <c r="B8" s="127">
        <v>22</v>
      </c>
      <c r="C8" s="127"/>
      <c r="D8" s="89" t="s">
        <v>20</v>
      </c>
      <c r="E8" s="40">
        <v>1286593</v>
      </c>
      <c r="F8" s="41">
        <v>1430672</v>
      </c>
      <c r="G8" s="42">
        <v>1421357</v>
      </c>
      <c r="H8" s="160">
        <f>+G8/F8*100</f>
        <v>99.34890736660815</v>
      </c>
      <c r="I8" s="40">
        <v>419558</v>
      </c>
      <c r="J8" s="41">
        <v>417686</v>
      </c>
      <c r="K8" s="42">
        <v>338380</v>
      </c>
      <c r="L8" s="160">
        <f>+K8/J8*100</f>
        <v>81.01300977289159</v>
      </c>
      <c r="M8" s="40">
        <f t="shared" si="0"/>
        <v>1706151</v>
      </c>
      <c r="N8" s="41">
        <f t="shared" si="1"/>
        <v>1848358</v>
      </c>
      <c r="O8" s="42">
        <f t="shared" si="2"/>
        <v>1759737</v>
      </c>
      <c r="P8" s="160">
        <f>+O8/N8*100</f>
        <v>95.20542016211145</v>
      </c>
    </row>
    <row r="9" spans="1:16" ht="20.25">
      <c r="A9" s="112">
        <v>2</v>
      </c>
      <c r="B9" s="127">
        <v>23</v>
      </c>
      <c r="C9" s="127"/>
      <c r="D9" s="89" t="s">
        <v>25</v>
      </c>
      <c r="E9" s="40">
        <v>5968</v>
      </c>
      <c r="F9" s="41">
        <v>6272</v>
      </c>
      <c r="G9" s="42">
        <v>5419</v>
      </c>
      <c r="H9" s="160">
        <f>+G9/F9*100</f>
        <v>86.3998724489796</v>
      </c>
      <c r="I9" s="40">
        <v>372957</v>
      </c>
      <c r="J9" s="41">
        <v>361523</v>
      </c>
      <c r="K9" s="42">
        <v>309451</v>
      </c>
      <c r="L9" s="160">
        <f>+K9/J9*100</f>
        <v>85.59649040310022</v>
      </c>
      <c r="M9" s="40">
        <f t="shared" si="0"/>
        <v>378925</v>
      </c>
      <c r="N9" s="41">
        <f t="shared" si="1"/>
        <v>367795</v>
      </c>
      <c r="O9" s="42">
        <f t="shared" si="2"/>
        <v>314870</v>
      </c>
      <c r="P9" s="160">
        <f>+O9/N9*100</f>
        <v>85.61019045935916</v>
      </c>
    </row>
    <row r="10" spans="1:16" ht="20.25">
      <c r="A10" s="112">
        <v>2</v>
      </c>
      <c r="B10" s="127">
        <v>25</v>
      </c>
      <c r="C10" s="127"/>
      <c r="D10" s="89" t="s">
        <v>27</v>
      </c>
      <c r="E10" s="40">
        <v>0</v>
      </c>
      <c r="F10" s="41">
        <v>0</v>
      </c>
      <c r="G10" s="42">
        <v>1095</v>
      </c>
      <c r="H10" s="160"/>
      <c r="I10" s="40"/>
      <c r="J10" s="41"/>
      <c r="K10" s="42"/>
      <c r="L10" s="160"/>
      <c r="M10" s="40">
        <f t="shared" si="0"/>
        <v>0</v>
      </c>
      <c r="N10" s="41">
        <f t="shared" si="1"/>
        <v>0</v>
      </c>
      <c r="O10" s="42">
        <f t="shared" si="2"/>
        <v>1095</v>
      </c>
      <c r="P10" s="160"/>
    </row>
    <row r="11" spans="1:16" ht="20.25">
      <c r="A11" s="112">
        <v>3</v>
      </c>
      <c r="B11" s="127">
        <v>31</v>
      </c>
      <c r="C11" s="127"/>
      <c r="D11" s="89" t="s">
        <v>38</v>
      </c>
      <c r="E11" s="40">
        <v>283848</v>
      </c>
      <c r="F11" s="41">
        <v>297173</v>
      </c>
      <c r="G11" s="42">
        <v>294374</v>
      </c>
      <c r="H11" s="160">
        <f>+G11/F11*100</f>
        <v>99.05812439218906</v>
      </c>
      <c r="I11" s="40">
        <v>168311</v>
      </c>
      <c r="J11" s="41">
        <v>199292</v>
      </c>
      <c r="K11" s="42">
        <v>151402</v>
      </c>
      <c r="L11" s="160">
        <f>+K11/J11*100</f>
        <v>75.96993356481946</v>
      </c>
      <c r="M11" s="40">
        <f t="shared" si="0"/>
        <v>452159</v>
      </c>
      <c r="N11" s="41">
        <f t="shared" si="1"/>
        <v>496465</v>
      </c>
      <c r="O11" s="42">
        <f t="shared" si="2"/>
        <v>445776</v>
      </c>
      <c r="P11" s="160">
        <f>+O11/N11*100</f>
        <v>89.79001540894122</v>
      </c>
    </row>
    <row r="12" spans="1:16" ht="20.25">
      <c r="A12" s="112">
        <v>3</v>
      </c>
      <c r="B12" s="127">
        <v>32</v>
      </c>
      <c r="C12" s="127"/>
      <c r="D12" s="89" t="s">
        <v>38</v>
      </c>
      <c r="E12" s="40">
        <v>0</v>
      </c>
      <c r="F12" s="41">
        <v>0</v>
      </c>
      <c r="G12" s="42">
        <v>4</v>
      </c>
      <c r="H12" s="160"/>
      <c r="I12" s="40"/>
      <c r="J12" s="41"/>
      <c r="K12" s="42"/>
      <c r="L12" s="160"/>
      <c r="M12" s="40">
        <f t="shared" si="0"/>
        <v>0</v>
      </c>
      <c r="N12" s="41">
        <f t="shared" si="1"/>
        <v>0</v>
      </c>
      <c r="O12" s="42">
        <f t="shared" si="2"/>
        <v>4</v>
      </c>
      <c r="P12" s="160"/>
    </row>
    <row r="13" spans="1:16" ht="20.25">
      <c r="A13" s="112">
        <v>3</v>
      </c>
      <c r="B13" s="127">
        <v>33</v>
      </c>
      <c r="C13" s="127"/>
      <c r="D13" s="89" t="s">
        <v>53</v>
      </c>
      <c r="E13" s="40">
        <v>393494</v>
      </c>
      <c r="F13" s="41">
        <v>442896</v>
      </c>
      <c r="G13" s="42">
        <v>441137</v>
      </c>
      <c r="H13" s="160">
        <f aca="true" t="shared" si="3" ref="H13:H26">+G13/F13*100</f>
        <v>99.60284129908602</v>
      </c>
      <c r="I13" s="40">
        <v>167438</v>
      </c>
      <c r="J13" s="41">
        <v>240510</v>
      </c>
      <c r="K13" s="42">
        <v>181550</v>
      </c>
      <c r="L13" s="160">
        <f aca="true" t="shared" si="4" ref="L13:L26">+K13/J13*100</f>
        <v>75.4854268013804</v>
      </c>
      <c r="M13" s="40">
        <f t="shared" si="0"/>
        <v>560932</v>
      </c>
      <c r="N13" s="41">
        <f t="shared" si="1"/>
        <v>683406</v>
      </c>
      <c r="O13" s="42">
        <f t="shared" si="2"/>
        <v>622687</v>
      </c>
      <c r="P13" s="160">
        <f aca="true" t="shared" si="5" ref="P13:P24">+O13/N13*100</f>
        <v>91.115237501573</v>
      </c>
    </row>
    <row r="14" spans="1:16" ht="20.25">
      <c r="A14" s="112">
        <v>3</v>
      </c>
      <c r="B14" s="127">
        <v>34</v>
      </c>
      <c r="C14" s="127"/>
      <c r="D14" s="89" t="s">
        <v>57</v>
      </c>
      <c r="E14" s="40">
        <v>58630</v>
      </c>
      <c r="F14" s="41">
        <v>60801</v>
      </c>
      <c r="G14" s="42">
        <v>60161</v>
      </c>
      <c r="H14" s="160">
        <f t="shared" si="3"/>
        <v>98.94738573378727</v>
      </c>
      <c r="I14" s="40">
        <v>85676</v>
      </c>
      <c r="J14" s="41">
        <v>97581</v>
      </c>
      <c r="K14" s="42">
        <v>76863</v>
      </c>
      <c r="L14" s="160">
        <f t="shared" si="4"/>
        <v>78.76840778430227</v>
      </c>
      <c r="M14" s="40">
        <f t="shared" si="0"/>
        <v>144306</v>
      </c>
      <c r="N14" s="41">
        <f t="shared" si="1"/>
        <v>158382</v>
      </c>
      <c r="O14" s="42">
        <f t="shared" si="2"/>
        <v>137024</v>
      </c>
      <c r="P14" s="160">
        <f t="shared" si="5"/>
        <v>86.51488174161204</v>
      </c>
    </row>
    <row r="15" spans="1:16" ht="20.25">
      <c r="A15" s="112">
        <v>3</v>
      </c>
      <c r="B15" s="127">
        <v>35</v>
      </c>
      <c r="C15" s="127"/>
      <c r="D15" s="89" t="s">
        <v>69</v>
      </c>
      <c r="E15" s="40">
        <v>85223</v>
      </c>
      <c r="F15" s="41">
        <v>100692</v>
      </c>
      <c r="G15" s="42">
        <v>98862</v>
      </c>
      <c r="H15" s="160">
        <f t="shared" si="3"/>
        <v>98.18257657013467</v>
      </c>
      <c r="I15" s="40">
        <v>30139</v>
      </c>
      <c r="J15" s="41">
        <v>36499</v>
      </c>
      <c r="K15" s="42">
        <v>38510</v>
      </c>
      <c r="L15" s="160">
        <f t="shared" si="4"/>
        <v>105.50973999287652</v>
      </c>
      <c r="M15" s="40">
        <f t="shared" si="0"/>
        <v>115362</v>
      </c>
      <c r="N15" s="41">
        <f t="shared" si="1"/>
        <v>137191</v>
      </c>
      <c r="O15" s="42">
        <f t="shared" si="2"/>
        <v>137372</v>
      </c>
      <c r="P15" s="160">
        <f t="shared" si="5"/>
        <v>100.13193285273816</v>
      </c>
    </row>
    <row r="16" spans="1:16" ht="20.25">
      <c r="A16" s="112">
        <v>3</v>
      </c>
      <c r="B16" s="127">
        <v>36</v>
      </c>
      <c r="C16" s="127"/>
      <c r="D16" s="89" t="s">
        <v>241</v>
      </c>
      <c r="E16" s="40">
        <v>287581</v>
      </c>
      <c r="F16" s="41">
        <v>360530</v>
      </c>
      <c r="G16" s="42">
        <v>354462</v>
      </c>
      <c r="H16" s="160">
        <f t="shared" si="3"/>
        <v>98.31692230882312</v>
      </c>
      <c r="I16" s="40">
        <v>573239</v>
      </c>
      <c r="J16" s="41">
        <v>1199158</v>
      </c>
      <c r="K16" s="42">
        <v>1085971</v>
      </c>
      <c r="L16" s="160">
        <f t="shared" si="4"/>
        <v>90.56112705748534</v>
      </c>
      <c r="M16" s="40">
        <f t="shared" si="0"/>
        <v>860820</v>
      </c>
      <c r="N16" s="41">
        <f t="shared" si="1"/>
        <v>1559688</v>
      </c>
      <c r="O16" s="42">
        <f t="shared" si="2"/>
        <v>1440433</v>
      </c>
      <c r="P16" s="160">
        <f t="shared" si="5"/>
        <v>92.35391950184909</v>
      </c>
    </row>
    <row r="17" spans="1:16" ht="20.25">
      <c r="A17" s="112">
        <v>3</v>
      </c>
      <c r="B17" s="127">
        <v>37</v>
      </c>
      <c r="C17" s="127"/>
      <c r="D17" s="89" t="s">
        <v>94</v>
      </c>
      <c r="E17" s="40">
        <v>402262</v>
      </c>
      <c r="F17" s="41">
        <v>435612</v>
      </c>
      <c r="G17" s="42">
        <v>408855</v>
      </c>
      <c r="H17" s="160">
        <f t="shared" si="3"/>
        <v>93.85760722845102</v>
      </c>
      <c r="I17" s="40">
        <v>82283</v>
      </c>
      <c r="J17" s="41">
        <v>103074</v>
      </c>
      <c r="K17" s="42">
        <v>99943</v>
      </c>
      <c r="L17" s="160">
        <f t="shared" si="4"/>
        <v>96.9623765450065</v>
      </c>
      <c r="M17" s="40">
        <f t="shared" si="0"/>
        <v>484545</v>
      </c>
      <c r="N17" s="41">
        <f t="shared" si="1"/>
        <v>538686</v>
      </c>
      <c r="O17" s="42">
        <f t="shared" si="2"/>
        <v>508798</v>
      </c>
      <c r="P17" s="160">
        <f t="shared" si="5"/>
        <v>94.45168428360863</v>
      </c>
    </row>
    <row r="18" spans="1:16" ht="20.25">
      <c r="A18" s="112">
        <v>4</v>
      </c>
      <c r="B18" s="127">
        <v>41</v>
      </c>
      <c r="C18" s="127"/>
      <c r="D18" s="89" t="s">
        <v>99</v>
      </c>
      <c r="E18" s="40">
        <v>442700</v>
      </c>
      <c r="F18" s="41">
        <v>558488</v>
      </c>
      <c r="G18" s="42">
        <v>537929</v>
      </c>
      <c r="H18" s="160">
        <f t="shared" si="3"/>
        <v>96.31881078913065</v>
      </c>
      <c r="I18" s="40"/>
      <c r="J18" s="41"/>
      <c r="K18" s="42"/>
      <c r="L18" s="160"/>
      <c r="M18" s="40">
        <f t="shared" si="0"/>
        <v>442700</v>
      </c>
      <c r="N18" s="41">
        <f t="shared" si="1"/>
        <v>558488</v>
      </c>
      <c r="O18" s="42">
        <f t="shared" si="2"/>
        <v>537929</v>
      </c>
      <c r="P18" s="160">
        <f t="shared" si="5"/>
        <v>96.31881078913065</v>
      </c>
    </row>
    <row r="19" spans="1:16" ht="20.25">
      <c r="A19" s="112">
        <v>4</v>
      </c>
      <c r="B19" s="127">
        <v>43</v>
      </c>
      <c r="C19" s="127"/>
      <c r="D19" s="89" t="s">
        <v>239</v>
      </c>
      <c r="E19" s="40">
        <v>393946</v>
      </c>
      <c r="F19" s="41">
        <v>398138</v>
      </c>
      <c r="G19" s="42">
        <v>393660</v>
      </c>
      <c r="H19" s="160">
        <f t="shared" si="3"/>
        <v>98.8752643555752</v>
      </c>
      <c r="I19" s="40">
        <v>49393</v>
      </c>
      <c r="J19" s="41">
        <v>50855</v>
      </c>
      <c r="K19" s="42">
        <v>42277</v>
      </c>
      <c r="L19" s="160">
        <f t="shared" si="4"/>
        <v>83.13243535542227</v>
      </c>
      <c r="M19" s="40">
        <f t="shared" si="0"/>
        <v>443339</v>
      </c>
      <c r="N19" s="41">
        <f t="shared" si="1"/>
        <v>448993</v>
      </c>
      <c r="O19" s="42">
        <f t="shared" si="2"/>
        <v>435937</v>
      </c>
      <c r="P19" s="160">
        <f t="shared" si="5"/>
        <v>97.09215956596205</v>
      </c>
    </row>
    <row r="20" spans="1:16" ht="20.25">
      <c r="A20" s="112">
        <v>5</v>
      </c>
      <c r="B20" s="127">
        <v>52</v>
      </c>
      <c r="C20" s="127"/>
      <c r="D20" s="89" t="s">
        <v>121</v>
      </c>
      <c r="E20" s="40">
        <v>4706</v>
      </c>
      <c r="F20" s="41">
        <v>4486</v>
      </c>
      <c r="G20" s="42">
        <v>3467</v>
      </c>
      <c r="H20" s="160">
        <f t="shared" si="3"/>
        <v>77.2848863129737</v>
      </c>
      <c r="I20" s="40"/>
      <c r="J20" s="41"/>
      <c r="K20" s="42"/>
      <c r="L20" s="160"/>
      <c r="M20" s="40">
        <f t="shared" si="0"/>
        <v>4706</v>
      </c>
      <c r="N20" s="41">
        <f t="shared" si="1"/>
        <v>4486</v>
      </c>
      <c r="O20" s="42">
        <f t="shared" si="2"/>
        <v>3467</v>
      </c>
      <c r="P20" s="160">
        <f t="shared" si="5"/>
        <v>77.2848863129737</v>
      </c>
    </row>
    <row r="21" spans="1:16" ht="20.25">
      <c r="A21" s="112">
        <v>5</v>
      </c>
      <c r="B21" s="127">
        <v>53</v>
      </c>
      <c r="C21" s="127"/>
      <c r="D21" s="89" t="s">
        <v>123</v>
      </c>
      <c r="E21" s="40">
        <v>163009</v>
      </c>
      <c r="F21" s="41">
        <v>167502</v>
      </c>
      <c r="G21" s="42">
        <v>167365</v>
      </c>
      <c r="H21" s="160">
        <f t="shared" si="3"/>
        <v>99.9182099318217</v>
      </c>
      <c r="I21" s="40">
        <v>11056</v>
      </c>
      <c r="J21" s="41">
        <v>27156</v>
      </c>
      <c r="K21" s="42">
        <v>26779</v>
      </c>
      <c r="L21" s="160">
        <f t="shared" si="4"/>
        <v>98.61172484902048</v>
      </c>
      <c r="M21" s="40">
        <f t="shared" si="0"/>
        <v>174065</v>
      </c>
      <c r="N21" s="41">
        <f t="shared" si="1"/>
        <v>194658</v>
      </c>
      <c r="O21" s="42">
        <f t="shared" si="2"/>
        <v>194144</v>
      </c>
      <c r="P21" s="160">
        <f t="shared" si="5"/>
        <v>99.73594714833195</v>
      </c>
    </row>
    <row r="22" spans="1:16" ht="20.25">
      <c r="A22" s="112">
        <v>5</v>
      </c>
      <c r="B22" s="127">
        <v>55</v>
      </c>
      <c r="C22" s="127"/>
      <c r="D22" s="89" t="s">
        <v>148</v>
      </c>
      <c r="E22" s="40">
        <v>118345</v>
      </c>
      <c r="F22" s="41">
        <v>120148</v>
      </c>
      <c r="G22" s="42">
        <v>119781</v>
      </c>
      <c r="H22" s="160">
        <f t="shared" si="3"/>
        <v>99.69454339647767</v>
      </c>
      <c r="I22" s="40">
        <v>11994</v>
      </c>
      <c r="J22" s="41">
        <v>14406</v>
      </c>
      <c r="K22" s="42">
        <v>14948</v>
      </c>
      <c r="L22" s="160">
        <f t="shared" si="4"/>
        <v>103.76232125503262</v>
      </c>
      <c r="M22" s="40">
        <f t="shared" si="0"/>
        <v>130339</v>
      </c>
      <c r="N22" s="41">
        <f t="shared" si="1"/>
        <v>134554</v>
      </c>
      <c r="O22" s="42">
        <f t="shared" si="2"/>
        <v>134729</v>
      </c>
      <c r="P22" s="160">
        <f t="shared" si="5"/>
        <v>100.13005930704402</v>
      </c>
    </row>
    <row r="23" spans="1:16" ht="20.25">
      <c r="A23" s="112">
        <v>6</v>
      </c>
      <c r="B23" s="127">
        <v>61</v>
      </c>
      <c r="C23" s="127"/>
      <c r="D23" s="89" t="s">
        <v>245</v>
      </c>
      <c r="E23" s="40">
        <v>661996</v>
      </c>
      <c r="F23" s="41">
        <v>731968</v>
      </c>
      <c r="G23" s="42">
        <v>708742</v>
      </c>
      <c r="H23" s="160">
        <f t="shared" si="3"/>
        <v>96.82691046603131</v>
      </c>
      <c r="I23" s="40">
        <v>114204</v>
      </c>
      <c r="J23" s="41">
        <v>119072</v>
      </c>
      <c r="K23" s="42">
        <v>104969</v>
      </c>
      <c r="L23" s="160">
        <f t="shared" si="4"/>
        <v>88.15590567051868</v>
      </c>
      <c r="M23" s="40">
        <f t="shared" si="0"/>
        <v>776200</v>
      </c>
      <c r="N23" s="41">
        <f t="shared" si="1"/>
        <v>851040</v>
      </c>
      <c r="O23" s="42">
        <f t="shared" si="2"/>
        <v>813711</v>
      </c>
      <c r="P23" s="160">
        <f t="shared" si="5"/>
        <v>95.61371968415115</v>
      </c>
    </row>
    <row r="24" spans="1:16" ht="20.25">
      <c r="A24" s="112">
        <v>6</v>
      </c>
      <c r="B24" s="127">
        <v>62</v>
      </c>
      <c r="C24" s="127"/>
      <c r="D24" s="89" t="s">
        <v>136</v>
      </c>
      <c r="E24" s="40">
        <v>11326</v>
      </c>
      <c r="F24" s="41">
        <v>11593</v>
      </c>
      <c r="G24" s="42">
        <v>10615</v>
      </c>
      <c r="H24" s="160">
        <f t="shared" si="3"/>
        <v>91.56387475200553</v>
      </c>
      <c r="I24" s="40">
        <v>32925</v>
      </c>
      <c r="J24" s="41">
        <v>8429</v>
      </c>
      <c r="K24" s="42">
        <v>998</v>
      </c>
      <c r="L24" s="160">
        <f t="shared" si="4"/>
        <v>11.840075928342626</v>
      </c>
      <c r="M24" s="40">
        <f t="shared" si="0"/>
        <v>44251</v>
      </c>
      <c r="N24" s="41">
        <f t="shared" si="1"/>
        <v>20022</v>
      </c>
      <c r="O24" s="42">
        <f t="shared" si="2"/>
        <v>11613</v>
      </c>
      <c r="P24" s="160">
        <f t="shared" si="5"/>
        <v>58.001198681450404</v>
      </c>
    </row>
    <row r="25" spans="1:16" ht="20.25">
      <c r="A25" s="112">
        <v>6</v>
      </c>
      <c r="B25" s="127">
        <v>63</v>
      </c>
      <c r="C25" s="127"/>
      <c r="D25" s="89" t="s">
        <v>139</v>
      </c>
      <c r="E25" s="40">
        <v>136048</v>
      </c>
      <c r="F25" s="41">
        <v>154068</v>
      </c>
      <c r="G25" s="42">
        <v>154154</v>
      </c>
      <c r="H25" s="160">
        <f t="shared" si="3"/>
        <v>100.05581950826907</v>
      </c>
      <c r="I25" s="40"/>
      <c r="J25" s="41"/>
      <c r="K25" s="42"/>
      <c r="L25" s="160"/>
      <c r="M25" s="40">
        <f t="shared" si="0"/>
        <v>136048</v>
      </c>
      <c r="N25" s="41">
        <f t="shared" si="1"/>
        <v>154068</v>
      </c>
      <c r="O25" s="42">
        <f t="shared" si="2"/>
        <v>154154</v>
      </c>
      <c r="P25" s="160">
        <f>+O25/N25*100</f>
        <v>100.05581950826907</v>
      </c>
    </row>
    <row r="26" spans="1:16" ht="20.25">
      <c r="A26" s="130">
        <v>6</v>
      </c>
      <c r="B26" s="127">
        <v>64</v>
      </c>
      <c r="C26" s="127"/>
      <c r="D26" s="89" t="s">
        <v>244</v>
      </c>
      <c r="E26" s="40">
        <v>16862</v>
      </c>
      <c r="F26" s="41">
        <v>36836</v>
      </c>
      <c r="G26" s="42">
        <v>24462</v>
      </c>
      <c r="H26" s="160">
        <f t="shared" si="3"/>
        <v>66.40786187425346</v>
      </c>
      <c r="I26" s="40">
        <v>422235</v>
      </c>
      <c r="J26" s="41">
        <v>207093</v>
      </c>
      <c r="K26" s="42">
        <v>198462</v>
      </c>
      <c r="L26" s="160">
        <f t="shared" si="4"/>
        <v>95.83230722429053</v>
      </c>
      <c r="M26" s="40">
        <f t="shared" si="0"/>
        <v>439097</v>
      </c>
      <c r="N26" s="41">
        <f t="shared" si="1"/>
        <v>243929</v>
      </c>
      <c r="O26" s="42">
        <f t="shared" si="2"/>
        <v>222924</v>
      </c>
      <c r="P26" s="160">
        <f>+O26/N26*100</f>
        <v>91.38888775012401</v>
      </c>
    </row>
    <row r="27" spans="1:16" ht="20.25" outlineLevel="1">
      <c r="A27" s="131"/>
      <c r="B27" s="129"/>
      <c r="C27" s="129"/>
      <c r="D27" s="102"/>
      <c r="E27" s="94"/>
      <c r="F27" s="95"/>
      <c r="G27" s="96"/>
      <c r="H27" s="97"/>
      <c r="I27" s="98"/>
      <c r="J27" s="99"/>
      <c r="K27" s="100"/>
      <c r="L27" s="101"/>
      <c r="M27" s="98"/>
      <c r="N27" s="99"/>
      <c r="O27" s="100"/>
      <c r="P27" s="101"/>
    </row>
    <row r="28" spans="1:17" ht="20.25" outlineLevel="1">
      <c r="A28" s="112"/>
      <c r="B28" s="127"/>
      <c r="C28" s="127"/>
      <c r="D28" s="173" t="s">
        <v>158</v>
      </c>
      <c r="E28" s="75">
        <f>SUM(E6:E27)</f>
        <v>4766234</v>
      </c>
      <c r="F28" s="76">
        <f>SUM(F6:F27)</f>
        <v>5341369</v>
      </c>
      <c r="G28" s="77">
        <f>SUM(G6:G27)</f>
        <v>5224154</v>
      </c>
      <c r="H28" s="90">
        <f>+G28/F28*100</f>
        <v>97.80552513784387</v>
      </c>
      <c r="I28" s="75">
        <f>SUM(I6:I26)</f>
        <v>2571108</v>
      </c>
      <c r="J28" s="76">
        <f>SUM(J6:J26)</f>
        <v>3123007</v>
      </c>
      <c r="K28" s="77">
        <f>SUM(K6:K26)</f>
        <v>2699280</v>
      </c>
      <c r="L28" s="90">
        <f>+K28/J28*100</f>
        <v>86.43208292520637</v>
      </c>
      <c r="M28" s="75">
        <f>SUM(M6:M26)</f>
        <v>7337342</v>
      </c>
      <c r="N28" s="76">
        <f>SUM(N6:N26)</f>
        <v>8464376</v>
      </c>
      <c r="O28" s="77">
        <f>SUM(O6:O26)</f>
        <v>7923434</v>
      </c>
      <c r="P28" s="90">
        <f>+O28/N28*100</f>
        <v>93.60919221924924</v>
      </c>
      <c r="Q28" s="24"/>
    </row>
    <row r="29" spans="1:17" ht="20.25" outlineLevel="1">
      <c r="A29" s="120"/>
      <c r="B29" s="174"/>
      <c r="C29" s="174"/>
      <c r="D29" s="175" t="s">
        <v>215</v>
      </c>
      <c r="E29" s="86">
        <v>8928</v>
      </c>
      <c r="F29" s="87">
        <v>1054676</v>
      </c>
      <c r="G29" s="88">
        <v>1056904</v>
      </c>
      <c r="H29" s="160">
        <f>+G29/F29*100</f>
        <v>100.21124971081166</v>
      </c>
      <c r="I29" s="86"/>
      <c r="J29" s="87"/>
      <c r="K29" s="88"/>
      <c r="L29" s="160"/>
      <c r="M29" s="86">
        <f>+I29+E29</f>
        <v>8928</v>
      </c>
      <c r="N29" s="87">
        <f>+F29+J29</f>
        <v>1054676</v>
      </c>
      <c r="O29" s="88">
        <f>+G29+K29</f>
        <v>1056904</v>
      </c>
      <c r="P29" s="160">
        <f>+O29/N29*100</f>
        <v>100.21124971081166</v>
      </c>
      <c r="Q29" s="24"/>
    </row>
    <row r="30" spans="1:17" ht="21" thickBot="1">
      <c r="A30" s="132"/>
      <c r="B30" s="166"/>
      <c r="C30" s="166"/>
      <c r="D30" s="168" t="s">
        <v>157</v>
      </c>
      <c r="E30" s="169">
        <f>SUM(E28:E29)</f>
        <v>4775162</v>
      </c>
      <c r="F30" s="170">
        <f>SUM(F28:F29)</f>
        <v>6396045</v>
      </c>
      <c r="G30" s="171">
        <f>SUM(G28:G29)</f>
        <v>6281058</v>
      </c>
      <c r="H30" s="172">
        <f>+G30/F30*100</f>
        <v>98.20221715138027</v>
      </c>
      <c r="I30" s="169">
        <f>+I28+I29</f>
        <v>2571108</v>
      </c>
      <c r="J30" s="170">
        <f>+J28+J29</f>
        <v>3123007</v>
      </c>
      <c r="K30" s="171">
        <f>+K28+K29</f>
        <v>2699280</v>
      </c>
      <c r="L30" s="172">
        <f>+K30/J30*100</f>
        <v>86.43208292520637</v>
      </c>
      <c r="M30" s="169">
        <f>+M28+M29</f>
        <v>7346270</v>
      </c>
      <c r="N30" s="170">
        <f>+N28+N29</f>
        <v>9519052</v>
      </c>
      <c r="O30" s="171">
        <f>+O28+O29</f>
        <v>8980338</v>
      </c>
      <c r="P30" s="172">
        <f>+O30/N30*100</f>
        <v>94.3406759412597</v>
      </c>
      <c r="Q30" s="24"/>
    </row>
    <row r="31" spans="1:16" ht="12.75" outlineLevel="1">
      <c r="A31" s="14"/>
      <c r="B31" s="14"/>
      <c r="C31" s="15"/>
      <c r="D31" s="16"/>
      <c r="E31" s="22"/>
      <c r="F31" s="22"/>
      <c r="G31" s="22"/>
      <c r="H31" s="19"/>
      <c r="I31" s="22"/>
      <c r="J31" s="19"/>
      <c r="K31" s="22"/>
      <c r="L31" s="19"/>
      <c r="M31" s="22"/>
      <c r="N31" s="22"/>
      <c r="O31" s="22"/>
      <c r="P31" s="23"/>
    </row>
    <row r="32" spans="1:18" ht="12.75" outlineLevel="1">
      <c r="A32" s="14"/>
      <c r="B32" s="19"/>
      <c r="C32" s="20"/>
      <c r="D32" s="21"/>
      <c r="E32" s="22"/>
      <c r="F32" s="22"/>
      <c r="G32" s="22"/>
      <c r="H32" s="19"/>
      <c r="I32" s="22"/>
      <c r="J32" s="19"/>
      <c r="K32" s="22"/>
      <c r="L32" s="19"/>
      <c r="M32" s="22"/>
      <c r="N32" s="22"/>
      <c r="O32" s="22"/>
      <c r="P32" s="23"/>
      <c r="Q32" s="24"/>
      <c r="R32" s="24"/>
    </row>
    <row r="33" spans="1:16" ht="18.75">
      <c r="A33" s="134" t="s">
        <v>155</v>
      </c>
      <c r="B33" s="134" t="s">
        <v>219</v>
      </c>
      <c r="C33" s="15"/>
      <c r="D33" s="16"/>
      <c r="E33" s="17"/>
      <c r="F33" s="14"/>
      <c r="G33" s="17"/>
      <c r="H33" s="17"/>
      <c r="I33" s="14"/>
      <c r="J33" s="17"/>
      <c r="K33" s="14"/>
      <c r="L33" s="14"/>
      <c r="M33" s="17"/>
      <c r="N33" s="17"/>
      <c r="O33" s="17"/>
      <c r="P33" s="18"/>
    </row>
    <row r="34" spans="1:16" ht="12.75">
      <c r="A34" s="14"/>
      <c r="B34" s="14"/>
      <c r="C34" s="15"/>
      <c r="D34" s="16"/>
      <c r="E34" s="17"/>
      <c r="F34" s="14"/>
      <c r="G34" s="14"/>
      <c r="H34" s="14"/>
      <c r="I34" s="14"/>
      <c r="J34" s="14"/>
      <c r="K34" s="14"/>
      <c r="L34" s="14"/>
      <c r="M34" s="17"/>
      <c r="N34" s="17"/>
      <c r="O34" s="17"/>
      <c r="P34" s="18"/>
    </row>
    <row r="35" spans="1:16" ht="12.75">
      <c r="A35" s="14"/>
      <c r="B35" s="14"/>
      <c r="C35" s="15"/>
      <c r="D35" s="16"/>
      <c r="E35" s="17"/>
      <c r="F35" s="14"/>
      <c r="G35" s="14"/>
      <c r="H35" s="14"/>
      <c r="I35" s="14"/>
      <c r="J35" s="14"/>
      <c r="K35" s="14"/>
      <c r="L35" s="14"/>
      <c r="M35" s="17"/>
      <c r="N35" s="17"/>
      <c r="O35" s="17"/>
      <c r="P35" s="18"/>
    </row>
    <row r="36" spans="1:16" ht="12.75">
      <c r="A36" s="14"/>
      <c r="B36" s="14"/>
      <c r="C36" s="15"/>
      <c r="D36" s="16"/>
      <c r="E36" s="17"/>
      <c r="F36" s="14"/>
      <c r="G36" s="14"/>
      <c r="H36" s="14"/>
      <c r="I36" s="14"/>
      <c r="J36" s="14"/>
      <c r="K36" s="14"/>
      <c r="L36" s="14"/>
      <c r="M36" s="17"/>
      <c r="N36" s="17"/>
      <c r="O36" s="17"/>
      <c r="P36" s="18"/>
    </row>
    <row r="37" spans="1:16" ht="12.75">
      <c r="A37" s="14"/>
      <c r="B37" s="14"/>
      <c r="C37" s="15"/>
      <c r="D37" s="16"/>
      <c r="E37" s="17"/>
      <c r="F37" s="14"/>
      <c r="G37" s="14"/>
      <c r="H37" s="14"/>
      <c r="I37" s="14"/>
      <c r="J37" s="14"/>
      <c r="K37" s="14"/>
      <c r="L37" s="14"/>
      <c r="M37" s="17"/>
      <c r="N37" s="17"/>
      <c r="O37" s="17"/>
      <c r="P37" s="18"/>
    </row>
    <row r="38" spans="1:16" ht="12.75">
      <c r="A38" s="14"/>
      <c r="B38" s="14"/>
      <c r="C38" s="15"/>
      <c r="D38" s="16"/>
      <c r="E38" s="17"/>
      <c r="F38" s="14"/>
      <c r="G38" s="14"/>
      <c r="H38" s="14"/>
      <c r="I38" s="14"/>
      <c r="J38" s="14"/>
      <c r="K38" s="14"/>
      <c r="L38" s="14"/>
      <c r="M38" s="17"/>
      <c r="N38" s="17"/>
      <c r="O38" s="17"/>
      <c r="P38" s="18"/>
    </row>
    <row r="39" spans="1:16" ht="12.75">
      <c r="A39" s="14"/>
      <c r="B39" s="14"/>
      <c r="C39" s="15"/>
      <c r="D39" s="16"/>
      <c r="E39" s="17"/>
      <c r="F39" s="14"/>
      <c r="G39" s="14"/>
      <c r="H39" s="14"/>
      <c r="I39" s="14"/>
      <c r="J39" s="14"/>
      <c r="K39" s="14"/>
      <c r="L39" s="14"/>
      <c r="M39" s="17"/>
      <c r="N39" s="17"/>
      <c r="O39" s="17"/>
      <c r="P39" s="18"/>
    </row>
    <row r="40" spans="1:16" ht="12.75">
      <c r="A40" s="14"/>
      <c r="B40" s="14"/>
      <c r="C40" s="15"/>
      <c r="D40" s="16"/>
      <c r="E40" s="17"/>
      <c r="F40" s="14"/>
      <c r="G40" s="14"/>
      <c r="H40" s="14"/>
      <c r="I40" s="14"/>
      <c r="J40" s="14"/>
      <c r="K40" s="14"/>
      <c r="L40" s="14"/>
      <c r="M40" s="17"/>
      <c r="N40" s="17"/>
      <c r="O40" s="17"/>
      <c r="P40" s="14"/>
    </row>
    <row r="41" spans="1:16" ht="12.75">
      <c r="A41" s="14"/>
      <c r="B41" s="14"/>
      <c r="C41" s="15"/>
      <c r="D41" s="16"/>
      <c r="E41" s="17"/>
      <c r="F41" s="14"/>
      <c r="G41" s="14"/>
      <c r="H41" s="14"/>
      <c r="I41" s="14"/>
      <c r="J41" s="14"/>
      <c r="K41" s="14"/>
      <c r="L41" s="14"/>
      <c r="M41" s="17"/>
      <c r="N41" s="17"/>
      <c r="O41" s="17"/>
      <c r="P41" s="14"/>
    </row>
    <row r="42" spans="1:16" ht="12.75">
      <c r="A42" s="14"/>
      <c r="B42" s="14"/>
      <c r="C42" s="15"/>
      <c r="D42" s="16"/>
      <c r="E42" s="17"/>
      <c r="F42" s="14"/>
      <c r="G42" s="14"/>
      <c r="H42" s="14"/>
      <c r="I42" s="14"/>
      <c r="J42" s="14"/>
      <c r="K42" s="14"/>
      <c r="L42" s="14"/>
      <c r="M42" s="17"/>
      <c r="N42" s="17"/>
      <c r="O42" s="17"/>
      <c r="P42" s="14"/>
    </row>
    <row r="43" spans="1:16" ht="12.75">
      <c r="A43" s="14"/>
      <c r="B43" s="14"/>
      <c r="C43" s="15"/>
      <c r="D43" s="16"/>
      <c r="E43" s="17"/>
      <c r="F43" s="14"/>
      <c r="G43" s="14"/>
      <c r="H43" s="14"/>
      <c r="I43" s="14"/>
      <c r="J43" s="14"/>
      <c r="K43" s="14"/>
      <c r="L43" s="14"/>
      <c r="M43" s="17"/>
      <c r="N43" s="17"/>
      <c r="O43" s="17"/>
      <c r="P43" s="14"/>
    </row>
    <row r="44" spans="1:16" ht="12.75">
      <c r="A44" s="14"/>
      <c r="B44" s="14"/>
      <c r="C44" s="15"/>
      <c r="D44" s="16"/>
      <c r="E44" s="17"/>
      <c r="F44" s="14"/>
      <c r="G44" s="14"/>
      <c r="H44" s="14"/>
      <c r="I44" s="14"/>
      <c r="J44" s="14"/>
      <c r="K44" s="14"/>
      <c r="L44" s="14"/>
      <c r="M44" s="17"/>
      <c r="N44" s="17"/>
      <c r="O44" s="17"/>
      <c r="P44" s="14"/>
    </row>
    <row r="45" spans="1:16" ht="12.75">
      <c r="A45" s="14"/>
      <c r="B45" s="14"/>
      <c r="C45" s="15"/>
      <c r="D45" s="16"/>
      <c r="E45" s="17"/>
      <c r="F45" s="14"/>
      <c r="G45" s="14"/>
      <c r="H45" s="14"/>
      <c r="I45" s="14"/>
      <c r="J45" s="14"/>
      <c r="K45" s="14"/>
      <c r="L45" s="14"/>
      <c r="M45" s="17"/>
      <c r="N45" s="17"/>
      <c r="O45" s="17"/>
      <c r="P45" s="14"/>
    </row>
    <row r="46" spans="1:16" ht="12.75">
      <c r="A46" s="14"/>
      <c r="B46" s="14"/>
      <c r="C46" s="15"/>
      <c r="D46" s="16"/>
      <c r="E46" s="17"/>
      <c r="F46" s="14"/>
      <c r="G46" s="14"/>
      <c r="H46" s="14"/>
      <c r="I46" s="14"/>
      <c r="J46" s="14"/>
      <c r="K46" s="14"/>
      <c r="L46" s="14"/>
      <c r="M46" s="17"/>
      <c r="N46" s="17"/>
      <c r="O46" s="17"/>
      <c r="P46" s="14"/>
    </row>
    <row r="47" spans="1:16" ht="12.75">
      <c r="A47" s="14"/>
      <c r="B47" s="14"/>
      <c r="C47" s="15"/>
      <c r="D47" s="16"/>
      <c r="E47" s="17"/>
      <c r="F47" s="14"/>
      <c r="G47" s="14"/>
      <c r="H47" s="14"/>
      <c r="I47" s="14"/>
      <c r="J47" s="14"/>
      <c r="K47" s="14"/>
      <c r="L47" s="14"/>
      <c r="M47" s="17"/>
      <c r="N47" s="17"/>
      <c r="O47" s="17"/>
      <c r="P47" s="14"/>
    </row>
    <row r="48" spans="1:16" ht="12.75">
      <c r="A48" s="14"/>
      <c r="B48" s="14"/>
      <c r="C48" s="15"/>
      <c r="D48" s="16"/>
      <c r="E48" s="17"/>
      <c r="F48" s="14"/>
      <c r="G48" s="14"/>
      <c r="H48" s="14"/>
      <c r="I48" s="14"/>
      <c r="J48" s="14"/>
      <c r="K48" s="14"/>
      <c r="L48" s="14"/>
      <c r="M48" s="17"/>
      <c r="N48" s="17"/>
      <c r="O48" s="17"/>
      <c r="P48" s="14"/>
    </row>
    <row r="49" spans="1:16" ht="12.75">
      <c r="A49" s="14"/>
      <c r="B49" s="14"/>
      <c r="C49" s="15"/>
      <c r="D49" s="16"/>
      <c r="E49" s="17"/>
      <c r="F49" s="14"/>
      <c r="G49" s="14"/>
      <c r="H49" s="14"/>
      <c r="I49" s="14"/>
      <c r="J49" s="14"/>
      <c r="K49" s="14"/>
      <c r="L49" s="14"/>
      <c r="M49" s="17"/>
      <c r="N49" s="17"/>
      <c r="O49" s="17"/>
      <c r="P49" s="14"/>
    </row>
    <row r="50" spans="1:16" ht="12.75">
      <c r="A50" s="14"/>
      <c r="B50" s="14"/>
      <c r="C50" s="15"/>
      <c r="D50" s="16"/>
      <c r="E50" s="17"/>
      <c r="F50" s="14"/>
      <c r="G50" s="14"/>
      <c r="H50" s="14"/>
      <c r="I50" s="14"/>
      <c r="J50" s="14"/>
      <c r="K50" s="14"/>
      <c r="L50" s="14"/>
      <c r="M50" s="17"/>
      <c r="N50" s="17"/>
      <c r="O50" s="17"/>
      <c r="P50" s="14"/>
    </row>
    <row r="51" spans="1:16" ht="12.75">
      <c r="A51" s="14"/>
      <c r="B51" s="14"/>
      <c r="C51" s="15"/>
      <c r="D51" s="16"/>
      <c r="E51" s="17"/>
      <c r="F51" s="14"/>
      <c r="G51" s="14"/>
      <c r="H51" s="14"/>
      <c r="I51" s="14"/>
      <c r="J51" s="14"/>
      <c r="K51" s="14"/>
      <c r="L51" s="14"/>
      <c r="M51" s="17"/>
      <c r="N51" s="17"/>
      <c r="O51" s="17"/>
      <c r="P51" s="14"/>
    </row>
    <row r="52" spans="1:16" ht="12.75">
      <c r="A52" s="14"/>
      <c r="B52" s="14"/>
      <c r="C52" s="15"/>
      <c r="D52" s="16"/>
      <c r="E52" s="17"/>
      <c r="F52" s="14"/>
      <c r="G52" s="14"/>
      <c r="H52" s="14"/>
      <c r="I52" s="14"/>
      <c r="J52" s="14"/>
      <c r="K52" s="14"/>
      <c r="L52" s="14"/>
      <c r="M52" s="17"/>
      <c r="N52" s="17"/>
      <c r="O52" s="17"/>
      <c r="P52" s="14"/>
    </row>
    <row r="53" spans="1:16" ht="12.75">
      <c r="A53" s="14"/>
      <c r="B53" s="14"/>
      <c r="C53" s="15"/>
      <c r="D53" s="16"/>
      <c r="E53" s="17"/>
      <c r="F53" s="14"/>
      <c r="G53" s="14"/>
      <c r="H53" s="14"/>
      <c r="I53" s="14"/>
      <c r="J53" s="14"/>
      <c r="K53" s="14"/>
      <c r="L53" s="14"/>
      <c r="M53" s="17"/>
      <c r="N53" s="17"/>
      <c r="O53" s="17"/>
      <c r="P53" s="14"/>
    </row>
    <row r="54" spans="1:16" ht="12.75">
      <c r="A54" s="14"/>
      <c r="B54" s="14"/>
      <c r="C54" s="15"/>
      <c r="D54" s="16"/>
      <c r="E54" s="17"/>
      <c r="F54" s="14"/>
      <c r="G54" s="14"/>
      <c r="H54" s="14"/>
      <c r="I54" s="14"/>
      <c r="J54" s="14"/>
      <c r="K54" s="14"/>
      <c r="L54" s="14"/>
      <c r="M54" s="17"/>
      <c r="N54" s="17"/>
      <c r="O54" s="17"/>
      <c r="P54" s="14"/>
    </row>
    <row r="55" spans="1:16" ht="12.75">
      <c r="A55" s="14"/>
      <c r="B55" s="14"/>
      <c r="C55" s="15"/>
      <c r="D55" s="16"/>
      <c r="E55" s="17"/>
      <c r="F55" s="14"/>
      <c r="G55" s="14"/>
      <c r="H55" s="14"/>
      <c r="I55" s="14"/>
      <c r="J55" s="14"/>
      <c r="K55" s="14"/>
      <c r="L55" s="14"/>
      <c r="M55" s="17"/>
      <c r="N55" s="17"/>
      <c r="O55" s="17"/>
      <c r="P55" s="14"/>
    </row>
    <row r="56" spans="1:16" ht="12.75">
      <c r="A56" s="14"/>
      <c r="B56" s="14"/>
      <c r="C56" s="15"/>
      <c r="D56" s="16"/>
      <c r="E56" s="17"/>
      <c r="F56" s="14"/>
      <c r="G56" s="14"/>
      <c r="H56" s="14"/>
      <c r="I56" s="14"/>
      <c r="J56" s="14"/>
      <c r="K56" s="14"/>
      <c r="L56" s="14"/>
      <c r="M56" s="17"/>
      <c r="N56" s="17"/>
      <c r="O56" s="17"/>
      <c r="P56" s="14"/>
    </row>
    <row r="57" spans="1:16" ht="12.75">
      <c r="A57" s="14"/>
      <c r="B57" s="14"/>
      <c r="C57" s="15"/>
      <c r="D57" s="16"/>
      <c r="E57" s="17"/>
      <c r="F57" s="14"/>
      <c r="G57" s="14"/>
      <c r="H57" s="14"/>
      <c r="I57" s="14"/>
      <c r="J57" s="14"/>
      <c r="K57" s="14"/>
      <c r="L57" s="14"/>
      <c r="M57" s="17"/>
      <c r="N57" s="17"/>
      <c r="O57" s="17"/>
      <c r="P57" s="14"/>
    </row>
    <row r="58" spans="1:16" ht="12.75">
      <c r="A58" s="14"/>
      <c r="B58" s="14"/>
      <c r="C58" s="15"/>
      <c r="D58" s="16"/>
      <c r="E58" s="17"/>
      <c r="F58" s="14"/>
      <c r="G58" s="14"/>
      <c r="H58" s="14"/>
      <c r="I58" s="14"/>
      <c r="J58" s="14"/>
      <c r="K58" s="14"/>
      <c r="L58" s="14"/>
      <c r="M58" s="17"/>
      <c r="N58" s="17"/>
      <c r="O58" s="17"/>
      <c r="P58" s="14"/>
    </row>
    <row r="59" spans="1:16" ht="12.75">
      <c r="A59" s="14"/>
      <c r="B59" s="14"/>
      <c r="C59" s="15"/>
      <c r="D59" s="16"/>
      <c r="E59" s="17"/>
      <c r="F59" s="14"/>
      <c r="G59" s="14"/>
      <c r="H59" s="14"/>
      <c r="I59" s="14"/>
      <c r="J59" s="14"/>
      <c r="K59" s="14"/>
      <c r="L59" s="14"/>
      <c r="M59" s="17"/>
      <c r="N59" s="17"/>
      <c r="O59" s="17"/>
      <c r="P59" s="14"/>
    </row>
    <row r="60" spans="1:16" ht="12.75">
      <c r="A60" s="14"/>
      <c r="B60" s="14"/>
      <c r="C60" s="15"/>
      <c r="D60" s="16"/>
      <c r="E60" s="17"/>
      <c r="F60" s="14"/>
      <c r="G60" s="14"/>
      <c r="H60" s="14"/>
      <c r="I60" s="14"/>
      <c r="J60" s="14"/>
      <c r="K60" s="14"/>
      <c r="L60" s="14"/>
      <c r="M60" s="17"/>
      <c r="N60" s="17"/>
      <c r="O60" s="17"/>
      <c r="P60" s="14"/>
    </row>
    <row r="61" spans="1:16" ht="12.75">
      <c r="A61" s="14"/>
      <c r="B61" s="14"/>
      <c r="C61" s="15"/>
      <c r="D61" s="16"/>
      <c r="E61" s="17"/>
      <c r="F61" s="14"/>
      <c r="G61" s="14"/>
      <c r="H61" s="14"/>
      <c r="I61" s="14"/>
      <c r="J61" s="14"/>
      <c r="K61" s="14"/>
      <c r="L61" s="14"/>
      <c r="M61" s="17"/>
      <c r="N61" s="17"/>
      <c r="O61" s="17"/>
      <c r="P61" s="14"/>
    </row>
    <row r="62" spans="1:16" ht="12.75">
      <c r="A62" s="14"/>
      <c r="B62" s="14"/>
      <c r="C62" s="15"/>
      <c r="D62" s="16"/>
      <c r="E62" s="17"/>
      <c r="F62" s="14"/>
      <c r="G62" s="14"/>
      <c r="H62" s="14"/>
      <c r="I62" s="14"/>
      <c r="J62" s="14"/>
      <c r="K62" s="14"/>
      <c r="L62" s="14"/>
      <c r="M62" s="17"/>
      <c r="N62" s="17"/>
      <c r="O62" s="17"/>
      <c r="P62" s="14"/>
    </row>
    <row r="63" spans="1:16" ht="12.75">
      <c r="A63" s="14"/>
      <c r="B63" s="14"/>
      <c r="C63" s="15"/>
      <c r="D63" s="16"/>
      <c r="E63" s="17"/>
      <c r="F63" s="14"/>
      <c r="G63" s="14"/>
      <c r="H63" s="14"/>
      <c r="I63" s="14"/>
      <c r="J63" s="14"/>
      <c r="K63" s="14"/>
      <c r="L63" s="14"/>
      <c r="M63" s="17"/>
      <c r="N63" s="17"/>
      <c r="O63" s="17"/>
      <c r="P63" s="14"/>
    </row>
    <row r="64" spans="1:16" ht="12.75">
      <c r="A64" s="14"/>
      <c r="B64" s="14"/>
      <c r="C64" s="15"/>
      <c r="D64" s="16"/>
      <c r="E64" s="17"/>
      <c r="F64" s="14"/>
      <c r="G64" s="14"/>
      <c r="H64" s="14"/>
      <c r="I64" s="14"/>
      <c r="J64" s="14"/>
      <c r="K64" s="14"/>
      <c r="L64" s="14"/>
      <c r="M64" s="17"/>
      <c r="N64" s="17"/>
      <c r="O64" s="17"/>
      <c r="P64" s="14"/>
    </row>
    <row r="65" spans="1:16" ht="12.75">
      <c r="A65" s="14"/>
      <c r="B65" s="14"/>
      <c r="C65" s="15"/>
      <c r="D65" s="16"/>
      <c r="E65" s="17"/>
      <c r="F65" s="14"/>
      <c r="G65" s="14"/>
      <c r="H65" s="14"/>
      <c r="I65" s="14"/>
      <c r="J65" s="14"/>
      <c r="K65" s="14"/>
      <c r="L65" s="14"/>
      <c r="M65" s="17"/>
      <c r="N65" s="17"/>
      <c r="O65" s="17"/>
      <c r="P65" s="14"/>
    </row>
    <row r="66" spans="1:16" ht="12.75">
      <c r="A66" s="14"/>
      <c r="B66" s="14"/>
      <c r="C66" s="15"/>
      <c r="D66" s="16"/>
      <c r="E66" s="17"/>
      <c r="F66" s="14"/>
      <c r="G66" s="14"/>
      <c r="H66" s="14"/>
      <c r="I66" s="14"/>
      <c r="J66" s="14"/>
      <c r="K66" s="14"/>
      <c r="L66" s="14"/>
      <c r="M66" s="17"/>
      <c r="N66" s="17"/>
      <c r="O66" s="17"/>
      <c r="P66" s="14"/>
    </row>
    <row r="67" spans="1:16" ht="12.75">
      <c r="A67" s="14"/>
      <c r="B67" s="14"/>
      <c r="C67" s="15"/>
      <c r="D67" s="16"/>
      <c r="E67" s="17"/>
      <c r="F67" s="14"/>
      <c r="G67" s="14"/>
      <c r="H67" s="14"/>
      <c r="I67" s="14"/>
      <c r="J67" s="14"/>
      <c r="K67" s="14"/>
      <c r="L67" s="14"/>
      <c r="M67" s="17"/>
      <c r="N67" s="17"/>
      <c r="O67" s="17"/>
      <c r="P67" s="14"/>
    </row>
    <row r="68" spans="1:16" ht="12.75">
      <c r="A68" s="14"/>
      <c r="B68" s="14"/>
      <c r="C68" s="15"/>
      <c r="D68" s="16"/>
      <c r="E68" s="17"/>
      <c r="F68" s="14"/>
      <c r="G68" s="14"/>
      <c r="H68" s="14"/>
      <c r="I68" s="14"/>
      <c r="J68" s="14"/>
      <c r="K68" s="14"/>
      <c r="L68" s="14"/>
      <c r="M68" s="17"/>
      <c r="N68" s="17"/>
      <c r="O68" s="17"/>
      <c r="P68" s="14"/>
    </row>
    <row r="69" spans="1:16" ht="12.75">
      <c r="A69" s="14"/>
      <c r="B69" s="14"/>
      <c r="C69" s="15"/>
      <c r="D69" s="16"/>
      <c r="E69" s="17"/>
      <c r="F69" s="14"/>
      <c r="G69" s="14"/>
      <c r="H69" s="14"/>
      <c r="I69" s="14"/>
      <c r="J69" s="14"/>
      <c r="K69" s="14"/>
      <c r="L69" s="14"/>
      <c r="M69" s="17"/>
      <c r="N69" s="17"/>
      <c r="O69" s="17"/>
      <c r="P69" s="14"/>
    </row>
    <row r="70" spans="1:16" ht="12.75">
      <c r="A70" s="14"/>
      <c r="B70" s="14"/>
      <c r="C70" s="15"/>
      <c r="D70" s="16"/>
      <c r="E70" s="17"/>
      <c r="F70" s="14"/>
      <c r="G70" s="14"/>
      <c r="H70" s="14"/>
      <c r="I70" s="14"/>
      <c r="J70" s="14"/>
      <c r="K70" s="14"/>
      <c r="L70" s="14"/>
      <c r="M70" s="17"/>
      <c r="N70" s="17"/>
      <c r="O70" s="17"/>
      <c r="P70" s="14"/>
    </row>
    <row r="71" spans="1:16" ht="12.75">
      <c r="A71" s="14"/>
      <c r="B71" s="14"/>
      <c r="C71" s="15"/>
      <c r="D71" s="16"/>
      <c r="E71" s="17"/>
      <c r="F71" s="14"/>
      <c r="G71" s="14"/>
      <c r="H71" s="14"/>
      <c r="I71" s="14"/>
      <c r="J71" s="14"/>
      <c r="K71" s="14"/>
      <c r="L71" s="14"/>
      <c r="M71" s="17"/>
      <c r="N71" s="17"/>
      <c r="O71" s="17"/>
      <c r="P71" s="14"/>
    </row>
    <row r="72" spans="1:16" ht="12.75">
      <c r="A72" s="14"/>
      <c r="B72" s="14"/>
      <c r="C72" s="15"/>
      <c r="D72" s="16"/>
      <c r="E72" s="17"/>
      <c r="F72" s="14"/>
      <c r="G72" s="14"/>
      <c r="H72" s="14"/>
      <c r="I72" s="14"/>
      <c r="J72" s="14"/>
      <c r="K72" s="14"/>
      <c r="L72" s="14"/>
      <c r="M72" s="17"/>
      <c r="N72" s="17"/>
      <c r="O72" s="17"/>
      <c r="P72" s="14"/>
    </row>
    <row r="73" spans="1:16" ht="12.75">
      <c r="A73" s="14"/>
      <c r="B73" s="14"/>
      <c r="C73" s="15"/>
      <c r="D73" s="16"/>
      <c r="E73" s="17"/>
      <c r="F73" s="14"/>
      <c r="G73" s="14"/>
      <c r="H73" s="14"/>
      <c r="I73" s="14"/>
      <c r="J73" s="14"/>
      <c r="K73" s="14"/>
      <c r="L73" s="14"/>
      <c r="M73" s="17"/>
      <c r="N73" s="17"/>
      <c r="O73" s="17"/>
      <c r="P73" s="14"/>
    </row>
    <row r="74" spans="1:16" ht="12.75">
      <c r="A74" s="14"/>
      <c r="B74" s="14"/>
      <c r="C74" s="15"/>
      <c r="D74" s="16"/>
      <c r="E74" s="17"/>
      <c r="F74" s="14"/>
      <c r="G74" s="14"/>
      <c r="H74" s="14"/>
      <c r="I74" s="14"/>
      <c r="J74" s="14"/>
      <c r="K74" s="14"/>
      <c r="L74" s="14"/>
      <c r="M74" s="17"/>
      <c r="N74" s="17"/>
      <c r="O74" s="17"/>
      <c r="P74" s="14"/>
    </row>
    <row r="75" spans="1:16" ht="12.75">
      <c r="A75" s="14"/>
      <c r="B75" s="14"/>
      <c r="C75" s="15"/>
      <c r="D75" s="16"/>
      <c r="E75" s="17"/>
      <c r="F75" s="14"/>
      <c r="G75" s="14"/>
      <c r="H75" s="14"/>
      <c r="I75" s="14"/>
      <c r="J75" s="14"/>
      <c r="K75" s="14"/>
      <c r="L75" s="14"/>
      <c r="M75" s="17"/>
      <c r="N75" s="17"/>
      <c r="O75" s="17"/>
      <c r="P75" s="14"/>
    </row>
    <row r="76" spans="1:16" ht="12.75">
      <c r="A76" s="14"/>
      <c r="B76" s="14"/>
      <c r="C76" s="15"/>
      <c r="D76" s="16"/>
      <c r="E76" s="17"/>
      <c r="F76" s="14"/>
      <c r="G76" s="14"/>
      <c r="H76" s="14"/>
      <c r="I76" s="14"/>
      <c r="J76" s="14"/>
      <c r="K76" s="14"/>
      <c r="L76" s="14"/>
      <c r="M76" s="17"/>
      <c r="N76" s="17"/>
      <c r="O76" s="17"/>
      <c r="P76" s="14"/>
    </row>
    <row r="77" spans="1:16" ht="12.75">
      <c r="A77" s="14"/>
      <c r="B77" s="14"/>
      <c r="C77" s="15"/>
      <c r="D77" s="16"/>
      <c r="E77" s="17"/>
      <c r="F77" s="14"/>
      <c r="G77" s="14"/>
      <c r="H77" s="14"/>
      <c r="I77" s="14"/>
      <c r="J77" s="14"/>
      <c r="K77" s="14"/>
      <c r="L77" s="14"/>
      <c r="M77" s="17"/>
      <c r="N77" s="17"/>
      <c r="O77" s="17"/>
      <c r="P77" s="14"/>
    </row>
    <row r="78" spans="1:16" ht="12.75">
      <c r="A78" s="14"/>
      <c r="B78" s="14"/>
      <c r="C78" s="15"/>
      <c r="D78" s="16"/>
      <c r="E78" s="17"/>
      <c r="F78" s="14"/>
      <c r="G78" s="14"/>
      <c r="H78" s="14"/>
      <c r="I78" s="14"/>
      <c r="J78" s="14"/>
      <c r="K78" s="14"/>
      <c r="L78" s="14"/>
      <c r="M78" s="17"/>
      <c r="N78" s="17"/>
      <c r="O78" s="17"/>
      <c r="P78" s="14"/>
    </row>
    <row r="79" spans="1:16" ht="12.75">
      <c r="A79" s="14"/>
      <c r="B79" s="14"/>
      <c r="C79" s="15"/>
      <c r="D79" s="16"/>
      <c r="E79" s="17"/>
      <c r="F79" s="14"/>
      <c r="G79" s="14"/>
      <c r="H79" s="14"/>
      <c r="I79" s="14"/>
      <c r="J79" s="14"/>
      <c r="K79" s="14"/>
      <c r="L79" s="14"/>
      <c r="M79" s="17"/>
      <c r="N79" s="17"/>
      <c r="O79" s="17"/>
      <c r="P79" s="14"/>
    </row>
    <row r="80" spans="1:16" ht="12.75">
      <c r="A80" s="14"/>
      <c r="B80" s="14"/>
      <c r="C80" s="15"/>
      <c r="D80" s="16"/>
      <c r="E80" s="17"/>
      <c r="F80" s="14"/>
      <c r="G80" s="14"/>
      <c r="H80" s="14"/>
      <c r="I80" s="14"/>
      <c r="J80" s="14"/>
      <c r="K80" s="14"/>
      <c r="L80" s="14"/>
      <c r="M80" s="17"/>
      <c r="N80" s="17"/>
      <c r="O80" s="17"/>
      <c r="P80" s="14"/>
    </row>
    <row r="81" spans="1:16" ht="12.75">
      <c r="A81" s="14"/>
      <c r="B81" s="14"/>
      <c r="C81" s="15"/>
      <c r="D81" s="16"/>
      <c r="E81" s="17"/>
      <c r="F81" s="14"/>
      <c r="G81" s="14"/>
      <c r="H81" s="14"/>
      <c r="I81" s="14"/>
      <c r="J81" s="14"/>
      <c r="K81" s="14"/>
      <c r="L81" s="14"/>
      <c r="M81" s="17"/>
      <c r="N81" s="17"/>
      <c r="O81" s="17"/>
      <c r="P81" s="14"/>
    </row>
    <row r="82" spans="1:16" ht="12.75">
      <c r="A82" s="14"/>
      <c r="B82" s="14"/>
      <c r="C82" s="15"/>
      <c r="D82" s="16"/>
      <c r="E82" s="17"/>
      <c r="F82" s="14"/>
      <c r="G82" s="14"/>
      <c r="H82" s="14"/>
      <c r="I82" s="14"/>
      <c r="J82" s="14"/>
      <c r="K82" s="14"/>
      <c r="L82" s="14"/>
      <c r="M82" s="17"/>
      <c r="N82" s="17"/>
      <c r="O82" s="17"/>
      <c r="P82" s="14"/>
    </row>
    <row r="83" spans="1:16" ht="12.75">
      <c r="A83" s="14"/>
      <c r="B83" s="14"/>
      <c r="C83" s="15"/>
      <c r="D83" s="16"/>
      <c r="E83" s="17"/>
      <c r="F83" s="14"/>
      <c r="G83" s="14"/>
      <c r="H83" s="14"/>
      <c r="I83" s="14"/>
      <c r="J83" s="14"/>
      <c r="K83" s="14"/>
      <c r="L83" s="14"/>
      <c r="M83" s="17"/>
      <c r="N83" s="17"/>
      <c r="O83" s="17"/>
      <c r="P83" s="14"/>
    </row>
    <row r="84" spans="1:16" ht="12.75">
      <c r="A84" s="14"/>
      <c r="B84" s="14"/>
      <c r="C84" s="15"/>
      <c r="D84" s="16"/>
      <c r="E84" s="17"/>
      <c r="F84" s="14"/>
      <c r="G84" s="14"/>
      <c r="H84" s="14"/>
      <c r="I84" s="14"/>
      <c r="J84" s="14"/>
      <c r="K84" s="14"/>
      <c r="L84" s="14"/>
      <c r="M84" s="17"/>
      <c r="N84" s="17"/>
      <c r="O84" s="17"/>
      <c r="P84" s="14"/>
    </row>
    <row r="85" spans="1:16" ht="12.75">
      <c r="A85" s="14"/>
      <c r="B85" s="14"/>
      <c r="C85" s="15"/>
      <c r="D85" s="16"/>
      <c r="E85" s="17"/>
      <c r="F85" s="14"/>
      <c r="G85" s="14"/>
      <c r="H85" s="14"/>
      <c r="I85" s="14"/>
      <c r="J85" s="14"/>
      <c r="K85" s="14"/>
      <c r="L85" s="14"/>
      <c r="M85" s="17"/>
      <c r="N85" s="17"/>
      <c r="O85" s="17"/>
      <c r="P85" s="14"/>
    </row>
    <row r="86" spans="1:16" ht="12.75">
      <c r="A86" s="14"/>
      <c r="B86" s="14"/>
      <c r="C86" s="15"/>
      <c r="D86" s="16"/>
      <c r="E86" s="17"/>
      <c r="F86" s="14"/>
      <c r="G86" s="14"/>
      <c r="H86" s="14"/>
      <c r="I86" s="14"/>
      <c r="J86" s="14"/>
      <c r="K86" s="14"/>
      <c r="L86" s="14"/>
      <c r="M86" s="17"/>
      <c r="N86" s="17"/>
      <c r="O86" s="17"/>
      <c r="P86" s="14"/>
    </row>
    <row r="87" spans="1:16" ht="12.75">
      <c r="A87" s="14"/>
      <c r="B87" s="14"/>
      <c r="C87" s="15"/>
      <c r="D87" s="16"/>
      <c r="E87" s="17"/>
      <c r="F87" s="14"/>
      <c r="G87" s="14"/>
      <c r="H87" s="14"/>
      <c r="I87" s="14"/>
      <c r="J87" s="14"/>
      <c r="K87" s="14"/>
      <c r="L87" s="14"/>
      <c r="M87" s="17"/>
      <c r="N87" s="17"/>
      <c r="O87" s="17"/>
      <c r="P87" s="14"/>
    </row>
    <row r="88" spans="1:16" ht="12.75">
      <c r="A88" s="14"/>
      <c r="B88" s="14"/>
      <c r="C88" s="15"/>
      <c r="D88" s="16"/>
      <c r="E88" s="17"/>
      <c r="F88" s="14"/>
      <c r="G88" s="14"/>
      <c r="H88" s="14"/>
      <c r="I88" s="14"/>
      <c r="J88" s="14"/>
      <c r="K88" s="14"/>
      <c r="L88" s="14"/>
      <c r="M88" s="17"/>
      <c r="N88" s="17"/>
      <c r="O88" s="17"/>
      <c r="P88" s="14"/>
    </row>
    <row r="89" spans="1:16" ht="12.75">
      <c r="A89" s="14"/>
      <c r="B89" s="14"/>
      <c r="C89" s="15"/>
      <c r="D89" s="16"/>
      <c r="E89" s="17"/>
      <c r="F89" s="14"/>
      <c r="G89" s="14"/>
      <c r="H89" s="14"/>
      <c r="I89" s="14"/>
      <c r="J89" s="14"/>
      <c r="K89" s="14"/>
      <c r="L89" s="14"/>
      <c r="M89" s="17"/>
      <c r="N89" s="17"/>
      <c r="O89" s="17"/>
      <c r="P89" s="14"/>
    </row>
    <row r="90" spans="1:16" ht="12.75">
      <c r="A90" s="14"/>
      <c r="B90" s="14"/>
      <c r="C90" s="15"/>
      <c r="D90" s="16"/>
      <c r="E90" s="17"/>
      <c r="F90" s="14"/>
      <c r="G90" s="14"/>
      <c r="H90" s="14"/>
      <c r="I90" s="14"/>
      <c r="J90" s="14"/>
      <c r="K90" s="14"/>
      <c r="L90" s="14"/>
      <c r="M90" s="17"/>
      <c r="N90" s="17"/>
      <c r="O90" s="17"/>
      <c r="P90" s="14"/>
    </row>
    <row r="91" spans="1:16" ht="12.75">
      <c r="A91" s="14"/>
      <c r="B91" s="14"/>
      <c r="C91" s="15"/>
      <c r="D91" s="16"/>
      <c r="E91" s="17"/>
      <c r="F91" s="14"/>
      <c r="G91" s="14"/>
      <c r="H91" s="14"/>
      <c r="I91" s="14"/>
      <c r="J91" s="14"/>
      <c r="K91" s="14"/>
      <c r="L91" s="14"/>
      <c r="M91" s="17"/>
      <c r="N91" s="17"/>
      <c r="O91" s="17"/>
      <c r="P91" s="14"/>
    </row>
    <row r="92" spans="1:16" ht="12.75">
      <c r="A92" s="14"/>
      <c r="B92" s="14"/>
      <c r="C92" s="15"/>
      <c r="D92" s="16"/>
      <c r="E92" s="17"/>
      <c r="F92" s="14"/>
      <c r="G92" s="14"/>
      <c r="H92" s="14"/>
      <c r="I92" s="14"/>
      <c r="J92" s="14"/>
      <c r="K92" s="14"/>
      <c r="L92" s="14"/>
      <c r="M92" s="17"/>
      <c r="N92" s="17"/>
      <c r="O92" s="17"/>
      <c r="P92" s="14"/>
    </row>
    <row r="93" spans="1:16" ht="12.75">
      <c r="A93" s="14"/>
      <c r="B93" s="14"/>
      <c r="C93" s="15"/>
      <c r="D93" s="16"/>
      <c r="E93" s="17"/>
      <c r="F93" s="14"/>
      <c r="G93" s="14"/>
      <c r="H93" s="14"/>
      <c r="I93" s="14"/>
      <c r="J93" s="14"/>
      <c r="K93" s="14"/>
      <c r="L93" s="14"/>
      <c r="M93" s="17"/>
      <c r="N93" s="17"/>
      <c r="O93" s="17"/>
      <c r="P93" s="14"/>
    </row>
    <row r="94" spans="1:16" ht="12.75">
      <c r="A94" s="14"/>
      <c r="B94" s="14"/>
      <c r="C94" s="15"/>
      <c r="D94" s="16"/>
      <c r="E94" s="17"/>
      <c r="F94" s="14"/>
      <c r="G94" s="14"/>
      <c r="H94" s="14"/>
      <c r="I94" s="14"/>
      <c r="J94" s="14"/>
      <c r="K94" s="14"/>
      <c r="L94" s="14"/>
      <c r="M94" s="17"/>
      <c r="N94" s="17"/>
      <c r="O94" s="17"/>
      <c r="P94" s="14"/>
    </row>
    <row r="95" spans="1:16" ht="12.75">
      <c r="A95" s="14"/>
      <c r="B95" s="14"/>
      <c r="C95" s="15"/>
      <c r="D95" s="16"/>
      <c r="E95" s="17"/>
      <c r="F95" s="14"/>
      <c r="G95" s="14"/>
      <c r="H95" s="14"/>
      <c r="I95" s="14"/>
      <c r="J95" s="14"/>
      <c r="K95" s="14"/>
      <c r="L95" s="14"/>
      <c r="M95" s="17"/>
      <c r="N95" s="17"/>
      <c r="O95" s="17"/>
      <c r="P95" s="14"/>
    </row>
    <row r="96" spans="1:16" ht="12.75">
      <c r="A96" s="14"/>
      <c r="B96" s="14"/>
      <c r="C96" s="15"/>
      <c r="D96" s="16"/>
      <c r="E96" s="17"/>
      <c r="F96" s="14"/>
      <c r="G96" s="14"/>
      <c r="H96" s="14"/>
      <c r="I96" s="14"/>
      <c r="J96" s="14"/>
      <c r="K96" s="14"/>
      <c r="L96" s="14"/>
      <c r="M96" s="17"/>
      <c r="N96" s="17"/>
      <c r="O96" s="17"/>
      <c r="P96" s="14"/>
    </row>
    <row r="97" spans="1:16" ht="12.75">
      <c r="A97" s="14"/>
      <c r="B97" s="14"/>
      <c r="C97" s="15"/>
      <c r="D97" s="16"/>
      <c r="E97" s="17"/>
      <c r="F97" s="14"/>
      <c r="G97" s="14"/>
      <c r="H97" s="14"/>
      <c r="I97" s="14"/>
      <c r="J97" s="14"/>
      <c r="K97" s="14"/>
      <c r="L97" s="14"/>
      <c r="M97" s="17"/>
      <c r="N97" s="17"/>
      <c r="O97" s="17"/>
      <c r="P97" s="14"/>
    </row>
    <row r="98" spans="1:16" ht="12.75">
      <c r="A98" s="14"/>
      <c r="B98" s="14"/>
      <c r="C98" s="15"/>
      <c r="D98" s="16"/>
      <c r="E98" s="17"/>
      <c r="F98" s="14"/>
      <c r="G98" s="14"/>
      <c r="H98" s="14"/>
      <c r="I98" s="14"/>
      <c r="J98" s="14"/>
      <c r="K98" s="14"/>
      <c r="L98" s="14"/>
      <c r="M98" s="17"/>
      <c r="N98" s="17"/>
      <c r="O98" s="17"/>
      <c r="P98" s="14"/>
    </row>
    <row r="99" spans="1:16" ht="12.75">
      <c r="A99" s="14"/>
      <c r="B99" s="14"/>
      <c r="C99" s="15"/>
      <c r="D99" s="16"/>
      <c r="E99" s="17"/>
      <c r="F99" s="14"/>
      <c r="G99" s="14"/>
      <c r="H99" s="14"/>
      <c r="I99" s="14"/>
      <c r="J99" s="14"/>
      <c r="K99" s="14"/>
      <c r="L99" s="14"/>
      <c r="M99" s="17"/>
      <c r="N99" s="17"/>
      <c r="O99" s="17"/>
      <c r="P99" s="14"/>
    </row>
    <row r="100" spans="1:16" ht="12.75">
      <c r="A100" s="14"/>
      <c r="B100" s="14"/>
      <c r="C100" s="15"/>
      <c r="D100" s="16"/>
      <c r="E100" s="17"/>
      <c r="F100" s="14"/>
      <c r="G100" s="14"/>
      <c r="H100" s="14"/>
      <c r="I100" s="14"/>
      <c r="J100" s="14"/>
      <c r="K100" s="14"/>
      <c r="L100" s="14"/>
      <c r="M100" s="17"/>
      <c r="N100" s="17"/>
      <c r="O100" s="17"/>
      <c r="P100" s="14"/>
    </row>
    <row r="101" spans="13:15" ht="12.75">
      <c r="M101" s="4"/>
      <c r="N101" s="4"/>
      <c r="O101" s="4"/>
    </row>
    <row r="102" spans="13:15" ht="12.75">
      <c r="M102" s="4"/>
      <c r="N102" s="4"/>
      <c r="O102" s="4"/>
    </row>
    <row r="103" spans="13:15" ht="12.75">
      <c r="M103" s="4"/>
      <c r="N103" s="4"/>
      <c r="O103" s="4"/>
    </row>
    <row r="104" spans="13:15" ht="12.75">
      <c r="M104" s="4"/>
      <c r="N104" s="4"/>
      <c r="O104" s="4"/>
    </row>
    <row r="105" spans="13:15" ht="12.75">
      <c r="M105" s="4"/>
      <c r="N105" s="4"/>
      <c r="O105" s="4"/>
    </row>
    <row r="106" spans="13:15" ht="12.75">
      <c r="M106" s="4"/>
      <c r="N106" s="4"/>
      <c r="O106" s="4"/>
    </row>
    <row r="107" spans="13:15" ht="12.75">
      <c r="M107" s="4"/>
      <c r="N107" s="4"/>
      <c r="O107" s="4"/>
    </row>
    <row r="108" spans="13:15" ht="12.75">
      <c r="M108" s="4"/>
      <c r="N108" s="4"/>
      <c r="O108" s="4"/>
    </row>
    <row r="109" spans="13:15" ht="12.75">
      <c r="M109" s="4"/>
      <c r="N109" s="4"/>
      <c r="O109" s="4"/>
    </row>
    <row r="110" spans="13:15" ht="12.75">
      <c r="M110" s="4"/>
      <c r="N110" s="4"/>
      <c r="O110" s="4"/>
    </row>
    <row r="111" spans="13:15" ht="12.75">
      <c r="M111" s="4"/>
      <c r="N111" s="4"/>
      <c r="O111" s="4"/>
    </row>
    <row r="112" spans="13:15" ht="12.75">
      <c r="M112" s="4"/>
      <c r="N112" s="4"/>
      <c r="O112" s="4"/>
    </row>
    <row r="113" spans="13:15" ht="12.75">
      <c r="M113" s="4"/>
      <c r="N113" s="4"/>
      <c r="O113" s="4"/>
    </row>
    <row r="114" spans="13:15" ht="12.75">
      <c r="M114" s="4"/>
      <c r="N114" s="4"/>
      <c r="O114" s="4"/>
    </row>
    <row r="115" spans="13:15" ht="12.75">
      <c r="M115" s="4"/>
      <c r="N115" s="4"/>
      <c r="O115" s="4"/>
    </row>
    <row r="116" spans="13:15" ht="12.75">
      <c r="M116" s="4"/>
      <c r="N116" s="4"/>
      <c r="O116" s="4"/>
    </row>
    <row r="117" spans="13:15" ht="12.75">
      <c r="M117" s="4"/>
      <c r="N117" s="4"/>
      <c r="O117" s="4"/>
    </row>
    <row r="118" spans="13:15" ht="12.75">
      <c r="M118" s="4"/>
      <c r="N118" s="4"/>
      <c r="O118" s="4"/>
    </row>
    <row r="119" spans="13:15" ht="12.75">
      <c r="M119" s="4"/>
      <c r="N119" s="4"/>
      <c r="O119" s="4"/>
    </row>
    <row r="120" spans="13:15" ht="12.75">
      <c r="M120" s="4"/>
      <c r="N120" s="4"/>
      <c r="O120" s="4"/>
    </row>
    <row r="121" spans="13:15" ht="12.75">
      <c r="M121" s="4"/>
      <c r="N121" s="4"/>
      <c r="O121" s="4"/>
    </row>
    <row r="122" spans="13:15" ht="12.75">
      <c r="M122" s="4"/>
      <c r="N122" s="4"/>
      <c r="O122" s="4"/>
    </row>
    <row r="123" spans="13:15" ht="12.75">
      <c r="M123" s="4"/>
      <c r="N123" s="4"/>
      <c r="O123" s="4"/>
    </row>
    <row r="124" spans="13:15" ht="12.75">
      <c r="M124" s="4"/>
      <c r="N124" s="4"/>
      <c r="O124" s="4"/>
    </row>
    <row r="125" spans="13:15" ht="12.75">
      <c r="M125" s="4"/>
      <c r="N125" s="4"/>
      <c r="O125" s="4"/>
    </row>
    <row r="126" spans="13:15" ht="12.75">
      <c r="M126" s="4"/>
      <c r="N126" s="4"/>
      <c r="O126" s="4"/>
    </row>
    <row r="127" spans="13:15" ht="12.75">
      <c r="M127" s="4"/>
      <c r="N127" s="4"/>
      <c r="O127" s="4"/>
    </row>
    <row r="128" spans="13:15" ht="12.75">
      <c r="M128" s="4"/>
      <c r="N128" s="4"/>
      <c r="O128" s="4"/>
    </row>
    <row r="129" spans="13:15" ht="12.75">
      <c r="M129" s="4"/>
      <c r="N129" s="4"/>
      <c r="O129" s="4"/>
    </row>
    <row r="130" spans="13:15" ht="12.75">
      <c r="M130" s="4"/>
      <c r="N130" s="4"/>
      <c r="O130" s="4"/>
    </row>
    <row r="131" spans="13:15" ht="12.75">
      <c r="M131" s="4"/>
      <c r="N131" s="4"/>
      <c r="O131" s="4"/>
    </row>
    <row r="132" spans="13:15" ht="12.75">
      <c r="M132" s="4"/>
      <c r="N132" s="4"/>
      <c r="O132" s="4"/>
    </row>
    <row r="133" spans="13:15" ht="12.75">
      <c r="M133" s="4"/>
      <c r="N133" s="4"/>
      <c r="O133" s="4"/>
    </row>
    <row r="134" spans="13:15" ht="12.75">
      <c r="M134" s="4"/>
      <c r="N134" s="4"/>
      <c r="O134" s="4"/>
    </row>
    <row r="135" spans="13:15" ht="12.75">
      <c r="M135" s="4"/>
      <c r="N135" s="4"/>
      <c r="O135" s="4"/>
    </row>
    <row r="136" spans="13:15" ht="12.75">
      <c r="M136" s="4"/>
      <c r="N136" s="4"/>
      <c r="O136" s="4"/>
    </row>
    <row r="137" spans="13:15" ht="12.75">
      <c r="M137" s="4"/>
      <c r="N137" s="4"/>
      <c r="O137" s="4"/>
    </row>
    <row r="138" spans="13:15" ht="12.75">
      <c r="M138" s="4"/>
      <c r="N138" s="4"/>
      <c r="O138" s="4"/>
    </row>
    <row r="139" spans="13:15" ht="12.75">
      <c r="M139" s="4"/>
      <c r="N139" s="4"/>
      <c r="O139" s="4"/>
    </row>
    <row r="140" spans="13:15" ht="12.75">
      <c r="M140" s="4"/>
      <c r="N140" s="4"/>
      <c r="O140" s="4"/>
    </row>
    <row r="141" spans="13:15" ht="12.75">
      <c r="M141" s="4"/>
      <c r="N141" s="4"/>
      <c r="O141" s="4"/>
    </row>
    <row r="142" spans="13:15" ht="12.75">
      <c r="M142" s="4"/>
      <c r="N142" s="4"/>
      <c r="O142" s="4"/>
    </row>
    <row r="143" spans="13:15" ht="12.75">
      <c r="M143" s="4"/>
      <c r="N143" s="4"/>
      <c r="O143" s="4"/>
    </row>
    <row r="144" spans="13:15" ht="12.75">
      <c r="M144" s="4"/>
      <c r="N144" s="4"/>
      <c r="O144" s="4"/>
    </row>
    <row r="145" spans="13:15" ht="12.75">
      <c r="M145" s="4"/>
      <c r="N145" s="4"/>
      <c r="O145" s="4"/>
    </row>
    <row r="146" spans="13:15" ht="12.75">
      <c r="M146" s="4"/>
      <c r="N146" s="4"/>
      <c r="O146" s="4"/>
    </row>
    <row r="147" spans="13:15" ht="12.75">
      <c r="M147" s="4"/>
      <c r="N147" s="4"/>
      <c r="O147" s="4"/>
    </row>
    <row r="148" spans="13:15" ht="12.75">
      <c r="M148" s="4"/>
      <c r="N148" s="4"/>
      <c r="O148" s="4"/>
    </row>
    <row r="149" spans="13:15" ht="12.75">
      <c r="M149" s="4"/>
      <c r="N149" s="4"/>
      <c r="O149" s="4"/>
    </row>
    <row r="150" spans="13:15" ht="12.75">
      <c r="M150" s="4"/>
      <c r="N150" s="4"/>
      <c r="O150" s="4"/>
    </row>
    <row r="151" spans="13:15" ht="12.75">
      <c r="M151" s="4"/>
      <c r="N151" s="4"/>
      <c r="O151" s="4"/>
    </row>
    <row r="152" spans="13:15" ht="12.75">
      <c r="M152" s="4"/>
      <c r="N152" s="4"/>
      <c r="O152" s="4"/>
    </row>
    <row r="153" spans="13:15" ht="12.75">
      <c r="M153" s="4"/>
      <c r="N153" s="4"/>
      <c r="O153" s="4"/>
    </row>
    <row r="154" spans="13:15" ht="12.75">
      <c r="M154" s="4"/>
      <c r="N154" s="4"/>
      <c r="O154" s="4"/>
    </row>
    <row r="155" spans="13:15" ht="12.75">
      <c r="M155" s="4"/>
      <c r="N155" s="4"/>
      <c r="O155" s="4"/>
    </row>
    <row r="156" spans="13:15" ht="12.75">
      <c r="M156" s="4"/>
      <c r="N156" s="4"/>
      <c r="O156" s="4"/>
    </row>
    <row r="157" spans="13:15" ht="12.75">
      <c r="M157" s="4"/>
      <c r="N157" s="4"/>
      <c r="O157" s="4"/>
    </row>
    <row r="158" spans="13:15" ht="12.75">
      <c r="M158" s="4"/>
      <c r="N158" s="4"/>
      <c r="O158" s="4"/>
    </row>
    <row r="159" spans="13:15" ht="12.75">
      <c r="M159" s="4"/>
      <c r="N159" s="4"/>
      <c r="O159" s="4"/>
    </row>
    <row r="160" spans="13:15" ht="12.75">
      <c r="M160" s="4"/>
      <c r="N160" s="4"/>
      <c r="O160" s="4"/>
    </row>
    <row r="161" spans="13:15" ht="12.75">
      <c r="M161" s="4"/>
      <c r="N161" s="4"/>
      <c r="O161" s="4"/>
    </row>
    <row r="162" spans="13:15" ht="12.75">
      <c r="M162" s="4"/>
      <c r="N162" s="4"/>
      <c r="O162" s="4"/>
    </row>
    <row r="163" spans="13:15" ht="12.75">
      <c r="M163" s="4"/>
      <c r="N163" s="4"/>
      <c r="O163" s="4"/>
    </row>
    <row r="164" spans="13:15" ht="12.75">
      <c r="M164" s="4"/>
      <c r="N164" s="4"/>
      <c r="O164" s="4"/>
    </row>
    <row r="165" spans="13:15" ht="12.75">
      <c r="M165" s="4"/>
      <c r="N165" s="4"/>
      <c r="O165" s="4"/>
    </row>
    <row r="166" spans="13:15" ht="12.75">
      <c r="M166" s="4"/>
      <c r="N166" s="4"/>
      <c r="O166" s="4"/>
    </row>
    <row r="167" spans="13:15" ht="12.75">
      <c r="M167" s="4"/>
      <c r="N167" s="4"/>
      <c r="O167" s="4"/>
    </row>
    <row r="168" spans="13:15" ht="12.75">
      <c r="M168" s="4"/>
      <c r="N168" s="4"/>
      <c r="O168" s="4"/>
    </row>
    <row r="169" spans="13:15" ht="12.75">
      <c r="M169" s="4"/>
      <c r="N169" s="4"/>
      <c r="O169" s="4"/>
    </row>
    <row r="170" spans="13:15" ht="12.75">
      <c r="M170" s="4"/>
      <c r="N170" s="4"/>
      <c r="O170" s="4"/>
    </row>
    <row r="171" spans="13:15" ht="12.75">
      <c r="M171" s="4"/>
      <c r="N171" s="4"/>
      <c r="O171" s="4"/>
    </row>
    <row r="172" spans="13:15" ht="12.75">
      <c r="M172" s="4"/>
      <c r="N172" s="4"/>
      <c r="O172" s="4"/>
    </row>
    <row r="173" spans="13:15" ht="12.75">
      <c r="M173" s="4"/>
      <c r="N173" s="4"/>
      <c r="O173" s="4"/>
    </row>
    <row r="174" spans="13:15" ht="12.75">
      <c r="M174" s="4"/>
      <c r="N174" s="4"/>
      <c r="O174" s="4"/>
    </row>
    <row r="175" spans="13:15" ht="12.75">
      <c r="M175" s="4"/>
      <c r="N175" s="4"/>
      <c r="O175" s="4"/>
    </row>
    <row r="176" spans="13:15" ht="12.75">
      <c r="M176" s="4"/>
      <c r="N176" s="4"/>
      <c r="O176" s="4"/>
    </row>
    <row r="177" spans="13:15" ht="12.75">
      <c r="M177" s="4"/>
      <c r="N177" s="4"/>
      <c r="O177" s="4"/>
    </row>
    <row r="178" spans="13:15" ht="12.75">
      <c r="M178" s="4"/>
      <c r="N178" s="4"/>
      <c r="O178" s="4"/>
    </row>
    <row r="179" spans="13:15" ht="12.75">
      <c r="M179" s="4"/>
      <c r="N179" s="4"/>
      <c r="O179" s="4"/>
    </row>
    <row r="180" spans="13:15" ht="12.75">
      <c r="M180" s="4"/>
      <c r="N180" s="4"/>
      <c r="O180" s="4"/>
    </row>
  </sheetData>
  <printOptions horizontalCentered="1"/>
  <pageMargins left="0.5511811023622047" right="0.5905511811023623" top="0.9448818897637796" bottom="0.4724409448818898" header="0.5118110236220472" footer="0.31496062992125984"/>
  <pageSetup fitToHeight="4" fitToWidth="1" horizontalDpi="360" verticalDpi="36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3"/>
  <sheetViews>
    <sheetView view="pageBreakPreview" zoomScale="75" zoomScaleSheetLayoutView="75" workbookViewId="0" topLeftCell="A1">
      <selection activeCell="A191" sqref="A191"/>
    </sheetView>
  </sheetViews>
  <sheetFormatPr defaultColWidth="8.796875" defaultRowHeight="15" outlineLevelRow="3"/>
  <cols>
    <col min="1" max="1" width="4.09765625" style="1" customWidth="1"/>
    <col min="2" max="2" width="4.796875" style="1" customWidth="1"/>
    <col min="3" max="3" width="6.3984375" style="2" customWidth="1"/>
    <col min="4" max="4" width="61.09765625" style="3" customWidth="1"/>
    <col min="5" max="5" width="13.796875" style="4" customWidth="1"/>
    <col min="6" max="7" width="13.796875" style="1" customWidth="1"/>
    <col min="8" max="8" width="9" style="1" customWidth="1"/>
    <col min="9" max="11" width="13.796875" style="1" customWidth="1"/>
    <col min="12" max="12" width="9" style="1" bestFit="1" customWidth="1"/>
    <col min="13" max="15" width="13.796875" style="1" customWidth="1"/>
    <col min="16" max="16" width="8.796875" style="1" bestFit="1" customWidth="1"/>
    <col min="17" max="16384" width="7.09765625" style="1" customWidth="1"/>
  </cols>
  <sheetData>
    <row r="1" ht="20.25">
      <c r="A1" s="154"/>
    </row>
    <row r="2" ht="13.5" thickBot="1"/>
    <row r="3" spans="1:16" ht="16.5" thickBot="1">
      <c r="A3" s="6"/>
      <c r="B3" s="7"/>
      <c r="C3" s="8"/>
      <c r="D3" s="9"/>
      <c r="E3" s="10" t="s">
        <v>186</v>
      </c>
      <c r="F3" s="11"/>
      <c r="G3" s="11"/>
      <c r="H3" s="12"/>
      <c r="I3" s="10" t="s">
        <v>212</v>
      </c>
      <c r="J3" s="11"/>
      <c r="K3" s="11"/>
      <c r="L3" s="12"/>
      <c r="M3" s="10" t="s">
        <v>213</v>
      </c>
      <c r="N3" s="11"/>
      <c r="O3" s="11"/>
      <c r="P3" s="13"/>
    </row>
    <row r="4" spans="1:16" ht="16.5" thickBot="1">
      <c r="A4" s="135" t="s">
        <v>0</v>
      </c>
      <c r="B4" s="136" t="s">
        <v>1</v>
      </c>
      <c r="C4" s="137" t="s">
        <v>2</v>
      </c>
      <c r="D4" s="138" t="s">
        <v>3</v>
      </c>
      <c r="E4" s="139" t="s">
        <v>4</v>
      </c>
      <c r="F4" s="140" t="s">
        <v>169</v>
      </c>
      <c r="G4" s="141" t="s">
        <v>170</v>
      </c>
      <c r="H4" s="25" t="s">
        <v>160</v>
      </c>
      <c r="I4" s="139" t="s">
        <v>4</v>
      </c>
      <c r="J4" s="140" t="s">
        <v>169</v>
      </c>
      <c r="K4" s="141" t="s">
        <v>170</v>
      </c>
      <c r="L4" s="25" t="s">
        <v>160</v>
      </c>
      <c r="M4" s="139" t="s">
        <v>4</v>
      </c>
      <c r="N4" s="140" t="s">
        <v>169</v>
      </c>
      <c r="O4" s="141" t="s">
        <v>170</v>
      </c>
      <c r="P4" s="25" t="s">
        <v>160</v>
      </c>
    </row>
    <row r="5" spans="1:16" ht="20.25">
      <c r="A5" s="148">
        <v>1</v>
      </c>
      <c r="B5" s="149">
        <v>10</v>
      </c>
      <c r="C5" s="149">
        <v>1012</v>
      </c>
      <c r="D5" s="150" t="s">
        <v>161</v>
      </c>
      <c r="E5" s="151"/>
      <c r="F5" s="152"/>
      <c r="G5" s="153">
        <v>20</v>
      </c>
      <c r="H5" s="147"/>
      <c r="I5" s="144"/>
      <c r="J5" s="145"/>
      <c r="K5" s="146"/>
      <c r="L5" s="147"/>
      <c r="M5" s="27"/>
      <c r="N5" s="28"/>
      <c r="O5" s="29">
        <f aca="true" t="shared" si="0" ref="O5:O10">+G5+K5</f>
        <v>20</v>
      </c>
      <c r="P5" s="147"/>
    </row>
    <row r="6" spans="1:16" ht="20.25" outlineLevel="3">
      <c r="A6" s="108" t="s">
        <v>187</v>
      </c>
      <c r="B6" s="109" t="s">
        <v>188</v>
      </c>
      <c r="C6" s="109">
        <v>1014</v>
      </c>
      <c r="D6" s="26" t="s">
        <v>5</v>
      </c>
      <c r="E6" s="31">
        <v>6680</v>
      </c>
      <c r="F6" s="32">
        <v>6680</v>
      </c>
      <c r="G6" s="33">
        <v>5537</v>
      </c>
      <c r="H6" s="34">
        <v>82.88922155688623</v>
      </c>
      <c r="I6" s="31">
        <v>21700</v>
      </c>
      <c r="J6" s="32">
        <v>11782</v>
      </c>
      <c r="K6" s="33">
        <v>10</v>
      </c>
      <c r="L6" s="34">
        <f>+K6/J6*100</f>
        <v>0.08487523340689188</v>
      </c>
      <c r="M6" s="31">
        <f>+E6+I6</f>
        <v>28380</v>
      </c>
      <c r="N6" s="32">
        <f>+F6+J6</f>
        <v>18462</v>
      </c>
      <c r="O6" s="33">
        <f t="shared" si="0"/>
        <v>5547</v>
      </c>
      <c r="P6" s="34">
        <f>+O6/N6*100</f>
        <v>30.045498862528436</v>
      </c>
    </row>
    <row r="7" spans="1:16" ht="20.25" outlineLevel="3">
      <c r="A7" s="108">
        <v>1</v>
      </c>
      <c r="B7" s="109">
        <v>10</v>
      </c>
      <c r="C7" s="109">
        <v>1019</v>
      </c>
      <c r="D7" s="26" t="s">
        <v>6</v>
      </c>
      <c r="E7" s="31"/>
      <c r="F7" s="32"/>
      <c r="G7" s="33">
        <v>2</v>
      </c>
      <c r="H7" s="34"/>
      <c r="I7" s="31"/>
      <c r="J7" s="32"/>
      <c r="K7" s="33"/>
      <c r="L7" s="34"/>
      <c r="M7" s="31"/>
      <c r="N7" s="32"/>
      <c r="O7" s="33">
        <f t="shared" si="0"/>
        <v>2</v>
      </c>
      <c r="P7" s="34"/>
    </row>
    <row r="8" spans="1:16" ht="20.25" outlineLevel="3">
      <c r="A8" s="110" t="s">
        <v>187</v>
      </c>
      <c r="B8" s="111" t="s">
        <v>188</v>
      </c>
      <c r="C8" s="111">
        <v>1037</v>
      </c>
      <c r="D8" s="35" t="s">
        <v>7</v>
      </c>
      <c r="E8" s="36">
        <v>10</v>
      </c>
      <c r="F8" s="37">
        <v>32</v>
      </c>
      <c r="G8" s="38">
        <v>30</v>
      </c>
      <c r="H8" s="39">
        <v>93.75</v>
      </c>
      <c r="I8" s="36"/>
      <c r="J8" s="37"/>
      <c r="K8" s="38"/>
      <c r="L8" s="39"/>
      <c r="M8" s="40">
        <f>+E8+I8</f>
        <v>10</v>
      </c>
      <c r="N8" s="41">
        <f>+F8+J8</f>
        <v>32</v>
      </c>
      <c r="O8" s="42">
        <f t="shared" si="0"/>
        <v>30</v>
      </c>
      <c r="P8" s="39">
        <f>+O8/N8*100</f>
        <v>93.75</v>
      </c>
    </row>
    <row r="9" spans="1:16" ht="20.25" outlineLevel="3">
      <c r="A9" s="110" t="s">
        <v>187</v>
      </c>
      <c r="B9" s="111" t="s">
        <v>188</v>
      </c>
      <c r="C9" s="111">
        <v>1039</v>
      </c>
      <c r="D9" s="35" t="s">
        <v>8</v>
      </c>
      <c r="E9" s="36">
        <v>4</v>
      </c>
      <c r="F9" s="37">
        <v>216</v>
      </c>
      <c r="G9" s="38">
        <v>212</v>
      </c>
      <c r="H9" s="39">
        <v>98.14814814814815</v>
      </c>
      <c r="I9" s="36"/>
      <c r="J9" s="37">
        <v>19978</v>
      </c>
      <c r="K9" s="38">
        <v>19978</v>
      </c>
      <c r="L9" s="39">
        <f>+K9/J9*100</f>
        <v>100</v>
      </c>
      <c r="M9" s="40">
        <f>+E9+I9</f>
        <v>4</v>
      </c>
      <c r="N9" s="41">
        <f>+F9+J9</f>
        <v>20194</v>
      </c>
      <c r="O9" s="42">
        <f t="shared" si="0"/>
        <v>20190</v>
      </c>
      <c r="P9" s="39">
        <f>+O9/N9*100</f>
        <v>99.9801921362781</v>
      </c>
    </row>
    <row r="10" spans="1:16" ht="20.25" outlineLevel="3">
      <c r="A10" s="110">
        <v>1</v>
      </c>
      <c r="B10" s="111">
        <v>10</v>
      </c>
      <c r="C10" s="111">
        <v>1069</v>
      </c>
      <c r="D10" s="35" t="s">
        <v>9</v>
      </c>
      <c r="E10" s="36"/>
      <c r="F10" s="37">
        <v>5804</v>
      </c>
      <c r="G10" s="38">
        <v>5560</v>
      </c>
      <c r="H10" s="39">
        <v>95.7960027567195</v>
      </c>
      <c r="I10" s="36"/>
      <c r="J10" s="37">
        <v>896</v>
      </c>
      <c r="K10" s="38">
        <v>896</v>
      </c>
      <c r="L10" s="39">
        <f>+K10/J10*100</f>
        <v>100</v>
      </c>
      <c r="M10" s="40"/>
      <c r="N10" s="41">
        <f>+F10+J10</f>
        <v>6700</v>
      </c>
      <c r="O10" s="42">
        <f t="shared" si="0"/>
        <v>6456</v>
      </c>
      <c r="P10" s="39">
        <f>+O10/N10*100</f>
        <v>96.35820895522387</v>
      </c>
    </row>
    <row r="11" spans="1:16" ht="20.25" outlineLevel="2">
      <c r="A11" s="112">
        <v>1</v>
      </c>
      <c r="B11" s="113">
        <v>10</v>
      </c>
      <c r="C11" s="114"/>
      <c r="D11" s="43" t="s">
        <v>10</v>
      </c>
      <c r="E11" s="44">
        <v>6694</v>
      </c>
      <c r="F11" s="45">
        <v>12732</v>
      </c>
      <c r="G11" s="46">
        <v>11361</v>
      </c>
      <c r="H11" s="47">
        <v>89.23185673892554</v>
      </c>
      <c r="I11" s="44">
        <f>SUM(I6:I9)</f>
        <v>21700</v>
      </c>
      <c r="J11" s="45">
        <f>SUM(J6:J10)</f>
        <v>32656</v>
      </c>
      <c r="K11" s="46">
        <f>SUM(K6:K10)</f>
        <v>20884</v>
      </c>
      <c r="L11" s="47">
        <f>+K11/J11*100</f>
        <v>63.9514943655071</v>
      </c>
      <c r="M11" s="44">
        <f>SUM(M6:M9)</f>
        <v>28394</v>
      </c>
      <c r="N11" s="45">
        <f>SUM(N6:N10)</f>
        <v>45388</v>
      </c>
      <c r="O11" s="46">
        <f>SUM(O5:O10)</f>
        <v>32245</v>
      </c>
      <c r="P11" s="47">
        <f>+O11/N11*100</f>
        <v>71.04300696219265</v>
      </c>
    </row>
    <row r="12" spans="1:16" ht="21" outlineLevel="2" thickBot="1">
      <c r="A12" s="115"/>
      <c r="B12" s="116"/>
      <c r="C12" s="117"/>
      <c r="D12" s="48"/>
      <c r="E12" s="49"/>
      <c r="F12" s="50"/>
      <c r="G12" s="51"/>
      <c r="H12" s="52"/>
      <c r="I12" s="49"/>
      <c r="J12" s="50"/>
      <c r="K12" s="51"/>
      <c r="L12" s="52"/>
      <c r="M12" s="53"/>
      <c r="N12" s="54"/>
      <c r="O12" s="55"/>
      <c r="P12" s="52"/>
    </row>
    <row r="13" spans="1:16" ht="21.75" outlineLevel="1" thickBot="1" thickTop="1">
      <c r="A13" s="118">
        <v>1</v>
      </c>
      <c r="B13" s="119"/>
      <c r="C13" s="119"/>
      <c r="D13" s="56" t="s">
        <v>10</v>
      </c>
      <c r="E13" s="57">
        <v>6694</v>
      </c>
      <c r="F13" s="58">
        <v>12732</v>
      </c>
      <c r="G13" s="59">
        <v>11361</v>
      </c>
      <c r="H13" s="60">
        <v>89.23185673892554</v>
      </c>
      <c r="I13" s="57">
        <f>I11</f>
        <v>21700</v>
      </c>
      <c r="J13" s="58">
        <f>J11</f>
        <v>32656</v>
      </c>
      <c r="K13" s="59">
        <f>+K11</f>
        <v>20884</v>
      </c>
      <c r="L13" s="60">
        <f>+K13/J13*100</f>
        <v>63.9514943655071</v>
      </c>
      <c r="M13" s="61">
        <f>M11</f>
        <v>28394</v>
      </c>
      <c r="N13" s="62">
        <f>N11</f>
        <v>45388</v>
      </c>
      <c r="O13" s="63">
        <f>O11</f>
        <v>32245</v>
      </c>
      <c r="P13" s="60">
        <f>+O13/N13*100</f>
        <v>71.04300696219265</v>
      </c>
    </row>
    <row r="14" spans="1:16" ht="21" outlineLevel="1" thickTop="1">
      <c r="A14" s="120"/>
      <c r="B14" s="109"/>
      <c r="C14" s="109"/>
      <c r="D14" s="26"/>
      <c r="E14" s="64"/>
      <c r="F14" s="65"/>
      <c r="G14" s="66"/>
      <c r="H14" s="67"/>
      <c r="I14" s="64"/>
      <c r="J14" s="65"/>
      <c r="K14" s="66"/>
      <c r="L14" s="67"/>
      <c r="M14" s="68"/>
      <c r="N14" s="69"/>
      <c r="O14" s="70"/>
      <c r="P14" s="67"/>
    </row>
    <row r="15" spans="1:16" ht="20.25" outlineLevel="1">
      <c r="A15" s="108">
        <v>2</v>
      </c>
      <c r="B15" s="109">
        <v>21</v>
      </c>
      <c r="C15" s="109">
        <v>2129</v>
      </c>
      <c r="D15" s="26" t="s">
        <v>11</v>
      </c>
      <c r="E15" s="64"/>
      <c r="F15" s="65"/>
      <c r="G15" s="66"/>
      <c r="H15" s="67"/>
      <c r="I15" s="31">
        <v>8000</v>
      </c>
      <c r="J15" s="32">
        <v>8017</v>
      </c>
      <c r="K15" s="33">
        <v>7893</v>
      </c>
      <c r="L15" s="67">
        <f>+K15/J15*100</f>
        <v>98.45328676562305</v>
      </c>
      <c r="M15" s="86">
        <f aca="true" t="shared" si="1" ref="M15:O16">+E15+I15</f>
        <v>8000</v>
      </c>
      <c r="N15" s="87">
        <f t="shared" si="1"/>
        <v>8017</v>
      </c>
      <c r="O15" s="88">
        <f t="shared" si="1"/>
        <v>7893</v>
      </c>
      <c r="P15" s="34">
        <f>+O15/N15*100</f>
        <v>98.45328676562305</v>
      </c>
    </row>
    <row r="16" spans="1:16" ht="20.25" outlineLevel="3">
      <c r="A16" s="110" t="s">
        <v>189</v>
      </c>
      <c r="B16" s="111" t="s">
        <v>190</v>
      </c>
      <c r="C16" s="111">
        <v>2140</v>
      </c>
      <c r="D16" s="35" t="s">
        <v>12</v>
      </c>
      <c r="E16" s="36">
        <v>7003</v>
      </c>
      <c r="F16" s="37">
        <v>10762</v>
      </c>
      <c r="G16" s="38">
        <v>6892</v>
      </c>
      <c r="H16" s="39">
        <v>64.04014123768816</v>
      </c>
      <c r="I16" s="36"/>
      <c r="J16" s="37"/>
      <c r="K16" s="38"/>
      <c r="L16" s="39"/>
      <c r="M16" s="40">
        <f t="shared" si="1"/>
        <v>7003</v>
      </c>
      <c r="N16" s="41">
        <f t="shared" si="1"/>
        <v>10762</v>
      </c>
      <c r="O16" s="42">
        <f t="shared" si="1"/>
        <v>6892</v>
      </c>
      <c r="P16" s="39">
        <f>+O16/N16*100</f>
        <v>64.04014123768816</v>
      </c>
    </row>
    <row r="17" spans="1:16" ht="20.25" outlineLevel="2">
      <c r="A17" s="112">
        <v>2</v>
      </c>
      <c r="B17" s="113">
        <v>21</v>
      </c>
      <c r="C17" s="114"/>
      <c r="D17" s="43" t="s">
        <v>13</v>
      </c>
      <c r="E17" s="44">
        <v>7003</v>
      </c>
      <c r="F17" s="45">
        <v>10762</v>
      </c>
      <c r="G17" s="46">
        <v>6892</v>
      </c>
      <c r="H17" s="47">
        <v>64.04014123768816</v>
      </c>
      <c r="I17" s="44">
        <f>SUM(I15:I16)</f>
        <v>8000</v>
      </c>
      <c r="J17" s="45">
        <f>SUM(J15:J16)</f>
        <v>8017</v>
      </c>
      <c r="K17" s="46">
        <f>SUM(K15:K16)</f>
        <v>7893</v>
      </c>
      <c r="L17" s="47">
        <f>+K17/J17*100</f>
        <v>98.45328676562305</v>
      </c>
      <c r="M17" s="44">
        <f>SUM(M15:M16)</f>
        <v>15003</v>
      </c>
      <c r="N17" s="45">
        <f>SUM(N15:N16)</f>
        <v>18779</v>
      </c>
      <c r="O17" s="46">
        <f>SUM(O15:O16)</f>
        <v>14785</v>
      </c>
      <c r="P17" s="47">
        <f>+O17/N17*100</f>
        <v>78.73156185100379</v>
      </c>
    </row>
    <row r="18" spans="1:16" ht="20.25" outlineLevel="2">
      <c r="A18" s="110"/>
      <c r="B18" s="121"/>
      <c r="C18" s="111"/>
      <c r="D18" s="35"/>
      <c r="E18" s="71"/>
      <c r="F18" s="72"/>
      <c r="G18" s="73"/>
      <c r="H18" s="74"/>
      <c r="I18" s="71"/>
      <c r="J18" s="72"/>
      <c r="K18" s="73"/>
      <c r="L18" s="74"/>
      <c r="M18" s="75"/>
      <c r="N18" s="76"/>
      <c r="O18" s="77"/>
      <c r="P18" s="74"/>
    </row>
    <row r="19" spans="1:16" ht="20.25" outlineLevel="3">
      <c r="A19" s="110" t="s">
        <v>189</v>
      </c>
      <c r="B19" s="111" t="s">
        <v>191</v>
      </c>
      <c r="C19" s="111">
        <v>2212</v>
      </c>
      <c r="D19" s="35" t="s">
        <v>14</v>
      </c>
      <c r="E19" s="36">
        <v>439947</v>
      </c>
      <c r="F19" s="37">
        <v>545486</v>
      </c>
      <c r="G19" s="38">
        <v>535784</v>
      </c>
      <c r="H19" s="39">
        <v>98.22140256578538</v>
      </c>
      <c r="I19" s="36">
        <v>225638</v>
      </c>
      <c r="J19" s="37">
        <v>203736</v>
      </c>
      <c r="K19" s="38">
        <v>168042</v>
      </c>
      <c r="L19" s="39">
        <f>+K19/J19*100</f>
        <v>82.48026858287196</v>
      </c>
      <c r="M19" s="40">
        <f aca="true" t="shared" si="2" ref="M19:M26">+E19+I19</f>
        <v>665585</v>
      </c>
      <c r="N19" s="41">
        <f aca="true" t="shared" si="3" ref="N19:N26">+F19+J19</f>
        <v>749222</v>
      </c>
      <c r="O19" s="42">
        <f aca="true" t="shared" si="4" ref="O19:O26">+G19+K19</f>
        <v>703826</v>
      </c>
      <c r="P19" s="39">
        <f aca="true" t="shared" si="5" ref="P19:P26">+O19/N19*100</f>
        <v>93.94091470885799</v>
      </c>
    </row>
    <row r="20" spans="1:16" ht="20.25" outlineLevel="3">
      <c r="A20" s="110">
        <v>2</v>
      </c>
      <c r="B20" s="111">
        <v>22</v>
      </c>
      <c r="C20" s="111">
        <v>2219</v>
      </c>
      <c r="D20" s="35" t="s">
        <v>15</v>
      </c>
      <c r="E20" s="36">
        <v>86</v>
      </c>
      <c r="F20" s="37">
        <v>21102</v>
      </c>
      <c r="G20" s="38">
        <v>21100</v>
      </c>
      <c r="H20" s="39">
        <v>99.99052222538148</v>
      </c>
      <c r="I20" s="36">
        <v>92560</v>
      </c>
      <c r="J20" s="37">
        <v>110785</v>
      </c>
      <c r="K20" s="38">
        <v>68608</v>
      </c>
      <c r="L20" s="39">
        <f>+K20/J20*100</f>
        <v>61.92896150200839</v>
      </c>
      <c r="M20" s="40">
        <f t="shared" si="2"/>
        <v>92646</v>
      </c>
      <c r="N20" s="41">
        <f t="shared" si="3"/>
        <v>131887</v>
      </c>
      <c r="O20" s="42">
        <f t="shared" si="4"/>
        <v>89708</v>
      </c>
      <c r="P20" s="39">
        <f t="shared" si="5"/>
        <v>68.01883430512484</v>
      </c>
    </row>
    <row r="21" spans="1:16" ht="20.25" outlineLevel="3">
      <c r="A21" s="110" t="s">
        <v>189</v>
      </c>
      <c r="B21" s="111" t="s">
        <v>191</v>
      </c>
      <c r="C21" s="111">
        <v>2221</v>
      </c>
      <c r="D21" s="35" t="s">
        <v>16</v>
      </c>
      <c r="E21" s="36">
        <v>276398</v>
      </c>
      <c r="F21" s="37">
        <v>276398</v>
      </c>
      <c r="G21" s="38">
        <v>276398</v>
      </c>
      <c r="H21" s="39">
        <v>100</v>
      </c>
      <c r="I21" s="36">
        <v>100000</v>
      </c>
      <c r="J21" s="37">
        <v>100000</v>
      </c>
      <c r="K21" s="38">
        <v>100000</v>
      </c>
      <c r="L21" s="39">
        <f>+K21/J21*100</f>
        <v>100</v>
      </c>
      <c r="M21" s="40">
        <f t="shared" si="2"/>
        <v>376398</v>
      </c>
      <c r="N21" s="41">
        <f t="shared" si="3"/>
        <v>376398</v>
      </c>
      <c r="O21" s="42">
        <f t="shared" si="4"/>
        <v>376398</v>
      </c>
      <c r="P21" s="39">
        <f t="shared" si="5"/>
        <v>100</v>
      </c>
    </row>
    <row r="22" spans="1:16" ht="20.25" outlineLevel="3">
      <c r="A22" s="110">
        <v>2</v>
      </c>
      <c r="B22" s="111">
        <v>22</v>
      </c>
      <c r="C22" s="111">
        <v>2229</v>
      </c>
      <c r="D22" s="35" t="s">
        <v>162</v>
      </c>
      <c r="E22" s="36"/>
      <c r="F22" s="37">
        <v>5</v>
      </c>
      <c r="G22" s="38">
        <v>36</v>
      </c>
      <c r="H22" s="39">
        <v>720</v>
      </c>
      <c r="I22" s="36"/>
      <c r="J22" s="37"/>
      <c r="K22" s="38"/>
      <c r="L22" s="39"/>
      <c r="M22" s="40"/>
      <c r="N22" s="41">
        <f t="shared" si="3"/>
        <v>5</v>
      </c>
      <c r="O22" s="42">
        <f t="shared" si="4"/>
        <v>36</v>
      </c>
      <c r="P22" s="39">
        <f t="shared" si="5"/>
        <v>720</v>
      </c>
    </row>
    <row r="23" spans="1:16" ht="20.25" outlineLevel="3">
      <c r="A23" s="110" t="s">
        <v>189</v>
      </c>
      <c r="B23" s="111" t="s">
        <v>191</v>
      </c>
      <c r="C23" s="111">
        <v>2232</v>
      </c>
      <c r="D23" s="35" t="s">
        <v>17</v>
      </c>
      <c r="E23" s="36">
        <v>7500</v>
      </c>
      <c r="F23" s="37">
        <v>7500</v>
      </c>
      <c r="G23" s="38">
        <v>7500</v>
      </c>
      <c r="H23" s="39">
        <v>100</v>
      </c>
      <c r="I23" s="36"/>
      <c r="J23" s="37"/>
      <c r="K23" s="38"/>
      <c r="L23" s="39"/>
      <c r="M23" s="40">
        <f t="shared" si="2"/>
        <v>7500</v>
      </c>
      <c r="N23" s="41">
        <f t="shared" si="3"/>
        <v>7500</v>
      </c>
      <c r="O23" s="42">
        <f t="shared" si="4"/>
        <v>7500</v>
      </c>
      <c r="P23" s="39">
        <f t="shared" si="5"/>
        <v>100</v>
      </c>
    </row>
    <row r="24" spans="1:16" ht="20.25" outlineLevel="3">
      <c r="A24" s="110">
        <v>2</v>
      </c>
      <c r="B24" s="111">
        <v>22</v>
      </c>
      <c r="C24" s="111">
        <v>2253</v>
      </c>
      <c r="D24" s="35" t="s">
        <v>166</v>
      </c>
      <c r="E24" s="36"/>
      <c r="F24" s="37">
        <v>1269</v>
      </c>
      <c r="G24" s="38">
        <v>1627</v>
      </c>
      <c r="H24" s="39">
        <v>128.21118991331758</v>
      </c>
      <c r="I24" s="36"/>
      <c r="J24" s="37"/>
      <c r="K24" s="38"/>
      <c r="L24" s="39"/>
      <c r="M24" s="40"/>
      <c r="N24" s="41">
        <f t="shared" si="3"/>
        <v>1269</v>
      </c>
      <c r="O24" s="42">
        <f t="shared" si="4"/>
        <v>1627</v>
      </c>
      <c r="P24" s="39">
        <f t="shared" si="5"/>
        <v>128.21118991331758</v>
      </c>
    </row>
    <row r="25" spans="1:16" ht="20.25" outlineLevel="3">
      <c r="A25" s="110">
        <v>2</v>
      </c>
      <c r="B25" s="111">
        <v>22</v>
      </c>
      <c r="C25" s="111">
        <v>2271</v>
      </c>
      <c r="D25" s="35" t="s">
        <v>18</v>
      </c>
      <c r="E25" s="36"/>
      <c r="F25" s="37"/>
      <c r="G25" s="38"/>
      <c r="H25" s="39"/>
      <c r="I25" s="36">
        <v>1360</v>
      </c>
      <c r="J25" s="37">
        <v>3165</v>
      </c>
      <c r="K25" s="38">
        <v>1730</v>
      </c>
      <c r="L25" s="39">
        <f>+K25/J25*100</f>
        <v>54.66034755134282</v>
      </c>
      <c r="M25" s="40">
        <f t="shared" si="2"/>
        <v>1360</v>
      </c>
      <c r="N25" s="41">
        <f t="shared" si="3"/>
        <v>3165</v>
      </c>
      <c r="O25" s="42">
        <f t="shared" si="4"/>
        <v>1730</v>
      </c>
      <c r="P25" s="39">
        <f t="shared" si="5"/>
        <v>54.66034755134282</v>
      </c>
    </row>
    <row r="26" spans="1:16" ht="20.25" outlineLevel="3">
      <c r="A26" s="110" t="s">
        <v>189</v>
      </c>
      <c r="B26" s="111" t="s">
        <v>191</v>
      </c>
      <c r="C26" s="111">
        <v>2272</v>
      </c>
      <c r="D26" s="35" t="s">
        <v>19</v>
      </c>
      <c r="E26" s="36">
        <v>562662</v>
      </c>
      <c r="F26" s="37">
        <v>578912</v>
      </c>
      <c r="G26" s="38">
        <v>578912</v>
      </c>
      <c r="H26" s="39">
        <v>100</v>
      </c>
      <c r="I26" s="36"/>
      <c r="J26" s="37"/>
      <c r="K26" s="38"/>
      <c r="L26" s="39"/>
      <c r="M26" s="40">
        <f t="shared" si="2"/>
        <v>562662</v>
      </c>
      <c r="N26" s="41">
        <f t="shared" si="3"/>
        <v>578912</v>
      </c>
      <c r="O26" s="42">
        <f t="shared" si="4"/>
        <v>578912</v>
      </c>
      <c r="P26" s="39">
        <f t="shared" si="5"/>
        <v>100</v>
      </c>
    </row>
    <row r="27" spans="1:16" ht="20.25" outlineLevel="2">
      <c r="A27" s="112">
        <v>2</v>
      </c>
      <c r="B27" s="113">
        <v>22</v>
      </c>
      <c r="C27" s="113"/>
      <c r="D27" s="43" t="s">
        <v>20</v>
      </c>
      <c r="E27" s="44">
        <v>1286593</v>
      </c>
      <c r="F27" s="45">
        <v>1430672</v>
      </c>
      <c r="G27" s="46">
        <v>1421357</v>
      </c>
      <c r="H27" s="47">
        <v>99.34890736660815</v>
      </c>
      <c r="I27" s="44">
        <f>SUM(I19:I26)</f>
        <v>419558</v>
      </c>
      <c r="J27" s="45">
        <f>SUM(J19:J26)</f>
        <v>417686</v>
      </c>
      <c r="K27" s="46">
        <f>SUM(K19:K26)</f>
        <v>338380</v>
      </c>
      <c r="L27" s="47">
        <f>+K27/J27*100</f>
        <v>81.01300977289159</v>
      </c>
      <c r="M27" s="44">
        <f>SUM(M19:M26)</f>
        <v>1706151</v>
      </c>
      <c r="N27" s="45">
        <f>SUM(N19:N26)</f>
        <v>1848358</v>
      </c>
      <c r="O27" s="46">
        <f>SUM(O19:O26)</f>
        <v>1759737</v>
      </c>
      <c r="P27" s="47">
        <f>+O27/N27*100</f>
        <v>95.20542016211145</v>
      </c>
    </row>
    <row r="28" spans="1:16" ht="20.25" outlineLevel="2">
      <c r="A28" s="110"/>
      <c r="B28" s="121"/>
      <c r="C28" s="111"/>
      <c r="D28" s="35"/>
      <c r="E28" s="71"/>
      <c r="F28" s="72"/>
      <c r="G28" s="73"/>
      <c r="H28" s="74"/>
      <c r="I28" s="71"/>
      <c r="J28" s="72"/>
      <c r="K28" s="73"/>
      <c r="L28" s="74"/>
      <c r="M28" s="75"/>
      <c r="N28" s="76"/>
      <c r="O28" s="77"/>
      <c r="P28" s="74"/>
    </row>
    <row r="29" spans="1:16" ht="20.25" outlineLevel="3">
      <c r="A29" s="110" t="s">
        <v>189</v>
      </c>
      <c r="B29" s="111" t="s">
        <v>192</v>
      </c>
      <c r="C29" s="111">
        <v>2310</v>
      </c>
      <c r="D29" s="35" t="s">
        <v>21</v>
      </c>
      <c r="E29" s="36">
        <v>1618</v>
      </c>
      <c r="F29" s="37">
        <v>1388</v>
      </c>
      <c r="G29" s="38">
        <v>1063</v>
      </c>
      <c r="H29" s="39">
        <v>76.5850144092219</v>
      </c>
      <c r="I29" s="36">
        <v>77634</v>
      </c>
      <c r="J29" s="37">
        <v>56736</v>
      </c>
      <c r="K29" s="38">
        <v>49361</v>
      </c>
      <c r="L29" s="39">
        <f>+K29/J29*100</f>
        <v>87.00119853355895</v>
      </c>
      <c r="M29" s="40">
        <f aca="true" t="shared" si="6" ref="M29:O32">+E29+I29</f>
        <v>79252</v>
      </c>
      <c r="N29" s="41">
        <f t="shared" si="6"/>
        <v>58124</v>
      </c>
      <c r="O29" s="42">
        <f t="shared" si="6"/>
        <v>50424</v>
      </c>
      <c r="P29" s="39">
        <f>+O29/N29*100</f>
        <v>86.75246025738078</v>
      </c>
    </row>
    <row r="30" spans="1:16" ht="20.25" outlineLevel="3">
      <c r="A30" s="110" t="s">
        <v>189</v>
      </c>
      <c r="B30" s="111" t="s">
        <v>192</v>
      </c>
      <c r="C30" s="111">
        <v>2321</v>
      </c>
      <c r="D30" s="35" t="s">
        <v>214</v>
      </c>
      <c r="E30" s="36">
        <v>3450</v>
      </c>
      <c r="F30" s="37">
        <v>3984</v>
      </c>
      <c r="G30" s="38">
        <v>3480</v>
      </c>
      <c r="H30" s="39">
        <v>87.34939759036145</v>
      </c>
      <c r="I30" s="36">
        <v>277735</v>
      </c>
      <c r="J30" s="37">
        <v>297771</v>
      </c>
      <c r="K30" s="38">
        <v>258027</v>
      </c>
      <c r="L30" s="39">
        <f>+K30/J30*100</f>
        <v>86.65283053084417</v>
      </c>
      <c r="M30" s="40">
        <f t="shared" si="6"/>
        <v>281185</v>
      </c>
      <c r="N30" s="41">
        <f t="shared" si="6"/>
        <v>301755</v>
      </c>
      <c r="O30" s="42">
        <f t="shared" si="6"/>
        <v>261507</v>
      </c>
      <c r="P30" s="39">
        <f>+O30/N30*100</f>
        <v>86.66202714122385</v>
      </c>
    </row>
    <row r="31" spans="1:16" ht="20.25" outlineLevel="3">
      <c r="A31" s="110">
        <v>2</v>
      </c>
      <c r="B31" s="111">
        <v>23</v>
      </c>
      <c r="C31" s="111">
        <v>2329</v>
      </c>
      <c r="D31" s="35" t="s">
        <v>22</v>
      </c>
      <c r="E31" s="36"/>
      <c r="F31" s="37"/>
      <c r="G31" s="38"/>
      <c r="H31" s="39"/>
      <c r="I31" s="36">
        <v>8725</v>
      </c>
      <c r="J31" s="37">
        <v>6149</v>
      </c>
      <c r="K31" s="38">
        <v>1919</v>
      </c>
      <c r="L31" s="39">
        <f>+K31/J31*100</f>
        <v>31.20832655716377</v>
      </c>
      <c r="M31" s="40">
        <f t="shared" si="6"/>
        <v>8725</v>
      </c>
      <c r="N31" s="41">
        <f t="shared" si="6"/>
        <v>6149</v>
      </c>
      <c r="O31" s="42">
        <f t="shared" si="6"/>
        <v>1919</v>
      </c>
      <c r="P31" s="39">
        <f>+O31/N31*100</f>
        <v>31.20832655716377</v>
      </c>
    </row>
    <row r="32" spans="1:16" ht="20.25" outlineLevel="3">
      <c r="A32" s="110" t="s">
        <v>189</v>
      </c>
      <c r="B32" s="111" t="s">
        <v>192</v>
      </c>
      <c r="C32" s="111">
        <v>2333</v>
      </c>
      <c r="D32" s="35" t="s">
        <v>24</v>
      </c>
      <c r="E32" s="36">
        <v>900</v>
      </c>
      <c r="F32" s="37">
        <v>900</v>
      </c>
      <c r="G32" s="38">
        <v>876</v>
      </c>
      <c r="H32" s="39">
        <v>97.33333333333334</v>
      </c>
      <c r="I32" s="36">
        <v>8863</v>
      </c>
      <c r="J32" s="37">
        <v>867</v>
      </c>
      <c r="K32" s="38">
        <v>144</v>
      </c>
      <c r="L32" s="39">
        <f>+K32/J32*100</f>
        <v>16.608996539792386</v>
      </c>
      <c r="M32" s="40">
        <f t="shared" si="6"/>
        <v>9763</v>
      </c>
      <c r="N32" s="41">
        <f t="shared" si="6"/>
        <v>1767</v>
      </c>
      <c r="O32" s="42">
        <f t="shared" si="6"/>
        <v>1020</v>
      </c>
      <c r="P32" s="39">
        <f>+O32/N32*100</f>
        <v>57.72495755517827</v>
      </c>
    </row>
    <row r="33" spans="1:16" ht="20.25" outlineLevel="2">
      <c r="A33" s="112">
        <v>2</v>
      </c>
      <c r="B33" s="113">
        <v>23</v>
      </c>
      <c r="C33" s="114"/>
      <c r="D33" s="43" t="s">
        <v>25</v>
      </c>
      <c r="E33" s="44">
        <v>5968</v>
      </c>
      <c r="F33" s="45">
        <v>6272</v>
      </c>
      <c r="G33" s="46">
        <v>5419</v>
      </c>
      <c r="H33" s="47">
        <v>86.3998724489796</v>
      </c>
      <c r="I33" s="44">
        <f>SUM(I29:I32)</f>
        <v>372957</v>
      </c>
      <c r="J33" s="45">
        <f>SUM(J29:J32)</f>
        <v>361523</v>
      </c>
      <c r="K33" s="46">
        <f>SUM(K29:K32)</f>
        <v>309451</v>
      </c>
      <c r="L33" s="47">
        <f>+K33/J33*100</f>
        <v>85.59649040310022</v>
      </c>
      <c r="M33" s="44">
        <f>SUM(M29:M32)</f>
        <v>378925</v>
      </c>
      <c r="N33" s="45">
        <f>SUM(N29:N32)</f>
        <v>367795</v>
      </c>
      <c r="O33" s="46">
        <f>SUM(O29:O32)</f>
        <v>314870</v>
      </c>
      <c r="P33" s="47">
        <f>+O33/N33*100</f>
        <v>85.61019045935916</v>
      </c>
    </row>
    <row r="34" spans="1:16" ht="20.25" outlineLevel="2">
      <c r="A34" s="110"/>
      <c r="B34" s="111"/>
      <c r="C34" s="111"/>
      <c r="D34" s="35"/>
      <c r="E34" s="36"/>
      <c r="F34" s="37"/>
      <c r="G34" s="38"/>
      <c r="H34" s="39"/>
      <c r="I34" s="36"/>
      <c r="J34" s="37"/>
      <c r="K34" s="38"/>
      <c r="L34" s="39"/>
      <c r="M34" s="40"/>
      <c r="N34" s="41"/>
      <c r="O34" s="42"/>
      <c r="P34" s="39"/>
    </row>
    <row r="35" spans="1:16" ht="20.25" outlineLevel="2">
      <c r="A35" s="110">
        <v>2</v>
      </c>
      <c r="B35" s="111">
        <v>25</v>
      </c>
      <c r="C35" s="111">
        <v>2564</v>
      </c>
      <c r="D35" s="35" t="s">
        <v>26</v>
      </c>
      <c r="E35" s="36"/>
      <c r="F35" s="37"/>
      <c r="G35" s="38">
        <v>1095</v>
      </c>
      <c r="H35" s="39"/>
      <c r="I35" s="36"/>
      <c r="J35" s="37"/>
      <c r="K35" s="38"/>
      <c r="L35" s="39"/>
      <c r="M35" s="40"/>
      <c r="N35" s="41"/>
      <c r="O35" s="42">
        <f>+G35+K35</f>
        <v>1095</v>
      </c>
      <c r="P35" s="39"/>
    </row>
    <row r="36" spans="1:16" ht="20.25" outlineLevel="2">
      <c r="A36" s="112">
        <v>2</v>
      </c>
      <c r="B36" s="113">
        <v>25</v>
      </c>
      <c r="C36" s="113"/>
      <c r="D36" s="43" t="s">
        <v>27</v>
      </c>
      <c r="E36" s="44">
        <v>0</v>
      </c>
      <c r="F36" s="45">
        <v>0</v>
      </c>
      <c r="G36" s="46">
        <v>1095</v>
      </c>
      <c r="H36" s="47"/>
      <c r="I36" s="44">
        <v>0</v>
      </c>
      <c r="J36" s="45">
        <v>0</v>
      </c>
      <c r="K36" s="46">
        <f>SUM(K35)</f>
        <v>0</v>
      </c>
      <c r="L36" s="47"/>
      <c r="M36" s="44">
        <v>0</v>
      </c>
      <c r="N36" s="45">
        <v>0</v>
      </c>
      <c r="O36" s="46">
        <f>SUM(O35)</f>
        <v>1095</v>
      </c>
      <c r="P36" s="47"/>
    </row>
    <row r="37" spans="1:16" ht="21" outlineLevel="2" thickBot="1">
      <c r="A37" s="115"/>
      <c r="B37" s="116"/>
      <c r="C37" s="117"/>
      <c r="D37" s="48"/>
      <c r="E37" s="49"/>
      <c r="F37" s="50"/>
      <c r="G37" s="51"/>
      <c r="H37" s="52"/>
      <c r="I37" s="49"/>
      <c r="J37" s="50"/>
      <c r="K37" s="51"/>
      <c r="L37" s="52"/>
      <c r="M37" s="53"/>
      <c r="N37" s="54"/>
      <c r="O37" s="55"/>
      <c r="P37" s="52"/>
    </row>
    <row r="38" spans="1:16" ht="21.75" outlineLevel="1" thickBot="1" thickTop="1">
      <c r="A38" s="122">
        <v>2</v>
      </c>
      <c r="B38" s="123"/>
      <c r="C38" s="123"/>
      <c r="D38" s="78" t="s">
        <v>28</v>
      </c>
      <c r="E38" s="79">
        <v>1299564</v>
      </c>
      <c r="F38" s="80">
        <v>1447706</v>
      </c>
      <c r="G38" s="81">
        <v>1434763</v>
      </c>
      <c r="H38" s="82">
        <v>99.10596488513552</v>
      </c>
      <c r="I38" s="79">
        <f>I33+I27+I17</f>
        <v>800515</v>
      </c>
      <c r="J38" s="80">
        <f>J33+J27+J17</f>
        <v>787226</v>
      </c>
      <c r="K38" s="81">
        <f>+K36+K33+K27+K17</f>
        <v>655724</v>
      </c>
      <c r="L38" s="82">
        <f>+K38/J38*100</f>
        <v>83.29552123532505</v>
      </c>
      <c r="M38" s="83">
        <f>M33+M27+M17+M36</f>
        <v>2100079</v>
      </c>
      <c r="N38" s="84">
        <f>N33+N27+N17+N36</f>
        <v>2234932</v>
      </c>
      <c r="O38" s="85">
        <f>O33+O27+O17+O36</f>
        <v>2090487</v>
      </c>
      <c r="P38" s="82">
        <f>+O38/N38*100</f>
        <v>93.53693982635714</v>
      </c>
    </row>
    <row r="39" spans="1:16" ht="21" outlineLevel="1" thickTop="1">
      <c r="A39" s="120"/>
      <c r="B39" s="109"/>
      <c r="C39" s="109"/>
      <c r="D39" s="26"/>
      <c r="E39" s="64"/>
      <c r="F39" s="65"/>
      <c r="G39" s="66"/>
      <c r="H39" s="67"/>
      <c r="I39" s="64"/>
      <c r="J39" s="65"/>
      <c r="K39" s="66"/>
      <c r="L39" s="67"/>
      <c r="M39" s="68"/>
      <c r="N39" s="69"/>
      <c r="O39" s="70"/>
      <c r="P39" s="67"/>
    </row>
    <row r="40" spans="1:16" ht="20.25" outlineLevel="1">
      <c r="A40" s="108">
        <v>3</v>
      </c>
      <c r="B40" s="109">
        <v>31</v>
      </c>
      <c r="C40" s="109">
        <v>3111</v>
      </c>
      <c r="D40" s="26" t="s">
        <v>29</v>
      </c>
      <c r="E40" s="31">
        <v>67477</v>
      </c>
      <c r="F40" s="37">
        <v>70446</v>
      </c>
      <c r="G40" s="38">
        <v>68277</v>
      </c>
      <c r="H40" s="34">
        <v>96.92104590750363</v>
      </c>
      <c r="I40" s="31">
        <v>8394</v>
      </c>
      <c r="J40" s="32">
        <v>15675</v>
      </c>
      <c r="K40" s="33">
        <v>14690</v>
      </c>
      <c r="L40" s="34">
        <f aca="true" t="shared" si="7" ref="L40:L48">+K40/J40*100</f>
        <v>93.71610845295055</v>
      </c>
      <c r="M40" s="86">
        <f aca="true" t="shared" si="8" ref="M40:M48">+E40+I40</f>
        <v>75871</v>
      </c>
      <c r="N40" s="87">
        <f aca="true" t="shared" si="9" ref="N40:N48">+F40+J40</f>
        <v>86121</v>
      </c>
      <c r="O40" s="88">
        <f aca="true" t="shared" si="10" ref="O40:O48">+G40+K40</f>
        <v>82967</v>
      </c>
      <c r="P40" s="34">
        <f aca="true" t="shared" si="11" ref="P40:P48">+O40/N40*100</f>
        <v>96.33771089513591</v>
      </c>
    </row>
    <row r="41" spans="1:16" ht="20.25" outlineLevel="3">
      <c r="A41" s="110" t="s">
        <v>193</v>
      </c>
      <c r="B41" s="111" t="s">
        <v>194</v>
      </c>
      <c r="C41" s="111">
        <v>3112</v>
      </c>
      <c r="D41" s="35" t="s">
        <v>30</v>
      </c>
      <c r="E41" s="36">
        <v>1214</v>
      </c>
      <c r="F41" s="37">
        <v>1214</v>
      </c>
      <c r="G41" s="38">
        <v>1047</v>
      </c>
      <c r="H41" s="39">
        <v>86.24382207578253</v>
      </c>
      <c r="I41" s="36"/>
      <c r="J41" s="37"/>
      <c r="K41" s="38"/>
      <c r="L41" s="39"/>
      <c r="M41" s="40">
        <f t="shared" si="8"/>
        <v>1214</v>
      </c>
      <c r="N41" s="41">
        <f t="shared" si="9"/>
        <v>1214</v>
      </c>
      <c r="O41" s="42">
        <f t="shared" si="10"/>
        <v>1047</v>
      </c>
      <c r="P41" s="39">
        <f t="shared" si="11"/>
        <v>86.24382207578253</v>
      </c>
    </row>
    <row r="42" spans="1:16" ht="20.25" outlineLevel="3">
      <c r="A42" s="110" t="s">
        <v>193</v>
      </c>
      <c r="B42" s="111" t="s">
        <v>194</v>
      </c>
      <c r="C42" s="111">
        <v>3113</v>
      </c>
      <c r="D42" s="35" t="s">
        <v>31</v>
      </c>
      <c r="E42" s="36">
        <v>180314</v>
      </c>
      <c r="F42" s="37">
        <v>190420</v>
      </c>
      <c r="G42" s="38">
        <v>189552</v>
      </c>
      <c r="H42" s="39">
        <v>99.544165528831</v>
      </c>
      <c r="I42" s="36">
        <v>152810</v>
      </c>
      <c r="J42" s="37">
        <v>175752</v>
      </c>
      <c r="K42" s="38">
        <v>134301</v>
      </c>
      <c r="L42" s="39">
        <f t="shared" si="7"/>
        <v>76.41506213300559</v>
      </c>
      <c r="M42" s="40">
        <f t="shared" si="8"/>
        <v>333124</v>
      </c>
      <c r="N42" s="41">
        <f t="shared" si="9"/>
        <v>366172</v>
      </c>
      <c r="O42" s="42">
        <f t="shared" si="10"/>
        <v>323853</v>
      </c>
      <c r="P42" s="39">
        <f t="shared" si="11"/>
        <v>88.4428629168806</v>
      </c>
    </row>
    <row r="43" spans="1:16" ht="20.25" outlineLevel="3">
      <c r="A43" s="110">
        <v>3</v>
      </c>
      <c r="B43" s="111">
        <v>31</v>
      </c>
      <c r="C43" s="111">
        <v>3119</v>
      </c>
      <c r="D43" s="35" t="s">
        <v>220</v>
      </c>
      <c r="E43" s="36">
        <v>421</v>
      </c>
      <c r="F43" s="37">
        <v>603</v>
      </c>
      <c r="G43" s="38">
        <v>772</v>
      </c>
      <c r="H43" s="39">
        <v>128.02653399668324</v>
      </c>
      <c r="I43" s="36"/>
      <c r="J43" s="37"/>
      <c r="K43" s="38"/>
      <c r="L43" s="39"/>
      <c r="M43" s="40">
        <f t="shared" si="8"/>
        <v>421</v>
      </c>
      <c r="N43" s="41">
        <f t="shared" si="9"/>
        <v>603</v>
      </c>
      <c r="O43" s="42">
        <f t="shared" si="10"/>
        <v>772</v>
      </c>
      <c r="P43" s="39">
        <f t="shared" si="11"/>
        <v>128.02653399668324</v>
      </c>
    </row>
    <row r="44" spans="1:16" ht="20.25" outlineLevel="3">
      <c r="A44" s="110">
        <v>3</v>
      </c>
      <c r="B44" s="111">
        <v>31</v>
      </c>
      <c r="C44" s="111">
        <v>3121</v>
      </c>
      <c r="D44" s="35" t="s">
        <v>33</v>
      </c>
      <c r="E44" s="36">
        <v>207</v>
      </c>
      <c r="F44" s="37">
        <v>513</v>
      </c>
      <c r="G44" s="38">
        <v>780</v>
      </c>
      <c r="H44" s="39">
        <v>152.046783625731</v>
      </c>
      <c r="I44" s="36"/>
      <c r="J44" s="37"/>
      <c r="K44" s="38"/>
      <c r="L44" s="39"/>
      <c r="M44" s="40">
        <f t="shared" si="8"/>
        <v>207</v>
      </c>
      <c r="N44" s="41">
        <f t="shared" si="9"/>
        <v>513</v>
      </c>
      <c r="O44" s="42">
        <f t="shared" si="10"/>
        <v>780</v>
      </c>
      <c r="P44" s="39">
        <f t="shared" si="11"/>
        <v>152.046783625731</v>
      </c>
    </row>
    <row r="45" spans="1:16" ht="20.25" outlineLevel="3">
      <c r="A45" s="110">
        <v>3</v>
      </c>
      <c r="B45" s="111">
        <v>31</v>
      </c>
      <c r="C45" s="111">
        <v>3124</v>
      </c>
      <c r="D45" s="35" t="s">
        <v>34</v>
      </c>
      <c r="E45" s="36"/>
      <c r="F45" s="37">
        <v>254</v>
      </c>
      <c r="G45" s="38">
        <v>254</v>
      </c>
      <c r="H45" s="39">
        <v>100</v>
      </c>
      <c r="I45" s="36"/>
      <c r="J45" s="37"/>
      <c r="K45" s="38"/>
      <c r="L45" s="39"/>
      <c r="M45" s="40">
        <f t="shared" si="8"/>
        <v>0</v>
      </c>
      <c r="N45" s="41">
        <f t="shared" si="9"/>
        <v>254</v>
      </c>
      <c r="O45" s="42">
        <f t="shared" si="10"/>
        <v>254</v>
      </c>
      <c r="P45" s="39">
        <f t="shared" si="11"/>
        <v>100</v>
      </c>
    </row>
    <row r="46" spans="1:16" ht="20.25" outlineLevel="3">
      <c r="A46" s="110" t="s">
        <v>193</v>
      </c>
      <c r="B46" s="111" t="s">
        <v>194</v>
      </c>
      <c r="C46" s="111">
        <v>3141</v>
      </c>
      <c r="D46" s="35" t="s">
        <v>221</v>
      </c>
      <c r="E46" s="36">
        <v>30665</v>
      </c>
      <c r="F46" s="37">
        <v>30346</v>
      </c>
      <c r="G46" s="38">
        <v>30407</v>
      </c>
      <c r="H46" s="39">
        <v>100.20101496078561</v>
      </c>
      <c r="I46" s="36">
        <v>7007</v>
      </c>
      <c r="J46" s="37">
        <v>6965</v>
      </c>
      <c r="K46" s="38">
        <v>1518</v>
      </c>
      <c r="L46" s="39">
        <f t="shared" si="7"/>
        <v>21.794687724335965</v>
      </c>
      <c r="M46" s="40">
        <f t="shared" si="8"/>
        <v>37672</v>
      </c>
      <c r="N46" s="41">
        <f t="shared" si="9"/>
        <v>37311</v>
      </c>
      <c r="O46" s="42">
        <f t="shared" si="10"/>
        <v>31925</v>
      </c>
      <c r="P46" s="39">
        <f t="shared" si="11"/>
        <v>85.56457881053845</v>
      </c>
    </row>
    <row r="47" spans="1:16" ht="20.25" outlineLevel="3">
      <c r="A47" s="110" t="s">
        <v>193</v>
      </c>
      <c r="B47" s="111" t="s">
        <v>194</v>
      </c>
      <c r="C47" s="111">
        <v>3145</v>
      </c>
      <c r="D47" s="35" t="s">
        <v>36</v>
      </c>
      <c r="E47" s="36">
        <v>2350</v>
      </c>
      <c r="F47" s="37">
        <v>2100</v>
      </c>
      <c r="G47" s="38">
        <v>2100</v>
      </c>
      <c r="H47" s="39">
        <v>100</v>
      </c>
      <c r="I47" s="36"/>
      <c r="J47" s="37"/>
      <c r="K47" s="38"/>
      <c r="L47" s="39"/>
      <c r="M47" s="40">
        <f t="shared" si="8"/>
        <v>2350</v>
      </c>
      <c r="N47" s="41">
        <f t="shared" si="9"/>
        <v>2100</v>
      </c>
      <c r="O47" s="42">
        <f t="shared" si="10"/>
        <v>2100</v>
      </c>
      <c r="P47" s="39">
        <f t="shared" si="11"/>
        <v>100</v>
      </c>
    </row>
    <row r="48" spans="1:16" ht="20.25" outlineLevel="3">
      <c r="A48" s="110" t="s">
        <v>193</v>
      </c>
      <c r="B48" s="111" t="s">
        <v>194</v>
      </c>
      <c r="C48" s="111">
        <v>3149</v>
      </c>
      <c r="D48" s="35" t="s">
        <v>222</v>
      </c>
      <c r="E48" s="36">
        <v>1200</v>
      </c>
      <c r="F48" s="37">
        <v>1277</v>
      </c>
      <c r="G48" s="38">
        <v>1185</v>
      </c>
      <c r="H48" s="39">
        <v>92.7956147220047</v>
      </c>
      <c r="I48" s="36">
        <v>100</v>
      </c>
      <c r="J48" s="37">
        <v>900</v>
      </c>
      <c r="K48" s="38">
        <v>893</v>
      </c>
      <c r="L48" s="39">
        <f t="shared" si="7"/>
        <v>99.22222222222223</v>
      </c>
      <c r="M48" s="40">
        <f t="shared" si="8"/>
        <v>1300</v>
      </c>
      <c r="N48" s="41">
        <f t="shared" si="9"/>
        <v>2177</v>
      </c>
      <c r="O48" s="42">
        <f t="shared" si="10"/>
        <v>2078</v>
      </c>
      <c r="P48" s="39">
        <f t="shared" si="11"/>
        <v>95.45245751033532</v>
      </c>
    </row>
    <row r="49" spans="1:16" ht="20.25" outlineLevel="2">
      <c r="A49" s="112">
        <v>3</v>
      </c>
      <c r="B49" s="113">
        <v>31</v>
      </c>
      <c r="C49" s="114"/>
      <c r="D49" s="43" t="s">
        <v>38</v>
      </c>
      <c r="E49" s="44">
        <v>283848</v>
      </c>
      <c r="F49" s="45">
        <v>297173</v>
      </c>
      <c r="G49" s="46">
        <v>294374</v>
      </c>
      <c r="H49" s="47">
        <v>99.05812439218906</v>
      </c>
      <c r="I49" s="44">
        <f>SUM(I40:I48)</f>
        <v>168311</v>
      </c>
      <c r="J49" s="45">
        <f>SUM(J40:J48)</f>
        <v>199292</v>
      </c>
      <c r="K49" s="46">
        <f>SUM(K40:K48)</f>
        <v>151402</v>
      </c>
      <c r="L49" s="47">
        <f>+K49/J49*100</f>
        <v>75.96993356481946</v>
      </c>
      <c r="M49" s="44">
        <f>SUM(M40:M48)</f>
        <v>452159</v>
      </c>
      <c r="N49" s="45">
        <f>SUM(N40:N48)</f>
        <v>496465</v>
      </c>
      <c r="O49" s="46">
        <f>SUM(O40:O48)</f>
        <v>445776</v>
      </c>
      <c r="P49" s="47">
        <f>+O49/N49*100</f>
        <v>89.79001540894122</v>
      </c>
    </row>
    <row r="50" spans="1:16" ht="20.25" outlineLevel="2">
      <c r="A50" s="110"/>
      <c r="B50" s="111"/>
      <c r="C50" s="111"/>
      <c r="D50" s="35"/>
      <c r="E50" s="36"/>
      <c r="F50" s="37"/>
      <c r="G50" s="38"/>
      <c r="H50" s="39"/>
      <c r="I50" s="36"/>
      <c r="J50" s="37"/>
      <c r="K50" s="38"/>
      <c r="L50" s="39"/>
      <c r="M50" s="40"/>
      <c r="N50" s="41"/>
      <c r="O50" s="42"/>
      <c r="P50" s="39"/>
    </row>
    <row r="51" spans="1:16" ht="20.25" outlineLevel="2">
      <c r="A51" s="110">
        <v>3</v>
      </c>
      <c r="B51" s="111">
        <v>32</v>
      </c>
      <c r="C51" s="111">
        <v>3231</v>
      </c>
      <c r="D51" s="35" t="s">
        <v>39</v>
      </c>
      <c r="E51" s="36"/>
      <c r="F51" s="37"/>
      <c r="G51" s="38">
        <v>4</v>
      </c>
      <c r="H51" s="39"/>
      <c r="I51" s="36"/>
      <c r="J51" s="37"/>
      <c r="K51" s="38"/>
      <c r="L51" s="39"/>
      <c r="M51" s="40"/>
      <c r="N51" s="41"/>
      <c r="O51" s="42">
        <f>+G51+K51</f>
        <v>4</v>
      </c>
      <c r="P51" s="39"/>
    </row>
    <row r="52" spans="1:16" ht="20.25" outlineLevel="2">
      <c r="A52" s="112">
        <v>3</v>
      </c>
      <c r="B52" s="113">
        <v>32</v>
      </c>
      <c r="C52" s="114"/>
      <c r="D52" s="43" t="s">
        <v>38</v>
      </c>
      <c r="E52" s="44">
        <v>0</v>
      </c>
      <c r="F52" s="45">
        <v>0</v>
      </c>
      <c r="G52" s="46">
        <v>4</v>
      </c>
      <c r="H52" s="47"/>
      <c r="I52" s="44">
        <v>0</v>
      </c>
      <c r="J52" s="45">
        <v>0</v>
      </c>
      <c r="K52" s="46">
        <v>0</v>
      </c>
      <c r="L52" s="47"/>
      <c r="M52" s="44">
        <v>0</v>
      </c>
      <c r="N52" s="45">
        <v>0</v>
      </c>
      <c r="O52" s="46">
        <f>SUM(O51)</f>
        <v>4</v>
      </c>
      <c r="P52" s="47"/>
    </row>
    <row r="53" spans="1:16" ht="20.25" outlineLevel="2">
      <c r="A53" s="110"/>
      <c r="B53" s="111"/>
      <c r="C53" s="111"/>
      <c r="D53" s="35"/>
      <c r="E53" s="36"/>
      <c r="F53" s="37"/>
      <c r="G53" s="38"/>
      <c r="H53" s="39"/>
      <c r="I53" s="36"/>
      <c r="J53" s="37"/>
      <c r="K53" s="38"/>
      <c r="L53" s="39"/>
      <c r="M53" s="40"/>
      <c r="N53" s="41"/>
      <c r="O53" s="42"/>
      <c r="P53" s="39"/>
    </row>
    <row r="54" spans="1:16" ht="20.25" outlineLevel="3">
      <c r="A54" s="110" t="s">
        <v>193</v>
      </c>
      <c r="B54" s="111" t="s">
        <v>195</v>
      </c>
      <c r="C54" s="111">
        <v>3311</v>
      </c>
      <c r="D54" s="35" t="s">
        <v>40</v>
      </c>
      <c r="E54" s="36">
        <v>205946</v>
      </c>
      <c r="F54" s="37">
        <v>228450</v>
      </c>
      <c r="G54" s="38">
        <v>228091</v>
      </c>
      <c r="H54" s="39">
        <v>99.8428540161961</v>
      </c>
      <c r="I54" s="36">
        <v>63634</v>
      </c>
      <c r="J54" s="37">
        <v>113816</v>
      </c>
      <c r="K54" s="38">
        <v>77148</v>
      </c>
      <c r="L54" s="39">
        <f aca="true" t="shared" si="12" ref="L54:L66">+K54/J54*100</f>
        <v>67.78308849370914</v>
      </c>
      <c r="M54" s="40">
        <f aca="true" t="shared" si="13" ref="M54:M67">+E54+I54</f>
        <v>269580</v>
      </c>
      <c r="N54" s="41">
        <f aca="true" t="shared" si="14" ref="N54:N67">+F54+J54</f>
        <v>342266</v>
      </c>
      <c r="O54" s="42">
        <f aca="true" t="shared" si="15" ref="O54:O67">+G54+K54</f>
        <v>305239</v>
      </c>
      <c r="P54" s="39">
        <f aca="true" t="shared" si="16" ref="P54:P67">+O54/N54*100</f>
        <v>89.18180596378255</v>
      </c>
    </row>
    <row r="55" spans="1:16" ht="20.25" outlineLevel="3">
      <c r="A55" s="110" t="s">
        <v>193</v>
      </c>
      <c r="B55" s="111" t="s">
        <v>195</v>
      </c>
      <c r="C55" s="111">
        <v>3312</v>
      </c>
      <c r="D55" s="35" t="s">
        <v>41</v>
      </c>
      <c r="E55" s="36">
        <v>51428</v>
      </c>
      <c r="F55" s="37">
        <v>58125</v>
      </c>
      <c r="G55" s="38">
        <v>58092</v>
      </c>
      <c r="H55" s="39">
        <v>99.94322580645161</v>
      </c>
      <c r="I55" s="36"/>
      <c r="J55" s="37">
        <v>2500</v>
      </c>
      <c r="K55" s="38">
        <v>2500</v>
      </c>
      <c r="L55" s="39">
        <f t="shared" si="12"/>
        <v>100</v>
      </c>
      <c r="M55" s="40">
        <f t="shared" si="13"/>
        <v>51428</v>
      </c>
      <c r="N55" s="41">
        <f t="shared" si="14"/>
        <v>60625</v>
      </c>
      <c r="O55" s="42">
        <f t="shared" si="15"/>
        <v>60592</v>
      </c>
      <c r="P55" s="39">
        <f t="shared" si="16"/>
        <v>99.94556701030928</v>
      </c>
    </row>
    <row r="56" spans="1:16" ht="20.25" outlineLevel="3">
      <c r="A56" s="110">
        <v>3</v>
      </c>
      <c r="B56" s="111">
        <v>33</v>
      </c>
      <c r="C56" s="111">
        <v>3313</v>
      </c>
      <c r="D56" s="35" t="s">
        <v>175</v>
      </c>
      <c r="E56" s="36"/>
      <c r="F56" s="37"/>
      <c r="G56" s="38"/>
      <c r="H56" s="39"/>
      <c r="I56" s="36"/>
      <c r="J56" s="37"/>
      <c r="K56" s="38">
        <v>228</v>
      </c>
      <c r="L56" s="39"/>
      <c r="M56" s="40"/>
      <c r="N56" s="41"/>
      <c r="O56" s="42">
        <f t="shared" si="15"/>
        <v>228</v>
      </c>
      <c r="P56" s="39"/>
    </row>
    <row r="57" spans="1:16" ht="20.25" outlineLevel="3">
      <c r="A57" s="110" t="s">
        <v>193</v>
      </c>
      <c r="B57" s="111" t="s">
        <v>195</v>
      </c>
      <c r="C57" s="111">
        <v>3314</v>
      </c>
      <c r="D57" s="35" t="s">
        <v>42</v>
      </c>
      <c r="E57" s="36">
        <v>31670</v>
      </c>
      <c r="F57" s="37">
        <v>36494</v>
      </c>
      <c r="G57" s="38">
        <v>36488</v>
      </c>
      <c r="H57" s="39">
        <v>99.98355894119581</v>
      </c>
      <c r="I57" s="36">
        <v>53347</v>
      </c>
      <c r="J57" s="37">
        <v>48687</v>
      </c>
      <c r="K57" s="38">
        <v>37175</v>
      </c>
      <c r="L57" s="39">
        <f t="shared" si="12"/>
        <v>76.35508451948158</v>
      </c>
      <c r="M57" s="40">
        <f t="shared" si="13"/>
        <v>85017</v>
      </c>
      <c r="N57" s="41">
        <f t="shared" si="14"/>
        <v>85181</v>
      </c>
      <c r="O57" s="42">
        <f t="shared" si="15"/>
        <v>73663</v>
      </c>
      <c r="P57" s="39">
        <f t="shared" si="16"/>
        <v>86.47820523356148</v>
      </c>
    </row>
    <row r="58" spans="1:16" ht="20.25" outlineLevel="3">
      <c r="A58" s="110" t="s">
        <v>193</v>
      </c>
      <c r="B58" s="111" t="s">
        <v>195</v>
      </c>
      <c r="C58" s="111">
        <v>3315</v>
      </c>
      <c r="D58" s="35" t="s">
        <v>43</v>
      </c>
      <c r="E58" s="36">
        <v>23860</v>
      </c>
      <c r="F58" s="37">
        <v>25480</v>
      </c>
      <c r="G58" s="38">
        <v>25480</v>
      </c>
      <c r="H58" s="39">
        <v>100</v>
      </c>
      <c r="I58" s="36">
        <v>1179</v>
      </c>
      <c r="J58" s="37">
        <v>1179</v>
      </c>
      <c r="K58" s="38">
        <v>1174</v>
      </c>
      <c r="L58" s="39">
        <f t="shared" si="12"/>
        <v>99.57591178965225</v>
      </c>
      <c r="M58" s="40">
        <f t="shared" si="13"/>
        <v>25039</v>
      </c>
      <c r="N58" s="41">
        <f t="shared" si="14"/>
        <v>26659</v>
      </c>
      <c r="O58" s="42">
        <f t="shared" si="15"/>
        <v>26654</v>
      </c>
      <c r="P58" s="39">
        <f t="shared" si="16"/>
        <v>99.98124460782475</v>
      </c>
    </row>
    <row r="59" spans="1:16" ht="20.25" outlineLevel="3">
      <c r="A59" s="110">
        <v>3</v>
      </c>
      <c r="B59" s="111">
        <v>33</v>
      </c>
      <c r="C59" s="111">
        <v>3316</v>
      </c>
      <c r="D59" s="35" t="s">
        <v>223</v>
      </c>
      <c r="E59" s="36">
        <v>40</v>
      </c>
      <c r="F59" s="37">
        <v>40</v>
      </c>
      <c r="G59" s="38">
        <v>44</v>
      </c>
      <c r="H59" s="39">
        <v>110</v>
      </c>
      <c r="I59" s="36"/>
      <c r="J59" s="37"/>
      <c r="K59" s="38"/>
      <c r="L59" s="39"/>
      <c r="M59" s="40">
        <f t="shared" si="13"/>
        <v>40</v>
      </c>
      <c r="N59" s="41">
        <f t="shared" si="14"/>
        <v>40</v>
      </c>
      <c r="O59" s="42">
        <f t="shared" si="15"/>
        <v>44</v>
      </c>
      <c r="P59" s="39">
        <f t="shared" si="16"/>
        <v>110.00000000000001</v>
      </c>
    </row>
    <row r="60" spans="1:16" ht="20.25" outlineLevel="3">
      <c r="A60" s="110" t="s">
        <v>193</v>
      </c>
      <c r="B60" s="111" t="s">
        <v>195</v>
      </c>
      <c r="C60" s="111">
        <v>3317</v>
      </c>
      <c r="D60" s="35" t="s">
        <v>45</v>
      </c>
      <c r="E60" s="36">
        <v>7288</v>
      </c>
      <c r="F60" s="37">
        <v>8628</v>
      </c>
      <c r="G60" s="38">
        <v>8596</v>
      </c>
      <c r="H60" s="39">
        <v>99.62911451089475</v>
      </c>
      <c r="I60" s="36"/>
      <c r="J60" s="37"/>
      <c r="K60" s="38"/>
      <c r="L60" s="39"/>
      <c r="M60" s="40">
        <f t="shared" si="13"/>
        <v>7288</v>
      </c>
      <c r="N60" s="41">
        <f t="shared" si="14"/>
        <v>8628</v>
      </c>
      <c r="O60" s="42">
        <f t="shared" si="15"/>
        <v>8596</v>
      </c>
      <c r="P60" s="39">
        <f t="shared" si="16"/>
        <v>99.62911451089475</v>
      </c>
    </row>
    <row r="61" spans="1:16" ht="20.25" outlineLevel="3">
      <c r="A61" s="110" t="s">
        <v>193</v>
      </c>
      <c r="B61" s="111" t="s">
        <v>195</v>
      </c>
      <c r="C61" s="111">
        <v>3319</v>
      </c>
      <c r="D61" s="35" t="s">
        <v>46</v>
      </c>
      <c r="E61" s="36">
        <v>45302</v>
      </c>
      <c r="F61" s="37">
        <v>50015</v>
      </c>
      <c r="G61" s="38">
        <v>49349</v>
      </c>
      <c r="H61" s="39">
        <v>98.66839948015595</v>
      </c>
      <c r="I61" s="36">
        <v>7125</v>
      </c>
      <c r="J61" s="37">
        <v>29896</v>
      </c>
      <c r="K61" s="38">
        <v>29716</v>
      </c>
      <c r="L61" s="39">
        <f t="shared" si="12"/>
        <v>99.3979127642494</v>
      </c>
      <c r="M61" s="40">
        <f t="shared" si="13"/>
        <v>52427</v>
      </c>
      <c r="N61" s="41">
        <f t="shared" si="14"/>
        <v>79911</v>
      </c>
      <c r="O61" s="42">
        <f t="shared" si="15"/>
        <v>79065</v>
      </c>
      <c r="P61" s="39">
        <f t="shared" si="16"/>
        <v>98.94132222097083</v>
      </c>
    </row>
    <row r="62" spans="1:16" ht="20.25" outlineLevel="3">
      <c r="A62" s="110" t="s">
        <v>193</v>
      </c>
      <c r="B62" s="111" t="s">
        <v>195</v>
      </c>
      <c r="C62" s="111">
        <v>3322</v>
      </c>
      <c r="D62" s="35" t="s">
        <v>47</v>
      </c>
      <c r="E62" s="36">
        <v>16240</v>
      </c>
      <c r="F62" s="37">
        <v>22865</v>
      </c>
      <c r="G62" s="38">
        <v>22761</v>
      </c>
      <c r="H62" s="39">
        <v>99.54515635250382</v>
      </c>
      <c r="I62" s="36">
        <v>39102</v>
      </c>
      <c r="J62" s="37">
        <v>40781</v>
      </c>
      <c r="K62" s="38">
        <v>30649</v>
      </c>
      <c r="L62" s="39">
        <f t="shared" si="12"/>
        <v>75.1550967362252</v>
      </c>
      <c r="M62" s="40">
        <f t="shared" si="13"/>
        <v>55342</v>
      </c>
      <c r="N62" s="41">
        <f t="shared" si="14"/>
        <v>63646</v>
      </c>
      <c r="O62" s="42">
        <f t="shared" si="15"/>
        <v>53410</v>
      </c>
      <c r="P62" s="39">
        <f t="shared" si="16"/>
        <v>83.9172925242749</v>
      </c>
    </row>
    <row r="63" spans="1:16" ht="20.25" outlineLevel="3">
      <c r="A63" s="110" t="s">
        <v>193</v>
      </c>
      <c r="B63" s="111" t="s">
        <v>195</v>
      </c>
      <c r="C63" s="111">
        <v>3326</v>
      </c>
      <c r="D63" s="35" t="s">
        <v>48</v>
      </c>
      <c r="E63" s="36">
        <v>1880</v>
      </c>
      <c r="F63" s="37">
        <v>1808</v>
      </c>
      <c r="G63" s="38">
        <v>1740</v>
      </c>
      <c r="H63" s="39">
        <v>96.23893805309734</v>
      </c>
      <c r="I63" s="36">
        <v>3051</v>
      </c>
      <c r="J63" s="37">
        <v>3051</v>
      </c>
      <c r="K63" s="38">
        <v>2360</v>
      </c>
      <c r="L63" s="39">
        <f t="shared" si="12"/>
        <v>77.351687971157</v>
      </c>
      <c r="M63" s="40">
        <f t="shared" si="13"/>
        <v>4931</v>
      </c>
      <c r="N63" s="41">
        <f t="shared" si="14"/>
        <v>4859</v>
      </c>
      <c r="O63" s="42">
        <f t="shared" si="15"/>
        <v>4100</v>
      </c>
      <c r="P63" s="39">
        <f t="shared" si="16"/>
        <v>84.3795019551348</v>
      </c>
    </row>
    <row r="64" spans="1:16" ht="20.25" outlineLevel="3">
      <c r="A64" s="110" t="s">
        <v>193</v>
      </c>
      <c r="B64" s="111" t="s">
        <v>195</v>
      </c>
      <c r="C64" s="111">
        <v>3341</v>
      </c>
      <c r="D64" s="35" t="s">
        <v>49</v>
      </c>
      <c r="E64" s="36">
        <v>37</v>
      </c>
      <c r="F64" s="37">
        <v>70</v>
      </c>
      <c r="G64" s="38">
        <v>64</v>
      </c>
      <c r="H64" s="39">
        <v>91.42857142857143</v>
      </c>
      <c r="I64" s="36"/>
      <c r="J64" s="37"/>
      <c r="K64" s="38"/>
      <c r="L64" s="39"/>
      <c r="M64" s="40">
        <f t="shared" si="13"/>
        <v>37</v>
      </c>
      <c r="N64" s="41">
        <f t="shared" si="14"/>
        <v>70</v>
      </c>
      <c r="O64" s="42">
        <f t="shared" si="15"/>
        <v>64</v>
      </c>
      <c r="P64" s="39">
        <f t="shared" si="16"/>
        <v>91.42857142857143</v>
      </c>
    </row>
    <row r="65" spans="1:16" ht="20.25" outlineLevel="3">
      <c r="A65" s="110" t="s">
        <v>193</v>
      </c>
      <c r="B65" s="111" t="s">
        <v>195</v>
      </c>
      <c r="C65" s="111">
        <v>3349</v>
      </c>
      <c r="D65" s="35" t="s">
        <v>50</v>
      </c>
      <c r="E65" s="36">
        <v>7694</v>
      </c>
      <c r="F65" s="37">
        <v>8321</v>
      </c>
      <c r="G65" s="38">
        <v>7940</v>
      </c>
      <c r="H65" s="39">
        <v>95.42122341064776</v>
      </c>
      <c r="I65" s="36"/>
      <c r="J65" s="37"/>
      <c r="K65" s="38"/>
      <c r="L65" s="39"/>
      <c r="M65" s="40">
        <f t="shared" si="13"/>
        <v>7694</v>
      </c>
      <c r="N65" s="41">
        <f t="shared" si="14"/>
        <v>8321</v>
      </c>
      <c r="O65" s="42">
        <f t="shared" si="15"/>
        <v>7940</v>
      </c>
      <c r="P65" s="39">
        <f t="shared" si="16"/>
        <v>95.42122341064776</v>
      </c>
    </row>
    <row r="66" spans="1:16" ht="20.25" outlineLevel="3">
      <c r="A66" s="110" t="s">
        <v>193</v>
      </c>
      <c r="B66" s="111" t="s">
        <v>195</v>
      </c>
      <c r="C66" s="111">
        <v>3392</v>
      </c>
      <c r="D66" s="35" t="s">
        <v>51</v>
      </c>
      <c r="E66" s="36">
        <v>1495</v>
      </c>
      <c r="F66" s="37">
        <v>1750</v>
      </c>
      <c r="G66" s="38">
        <v>1704</v>
      </c>
      <c r="H66" s="39">
        <v>97.37142857142858</v>
      </c>
      <c r="I66" s="36"/>
      <c r="J66" s="37">
        <v>600</v>
      </c>
      <c r="K66" s="38">
        <v>600</v>
      </c>
      <c r="L66" s="39">
        <f t="shared" si="12"/>
        <v>100</v>
      </c>
      <c r="M66" s="40">
        <f t="shared" si="13"/>
        <v>1495</v>
      </c>
      <c r="N66" s="41">
        <f t="shared" si="14"/>
        <v>2350</v>
      </c>
      <c r="O66" s="42">
        <f t="shared" si="15"/>
        <v>2304</v>
      </c>
      <c r="P66" s="39">
        <f t="shared" si="16"/>
        <v>98.04255319148936</v>
      </c>
    </row>
    <row r="67" spans="1:16" ht="20.25" outlineLevel="3">
      <c r="A67" s="110" t="s">
        <v>193</v>
      </c>
      <c r="B67" s="111" t="s">
        <v>195</v>
      </c>
      <c r="C67" s="111">
        <v>3399</v>
      </c>
      <c r="D67" s="35" t="s">
        <v>224</v>
      </c>
      <c r="E67" s="36">
        <v>614</v>
      </c>
      <c r="F67" s="37">
        <v>850</v>
      </c>
      <c r="G67" s="38">
        <v>788</v>
      </c>
      <c r="H67" s="39">
        <v>92.70588235294117</v>
      </c>
      <c r="I67" s="36"/>
      <c r="J67" s="37"/>
      <c r="K67" s="38"/>
      <c r="L67" s="39"/>
      <c r="M67" s="40">
        <f t="shared" si="13"/>
        <v>614</v>
      </c>
      <c r="N67" s="41">
        <f t="shared" si="14"/>
        <v>850</v>
      </c>
      <c r="O67" s="42">
        <f t="shared" si="15"/>
        <v>788</v>
      </c>
      <c r="P67" s="39">
        <f t="shared" si="16"/>
        <v>92.70588235294117</v>
      </c>
    </row>
    <row r="68" spans="1:16" ht="20.25" outlineLevel="2">
      <c r="A68" s="112">
        <v>3</v>
      </c>
      <c r="B68" s="113">
        <v>33</v>
      </c>
      <c r="C68" s="114"/>
      <c r="D68" s="43" t="s">
        <v>53</v>
      </c>
      <c r="E68" s="44">
        <v>393494</v>
      </c>
      <c r="F68" s="45">
        <v>442896</v>
      </c>
      <c r="G68" s="46">
        <v>441137</v>
      </c>
      <c r="H68" s="47">
        <v>99.60284129908602</v>
      </c>
      <c r="I68" s="44">
        <f>SUM(I54:I67)</f>
        <v>167438</v>
      </c>
      <c r="J68" s="45">
        <f>SUM(J54:J67)</f>
        <v>240510</v>
      </c>
      <c r="K68" s="46">
        <f>SUM(K54:K67)</f>
        <v>181550</v>
      </c>
      <c r="L68" s="47">
        <f>+K68/J68*100</f>
        <v>75.4854268013804</v>
      </c>
      <c r="M68" s="44">
        <f>SUM(M54:M67)</f>
        <v>560932</v>
      </c>
      <c r="N68" s="45">
        <f>SUM(N54:N67)</f>
        <v>683406</v>
      </c>
      <c r="O68" s="46">
        <f>SUM(O54:O67)</f>
        <v>622687</v>
      </c>
      <c r="P68" s="47">
        <f>+O68/N68*100</f>
        <v>91.115237501573</v>
      </c>
    </row>
    <row r="69" spans="1:16" ht="20.25" outlineLevel="2">
      <c r="A69" s="110"/>
      <c r="B69" s="121"/>
      <c r="C69" s="111"/>
      <c r="D69" s="35"/>
      <c r="E69" s="71"/>
      <c r="F69" s="72"/>
      <c r="G69" s="73"/>
      <c r="H69" s="74"/>
      <c r="I69" s="71"/>
      <c r="J69" s="72"/>
      <c r="K69" s="73"/>
      <c r="L69" s="74"/>
      <c r="M69" s="75"/>
      <c r="N69" s="76"/>
      <c r="O69" s="77"/>
      <c r="P69" s="74"/>
    </row>
    <row r="70" spans="1:16" ht="20.25" outlineLevel="3">
      <c r="A70" s="110" t="s">
        <v>193</v>
      </c>
      <c r="B70" s="111" t="s">
        <v>196</v>
      </c>
      <c r="C70" s="111">
        <v>3419</v>
      </c>
      <c r="D70" s="35" t="s">
        <v>54</v>
      </c>
      <c r="E70" s="36">
        <v>45371</v>
      </c>
      <c r="F70" s="37">
        <v>49202</v>
      </c>
      <c r="G70" s="38">
        <v>49651</v>
      </c>
      <c r="H70" s="39">
        <v>100.91256452989717</v>
      </c>
      <c r="I70" s="36">
        <v>82076</v>
      </c>
      <c r="J70" s="37">
        <v>95597</v>
      </c>
      <c r="K70" s="38">
        <v>75044</v>
      </c>
      <c r="L70" s="39">
        <f>+K70/J70*100</f>
        <v>78.50037135056539</v>
      </c>
      <c r="M70" s="40">
        <f aca="true" t="shared" si="17" ref="M70:O72">+E70+I70</f>
        <v>127447</v>
      </c>
      <c r="N70" s="41">
        <f t="shared" si="17"/>
        <v>144799</v>
      </c>
      <c r="O70" s="42">
        <f t="shared" si="17"/>
        <v>124695</v>
      </c>
      <c r="P70" s="39">
        <f>+O70/N70*100</f>
        <v>86.11592621496004</v>
      </c>
    </row>
    <row r="71" spans="1:16" ht="20.25" outlineLevel="3">
      <c r="A71" s="110" t="s">
        <v>193</v>
      </c>
      <c r="B71" s="111" t="s">
        <v>196</v>
      </c>
      <c r="C71" s="111">
        <v>3421</v>
      </c>
      <c r="D71" s="35" t="s">
        <v>55</v>
      </c>
      <c r="E71" s="36">
        <v>10834</v>
      </c>
      <c r="F71" s="37">
        <v>10875</v>
      </c>
      <c r="G71" s="38">
        <v>9886</v>
      </c>
      <c r="H71" s="39">
        <v>90.9057471264368</v>
      </c>
      <c r="I71" s="36">
        <v>1300</v>
      </c>
      <c r="J71" s="37">
        <v>1984</v>
      </c>
      <c r="K71" s="38">
        <v>1819</v>
      </c>
      <c r="L71" s="39">
        <f>+K71/J71*100</f>
        <v>91.68346774193549</v>
      </c>
      <c r="M71" s="40">
        <f t="shared" si="17"/>
        <v>12134</v>
      </c>
      <c r="N71" s="41">
        <f t="shared" si="17"/>
        <v>12859</v>
      </c>
      <c r="O71" s="42">
        <f t="shared" si="17"/>
        <v>11705</v>
      </c>
      <c r="P71" s="39">
        <f>+O71/N71*100</f>
        <v>91.02574072633954</v>
      </c>
    </row>
    <row r="72" spans="1:16" ht="20.25" outlineLevel="3">
      <c r="A72" s="110" t="s">
        <v>193</v>
      </c>
      <c r="B72" s="111" t="s">
        <v>196</v>
      </c>
      <c r="C72" s="111">
        <v>3429</v>
      </c>
      <c r="D72" s="35" t="s">
        <v>56</v>
      </c>
      <c r="E72" s="36">
        <v>2425</v>
      </c>
      <c r="F72" s="37">
        <v>724</v>
      </c>
      <c r="G72" s="38">
        <v>624</v>
      </c>
      <c r="H72" s="39">
        <v>86.1878453038674</v>
      </c>
      <c r="I72" s="36">
        <v>2300</v>
      </c>
      <c r="J72" s="37"/>
      <c r="K72" s="38"/>
      <c r="L72" s="39"/>
      <c r="M72" s="40">
        <f t="shared" si="17"/>
        <v>4725</v>
      </c>
      <c r="N72" s="41">
        <f t="shared" si="17"/>
        <v>724</v>
      </c>
      <c r="O72" s="42">
        <f t="shared" si="17"/>
        <v>624</v>
      </c>
      <c r="P72" s="39">
        <f>+O72/N72*100</f>
        <v>86.1878453038674</v>
      </c>
    </row>
    <row r="73" spans="1:16" ht="20.25" outlineLevel="2">
      <c r="A73" s="112">
        <v>3</v>
      </c>
      <c r="B73" s="113">
        <v>34</v>
      </c>
      <c r="C73" s="114"/>
      <c r="D73" s="43" t="s">
        <v>57</v>
      </c>
      <c r="E73" s="44">
        <v>58630</v>
      </c>
      <c r="F73" s="45">
        <v>60801</v>
      </c>
      <c r="G73" s="46">
        <v>60161</v>
      </c>
      <c r="H73" s="47">
        <v>98.94738573378727</v>
      </c>
      <c r="I73" s="44">
        <f>SUM(I70:I72)</f>
        <v>85676</v>
      </c>
      <c r="J73" s="45">
        <f>SUM(J70:J72)</f>
        <v>97581</v>
      </c>
      <c r="K73" s="46">
        <f>SUM(K70:K72)</f>
        <v>76863</v>
      </c>
      <c r="L73" s="47">
        <f>+K73/J73*100</f>
        <v>78.76840778430227</v>
      </c>
      <c r="M73" s="44">
        <f>SUM(M70:M72)</f>
        <v>144306</v>
      </c>
      <c r="N73" s="45">
        <f>SUM(N70:N72)</f>
        <v>158382</v>
      </c>
      <c r="O73" s="46">
        <f>SUM(O70:O72)</f>
        <v>137024</v>
      </c>
      <c r="P73" s="47">
        <f>+O73/N73*100</f>
        <v>86.51488174161204</v>
      </c>
    </row>
    <row r="74" spans="1:16" ht="20.25" outlineLevel="2">
      <c r="A74" s="110"/>
      <c r="B74" s="121"/>
      <c r="C74" s="111"/>
      <c r="D74" s="35"/>
      <c r="E74" s="71"/>
      <c r="F74" s="72"/>
      <c r="G74" s="73"/>
      <c r="H74" s="74"/>
      <c r="I74" s="71"/>
      <c r="J74" s="72"/>
      <c r="K74" s="73"/>
      <c r="L74" s="74"/>
      <c r="M74" s="75"/>
      <c r="N74" s="76"/>
      <c r="O74" s="77"/>
      <c r="P74" s="74"/>
    </row>
    <row r="75" spans="1:16" ht="20.25" outlineLevel="3">
      <c r="A75" s="110" t="s">
        <v>193</v>
      </c>
      <c r="B75" s="111" t="s">
        <v>197</v>
      </c>
      <c r="C75" s="111">
        <v>3511</v>
      </c>
      <c r="D75" s="35" t="s">
        <v>58</v>
      </c>
      <c r="E75" s="36">
        <v>1722</v>
      </c>
      <c r="F75" s="37">
        <v>9782</v>
      </c>
      <c r="G75" s="38">
        <v>9446</v>
      </c>
      <c r="H75" s="39">
        <v>96.56511960744224</v>
      </c>
      <c r="I75" s="36"/>
      <c r="J75" s="37"/>
      <c r="K75" s="38"/>
      <c r="L75" s="39"/>
      <c r="M75" s="40">
        <f aca="true" t="shared" si="18" ref="M75:M86">+E75+I75</f>
        <v>1722</v>
      </c>
      <c r="N75" s="41">
        <f aca="true" t="shared" si="19" ref="N75:N86">+F75+J75</f>
        <v>9782</v>
      </c>
      <c r="O75" s="42">
        <f aca="true" t="shared" si="20" ref="O75:O86">+G75+K75</f>
        <v>9446</v>
      </c>
      <c r="P75" s="39">
        <f aca="true" t="shared" si="21" ref="P75:P86">+O75/N75*100</f>
        <v>96.56511960744224</v>
      </c>
    </row>
    <row r="76" spans="1:16" ht="20.25" outlineLevel="3">
      <c r="A76" s="110" t="s">
        <v>193</v>
      </c>
      <c r="B76" s="111" t="s">
        <v>197</v>
      </c>
      <c r="C76" s="111">
        <v>3512</v>
      </c>
      <c r="D76" s="35" t="s">
        <v>59</v>
      </c>
      <c r="E76" s="36">
        <v>80</v>
      </c>
      <c r="F76" s="37">
        <v>80</v>
      </c>
      <c r="G76" s="38">
        <v>77</v>
      </c>
      <c r="H76" s="39">
        <v>96.25</v>
      </c>
      <c r="I76" s="36"/>
      <c r="J76" s="37"/>
      <c r="K76" s="38"/>
      <c r="L76" s="39"/>
      <c r="M76" s="40">
        <f t="shared" si="18"/>
        <v>80</v>
      </c>
      <c r="N76" s="41">
        <f t="shared" si="19"/>
        <v>80</v>
      </c>
      <c r="O76" s="42">
        <f t="shared" si="20"/>
        <v>77</v>
      </c>
      <c r="P76" s="39">
        <f t="shared" si="21"/>
        <v>96.25</v>
      </c>
    </row>
    <row r="77" spans="1:16" ht="20.25" outlineLevel="3">
      <c r="A77" s="110" t="s">
        <v>193</v>
      </c>
      <c r="B77" s="111" t="s">
        <v>197</v>
      </c>
      <c r="C77" s="111">
        <v>3513</v>
      </c>
      <c r="D77" s="35" t="s">
        <v>60</v>
      </c>
      <c r="E77" s="36">
        <v>15136</v>
      </c>
      <c r="F77" s="37">
        <v>15136</v>
      </c>
      <c r="G77" s="38">
        <v>15136</v>
      </c>
      <c r="H77" s="39">
        <v>100</v>
      </c>
      <c r="I77" s="36"/>
      <c r="J77" s="37"/>
      <c r="K77" s="38"/>
      <c r="L77" s="39"/>
      <c r="M77" s="40">
        <f t="shared" si="18"/>
        <v>15136</v>
      </c>
      <c r="N77" s="41">
        <f t="shared" si="19"/>
        <v>15136</v>
      </c>
      <c r="O77" s="42">
        <f t="shared" si="20"/>
        <v>15136</v>
      </c>
      <c r="P77" s="39">
        <f t="shared" si="21"/>
        <v>100</v>
      </c>
    </row>
    <row r="78" spans="1:16" ht="20.25" outlineLevel="3">
      <c r="A78" s="110" t="s">
        <v>193</v>
      </c>
      <c r="B78" s="111" t="s">
        <v>197</v>
      </c>
      <c r="C78" s="111">
        <v>3519</v>
      </c>
      <c r="D78" s="35" t="s">
        <v>61</v>
      </c>
      <c r="E78" s="36">
        <v>6211</v>
      </c>
      <c r="F78" s="37">
        <v>6211</v>
      </c>
      <c r="G78" s="38">
        <v>5341</v>
      </c>
      <c r="H78" s="39">
        <v>85.99259378521977</v>
      </c>
      <c r="I78" s="36">
        <v>1514</v>
      </c>
      <c r="J78" s="37">
        <v>1514</v>
      </c>
      <c r="K78" s="38">
        <v>170</v>
      </c>
      <c r="L78" s="39">
        <f aca="true" t="shared" si="22" ref="L78:L86">+K78/J78*100</f>
        <v>11.228533685601057</v>
      </c>
      <c r="M78" s="40">
        <f t="shared" si="18"/>
        <v>7725</v>
      </c>
      <c r="N78" s="41">
        <f t="shared" si="19"/>
        <v>7725</v>
      </c>
      <c r="O78" s="42">
        <f t="shared" si="20"/>
        <v>5511</v>
      </c>
      <c r="P78" s="39">
        <f t="shared" si="21"/>
        <v>71.33980582524272</v>
      </c>
    </row>
    <row r="79" spans="1:16" ht="20.25" outlineLevel="3">
      <c r="A79" s="110" t="s">
        <v>193</v>
      </c>
      <c r="B79" s="111" t="s">
        <v>197</v>
      </c>
      <c r="C79" s="111">
        <v>3522</v>
      </c>
      <c r="D79" s="35" t="s">
        <v>62</v>
      </c>
      <c r="E79" s="36">
        <v>2500</v>
      </c>
      <c r="F79" s="37">
        <v>2500</v>
      </c>
      <c r="G79" s="38">
        <v>2500</v>
      </c>
      <c r="H79" s="39">
        <v>100</v>
      </c>
      <c r="I79" s="36">
        <v>13450</v>
      </c>
      <c r="J79" s="37">
        <v>19650</v>
      </c>
      <c r="K79" s="38">
        <v>17735</v>
      </c>
      <c r="L79" s="39">
        <f t="shared" si="22"/>
        <v>90.25445292620866</v>
      </c>
      <c r="M79" s="40">
        <f t="shared" si="18"/>
        <v>15950</v>
      </c>
      <c r="N79" s="41">
        <f t="shared" si="19"/>
        <v>22150</v>
      </c>
      <c r="O79" s="42">
        <f t="shared" si="20"/>
        <v>20235</v>
      </c>
      <c r="P79" s="39">
        <f t="shared" si="21"/>
        <v>91.35440180586907</v>
      </c>
    </row>
    <row r="80" spans="1:16" ht="20.25" outlineLevel="3">
      <c r="A80" s="110" t="s">
        <v>193</v>
      </c>
      <c r="B80" s="111" t="s">
        <v>197</v>
      </c>
      <c r="C80" s="111">
        <v>3523</v>
      </c>
      <c r="D80" s="35" t="s">
        <v>63</v>
      </c>
      <c r="E80" s="36">
        <v>17757</v>
      </c>
      <c r="F80" s="37">
        <v>17780</v>
      </c>
      <c r="G80" s="38">
        <v>17780</v>
      </c>
      <c r="H80" s="39">
        <v>100</v>
      </c>
      <c r="I80" s="36">
        <v>15175</v>
      </c>
      <c r="J80" s="37">
        <v>15175</v>
      </c>
      <c r="K80" s="38">
        <v>20298</v>
      </c>
      <c r="L80" s="39">
        <f t="shared" si="22"/>
        <v>133.75947281713346</v>
      </c>
      <c r="M80" s="40">
        <f t="shared" si="18"/>
        <v>32932</v>
      </c>
      <c r="N80" s="41">
        <f t="shared" si="19"/>
        <v>32955</v>
      </c>
      <c r="O80" s="42">
        <f t="shared" si="20"/>
        <v>38078</v>
      </c>
      <c r="P80" s="39">
        <f t="shared" si="21"/>
        <v>115.54544075254134</v>
      </c>
    </row>
    <row r="81" spans="1:16" ht="20.25" outlineLevel="3">
      <c r="A81" s="110" t="s">
        <v>193</v>
      </c>
      <c r="B81" s="111" t="s">
        <v>197</v>
      </c>
      <c r="C81" s="111">
        <v>3529</v>
      </c>
      <c r="D81" s="35" t="s">
        <v>64</v>
      </c>
      <c r="E81" s="36">
        <v>3285</v>
      </c>
      <c r="F81" s="37">
        <v>2400</v>
      </c>
      <c r="G81" s="38">
        <v>2400</v>
      </c>
      <c r="H81" s="39">
        <v>100</v>
      </c>
      <c r="I81" s="36"/>
      <c r="J81" s="37"/>
      <c r="K81" s="38"/>
      <c r="L81" s="39"/>
      <c r="M81" s="40">
        <f t="shared" si="18"/>
        <v>3285</v>
      </c>
      <c r="N81" s="41">
        <f t="shared" si="19"/>
        <v>2400</v>
      </c>
      <c r="O81" s="42">
        <f t="shared" si="20"/>
        <v>2400</v>
      </c>
      <c r="P81" s="39">
        <f t="shared" si="21"/>
        <v>100</v>
      </c>
    </row>
    <row r="82" spans="1:16" ht="20.25" outlineLevel="3">
      <c r="A82" s="110" t="s">
        <v>193</v>
      </c>
      <c r="B82" s="111" t="s">
        <v>197</v>
      </c>
      <c r="C82" s="111">
        <v>3531</v>
      </c>
      <c r="D82" s="35" t="s">
        <v>225</v>
      </c>
      <c r="E82" s="36">
        <v>27042</v>
      </c>
      <c r="F82" s="37">
        <v>27171</v>
      </c>
      <c r="G82" s="38">
        <v>27171</v>
      </c>
      <c r="H82" s="39">
        <v>100</v>
      </c>
      <c r="I82" s="36"/>
      <c r="J82" s="37"/>
      <c r="K82" s="38"/>
      <c r="L82" s="39"/>
      <c r="M82" s="40">
        <f t="shared" si="18"/>
        <v>27042</v>
      </c>
      <c r="N82" s="41">
        <f t="shared" si="19"/>
        <v>27171</v>
      </c>
      <c r="O82" s="42">
        <f t="shared" si="20"/>
        <v>27171</v>
      </c>
      <c r="P82" s="39">
        <f t="shared" si="21"/>
        <v>100</v>
      </c>
    </row>
    <row r="83" spans="1:16" ht="20.25" outlineLevel="3">
      <c r="A83" s="110" t="s">
        <v>193</v>
      </c>
      <c r="B83" s="111" t="s">
        <v>197</v>
      </c>
      <c r="C83" s="111">
        <v>3532</v>
      </c>
      <c r="D83" s="35" t="s">
        <v>66</v>
      </c>
      <c r="E83" s="36">
        <v>1500</v>
      </c>
      <c r="F83" s="37">
        <v>1500</v>
      </c>
      <c r="G83" s="38">
        <v>1486</v>
      </c>
      <c r="H83" s="39">
        <v>99.06666666666666</v>
      </c>
      <c r="I83" s="36"/>
      <c r="J83" s="37"/>
      <c r="K83" s="38"/>
      <c r="L83" s="39"/>
      <c r="M83" s="40">
        <f t="shared" si="18"/>
        <v>1500</v>
      </c>
      <c r="N83" s="41">
        <f t="shared" si="19"/>
        <v>1500</v>
      </c>
      <c r="O83" s="42">
        <f t="shared" si="20"/>
        <v>1486</v>
      </c>
      <c r="P83" s="39">
        <f t="shared" si="21"/>
        <v>99.06666666666666</v>
      </c>
    </row>
    <row r="84" spans="1:16" ht="20.25" outlineLevel="3">
      <c r="A84" s="110">
        <v>3</v>
      </c>
      <c r="B84" s="111">
        <v>35</v>
      </c>
      <c r="C84" s="111">
        <v>3533</v>
      </c>
      <c r="D84" s="35" t="s">
        <v>167</v>
      </c>
      <c r="E84" s="36"/>
      <c r="F84" s="37">
        <v>5500</v>
      </c>
      <c r="G84" s="38">
        <v>5500</v>
      </c>
      <c r="H84" s="39">
        <v>100</v>
      </c>
      <c r="I84" s="36"/>
      <c r="J84" s="37"/>
      <c r="K84" s="38"/>
      <c r="L84" s="39"/>
      <c r="M84" s="40"/>
      <c r="N84" s="41">
        <f t="shared" si="19"/>
        <v>5500</v>
      </c>
      <c r="O84" s="42">
        <f t="shared" si="20"/>
        <v>5500</v>
      </c>
      <c r="P84" s="39">
        <f t="shared" si="21"/>
        <v>100</v>
      </c>
    </row>
    <row r="85" spans="1:16" ht="20.25" outlineLevel="3">
      <c r="A85" s="110" t="s">
        <v>193</v>
      </c>
      <c r="B85" s="111" t="s">
        <v>197</v>
      </c>
      <c r="C85" s="111">
        <v>3541</v>
      </c>
      <c r="D85" s="35" t="s">
        <v>226</v>
      </c>
      <c r="E85" s="36">
        <v>2000</v>
      </c>
      <c r="F85" s="37">
        <v>4265</v>
      </c>
      <c r="G85" s="38">
        <v>4263</v>
      </c>
      <c r="H85" s="39">
        <v>99.95310668229777</v>
      </c>
      <c r="I85" s="36"/>
      <c r="J85" s="37">
        <v>53</v>
      </c>
      <c r="K85" s="38">
        <v>54</v>
      </c>
      <c r="L85" s="39">
        <f t="shared" si="22"/>
        <v>101.88679245283019</v>
      </c>
      <c r="M85" s="40">
        <f t="shared" si="18"/>
        <v>2000</v>
      </c>
      <c r="N85" s="41">
        <f t="shared" si="19"/>
        <v>4318</v>
      </c>
      <c r="O85" s="42">
        <f t="shared" si="20"/>
        <v>4317</v>
      </c>
      <c r="P85" s="39">
        <f t="shared" si="21"/>
        <v>99.97684113015285</v>
      </c>
    </row>
    <row r="86" spans="1:16" ht="20.25" outlineLevel="3">
      <c r="A86" s="110" t="s">
        <v>193</v>
      </c>
      <c r="B86" s="111" t="s">
        <v>197</v>
      </c>
      <c r="C86" s="111">
        <v>3599</v>
      </c>
      <c r="D86" s="35" t="s">
        <v>68</v>
      </c>
      <c r="E86" s="36">
        <v>7990</v>
      </c>
      <c r="F86" s="37">
        <v>8367</v>
      </c>
      <c r="G86" s="38">
        <v>7762</v>
      </c>
      <c r="H86" s="39">
        <v>92.76921238197681</v>
      </c>
      <c r="I86" s="36"/>
      <c r="J86" s="37">
        <v>107</v>
      </c>
      <c r="K86" s="38">
        <v>253</v>
      </c>
      <c r="L86" s="39">
        <f t="shared" si="22"/>
        <v>236.4485981308411</v>
      </c>
      <c r="M86" s="40">
        <f t="shared" si="18"/>
        <v>7990</v>
      </c>
      <c r="N86" s="41">
        <f t="shared" si="19"/>
        <v>8474</v>
      </c>
      <c r="O86" s="42">
        <f t="shared" si="20"/>
        <v>8015</v>
      </c>
      <c r="P86" s="39">
        <f t="shared" si="21"/>
        <v>94.58343167335379</v>
      </c>
    </row>
    <row r="87" spans="1:16" ht="20.25" outlineLevel="2">
      <c r="A87" s="112">
        <v>3</v>
      </c>
      <c r="B87" s="124">
        <v>35</v>
      </c>
      <c r="C87" s="114"/>
      <c r="D87" s="43" t="s">
        <v>69</v>
      </c>
      <c r="E87" s="44">
        <v>85223</v>
      </c>
      <c r="F87" s="45">
        <v>100692</v>
      </c>
      <c r="G87" s="46">
        <v>98862</v>
      </c>
      <c r="H87" s="47">
        <v>98.18257657013467</v>
      </c>
      <c r="I87" s="44">
        <f>SUM(I75:I86)</f>
        <v>30139</v>
      </c>
      <c r="J87" s="45">
        <f>SUM(J75:J86)</f>
        <v>36499</v>
      </c>
      <c r="K87" s="46">
        <f>SUM(K75:K86)</f>
        <v>38510</v>
      </c>
      <c r="L87" s="47">
        <f>+K87/J87*100</f>
        <v>105.50973999287652</v>
      </c>
      <c r="M87" s="44">
        <f>SUM(M75:M86)</f>
        <v>115362</v>
      </c>
      <c r="N87" s="45">
        <f>SUM(N75:N86)</f>
        <v>137191</v>
      </c>
      <c r="O87" s="46">
        <f>SUM(O75:O86)</f>
        <v>137372</v>
      </c>
      <c r="P87" s="47">
        <f>+O87/N87*100</f>
        <v>100.13193285273816</v>
      </c>
    </row>
    <row r="88" spans="1:16" ht="20.25" outlineLevel="2">
      <c r="A88" s="125"/>
      <c r="B88" s="126"/>
      <c r="C88" s="127"/>
      <c r="D88" s="89"/>
      <c r="E88" s="75"/>
      <c r="F88" s="76"/>
      <c r="G88" s="77"/>
      <c r="H88" s="90"/>
      <c r="I88" s="75"/>
      <c r="J88" s="76"/>
      <c r="K88" s="77"/>
      <c r="L88" s="90"/>
      <c r="M88" s="75"/>
      <c r="N88" s="76"/>
      <c r="O88" s="77"/>
      <c r="P88" s="90"/>
    </row>
    <row r="89" spans="1:16" ht="20.25" outlineLevel="3">
      <c r="A89" s="110" t="s">
        <v>193</v>
      </c>
      <c r="B89" s="111" t="s">
        <v>198</v>
      </c>
      <c r="C89" s="111">
        <v>3612</v>
      </c>
      <c r="D89" s="35" t="s">
        <v>218</v>
      </c>
      <c r="E89" s="36">
        <v>127348</v>
      </c>
      <c r="F89" s="37">
        <v>111256</v>
      </c>
      <c r="G89" s="38">
        <v>130299</v>
      </c>
      <c r="H89" s="39">
        <v>117.11638024016682</v>
      </c>
      <c r="I89" s="36">
        <v>101377</v>
      </c>
      <c r="J89" s="37">
        <v>724538</v>
      </c>
      <c r="K89" s="38">
        <v>691280</v>
      </c>
      <c r="L89" s="39">
        <f aca="true" t="shared" si="23" ref="L89:L96">+K89/J89*100</f>
        <v>95.40976456721386</v>
      </c>
      <c r="M89" s="40">
        <f aca="true" t="shared" si="24" ref="M89:M97">+E89+I89</f>
        <v>228725</v>
      </c>
      <c r="N89" s="41">
        <f aca="true" t="shared" si="25" ref="N89:N97">+F89+J89</f>
        <v>835794</v>
      </c>
      <c r="O89" s="42">
        <f aca="true" t="shared" si="26" ref="O89:O97">+G89+K89</f>
        <v>821579</v>
      </c>
      <c r="P89" s="39">
        <f aca="true" t="shared" si="27" ref="P89:P97">+O89/N89*100</f>
        <v>98.29922205710977</v>
      </c>
    </row>
    <row r="90" spans="1:16" ht="20.25" outlineLevel="3">
      <c r="A90" s="110" t="s">
        <v>193</v>
      </c>
      <c r="B90" s="111" t="s">
        <v>198</v>
      </c>
      <c r="C90" s="111">
        <v>3619</v>
      </c>
      <c r="D90" s="35" t="s">
        <v>227</v>
      </c>
      <c r="E90" s="36">
        <v>10800</v>
      </c>
      <c r="F90" s="37">
        <v>39854</v>
      </c>
      <c r="G90" s="38">
        <v>28413</v>
      </c>
      <c r="H90" s="39">
        <v>71.29271842224118</v>
      </c>
      <c r="I90" s="36"/>
      <c r="J90" s="37"/>
      <c r="K90" s="38"/>
      <c r="L90" s="39"/>
      <c r="M90" s="40">
        <f t="shared" si="24"/>
        <v>10800</v>
      </c>
      <c r="N90" s="41">
        <f t="shared" si="25"/>
        <v>39854</v>
      </c>
      <c r="O90" s="42">
        <f t="shared" si="26"/>
        <v>28413</v>
      </c>
      <c r="P90" s="39">
        <f t="shared" si="27"/>
        <v>71.29271842224118</v>
      </c>
    </row>
    <row r="91" spans="1:16" ht="20.25" outlineLevel="3">
      <c r="A91" s="110" t="s">
        <v>193</v>
      </c>
      <c r="B91" s="111" t="s">
        <v>198</v>
      </c>
      <c r="C91" s="111">
        <v>3631</v>
      </c>
      <c r="D91" s="35" t="s">
        <v>71</v>
      </c>
      <c r="E91" s="36">
        <v>59787</v>
      </c>
      <c r="F91" s="37">
        <v>64973</v>
      </c>
      <c r="G91" s="38">
        <v>64945</v>
      </c>
      <c r="H91" s="39">
        <v>99.95690517599618</v>
      </c>
      <c r="I91" s="36">
        <v>29</v>
      </c>
      <c r="J91" s="37">
        <v>3536</v>
      </c>
      <c r="K91" s="38">
        <v>3469</v>
      </c>
      <c r="L91" s="39">
        <f t="shared" si="23"/>
        <v>98.1052036199095</v>
      </c>
      <c r="M91" s="40">
        <f t="shared" si="24"/>
        <v>59816</v>
      </c>
      <c r="N91" s="41">
        <f t="shared" si="25"/>
        <v>68509</v>
      </c>
      <c r="O91" s="42">
        <f t="shared" si="26"/>
        <v>68414</v>
      </c>
      <c r="P91" s="39">
        <f t="shared" si="27"/>
        <v>99.86133208775489</v>
      </c>
    </row>
    <row r="92" spans="1:16" ht="20.25" outlineLevel="3">
      <c r="A92" s="110" t="s">
        <v>193</v>
      </c>
      <c r="B92" s="111" t="s">
        <v>198</v>
      </c>
      <c r="C92" s="111">
        <v>3632</v>
      </c>
      <c r="D92" s="35" t="s">
        <v>72</v>
      </c>
      <c r="E92" s="36">
        <v>17209</v>
      </c>
      <c r="F92" s="37">
        <v>18795</v>
      </c>
      <c r="G92" s="38">
        <v>18112</v>
      </c>
      <c r="H92" s="39">
        <v>96.36605480180899</v>
      </c>
      <c r="I92" s="36">
        <v>15782</v>
      </c>
      <c r="J92" s="37">
        <v>20374</v>
      </c>
      <c r="K92" s="38">
        <v>13256</v>
      </c>
      <c r="L92" s="39">
        <f t="shared" si="23"/>
        <v>65.06331599096889</v>
      </c>
      <c r="M92" s="40">
        <f t="shared" si="24"/>
        <v>32991</v>
      </c>
      <c r="N92" s="41">
        <f t="shared" si="25"/>
        <v>39169</v>
      </c>
      <c r="O92" s="42">
        <f t="shared" si="26"/>
        <v>31368</v>
      </c>
      <c r="P92" s="39">
        <f t="shared" si="27"/>
        <v>80.08373969210345</v>
      </c>
    </row>
    <row r="93" spans="1:16" ht="20.25" outlineLevel="3">
      <c r="A93" s="110" t="s">
        <v>193</v>
      </c>
      <c r="B93" s="111" t="s">
        <v>198</v>
      </c>
      <c r="C93" s="111">
        <v>3633</v>
      </c>
      <c r="D93" s="35" t="s">
        <v>228</v>
      </c>
      <c r="E93" s="36">
        <v>10953</v>
      </c>
      <c r="F93" s="37">
        <v>11803</v>
      </c>
      <c r="G93" s="38">
        <v>11654</v>
      </c>
      <c r="H93" s="39">
        <v>98.73760908243668</v>
      </c>
      <c r="I93" s="36">
        <v>143744</v>
      </c>
      <c r="J93" s="37">
        <v>68944</v>
      </c>
      <c r="K93" s="38">
        <v>49700</v>
      </c>
      <c r="L93" s="39">
        <f t="shared" si="23"/>
        <v>72.08749129728476</v>
      </c>
      <c r="M93" s="40">
        <f t="shared" si="24"/>
        <v>154697</v>
      </c>
      <c r="N93" s="41">
        <f t="shared" si="25"/>
        <v>80747</v>
      </c>
      <c r="O93" s="42">
        <f t="shared" si="26"/>
        <v>61354</v>
      </c>
      <c r="P93" s="39">
        <f t="shared" si="27"/>
        <v>75.98300865666836</v>
      </c>
    </row>
    <row r="94" spans="1:16" ht="20.25" outlineLevel="3">
      <c r="A94" s="110" t="s">
        <v>193</v>
      </c>
      <c r="B94" s="111" t="s">
        <v>198</v>
      </c>
      <c r="C94" s="111">
        <v>3634</v>
      </c>
      <c r="D94" s="35" t="s">
        <v>74</v>
      </c>
      <c r="E94" s="36">
        <v>1327</v>
      </c>
      <c r="F94" s="37">
        <v>1327</v>
      </c>
      <c r="G94" s="38">
        <v>1373</v>
      </c>
      <c r="H94" s="39">
        <v>103.46646571213263</v>
      </c>
      <c r="I94" s="36">
        <v>10800</v>
      </c>
      <c r="J94" s="37">
        <v>1150</v>
      </c>
      <c r="K94" s="38">
        <v>158</v>
      </c>
      <c r="L94" s="39">
        <f t="shared" si="23"/>
        <v>13.73913043478261</v>
      </c>
      <c r="M94" s="40">
        <f t="shared" si="24"/>
        <v>12127</v>
      </c>
      <c r="N94" s="41">
        <f t="shared" si="25"/>
        <v>2477</v>
      </c>
      <c r="O94" s="42">
        <f t="shared" si="26"/>
        <v>1531</v>
      </c>
      <c r="P94" s="39">
        <f t="shared" si="27"/>
        <v>61.80863948324586</v>
      </c>
    </row>
    <row r="95" spans="1:16" ht="20.25" outlineLevel="3">
      <c r="A95" s="110" t="s">
        <v>193</v>
      </c>
      <c r="B95" s="111" t="s">
        <v>198</v>
      </c>
      <c r="C95" s="111">
        <v>3635</v>
      </c>
      <c r="D95" s="35" t="s">
        <v>75</v>
      </c>
      <c r="E95" s="36">
        <v>9830</v>
      </c>
      <c r="F95" s="37">
        <v>14040</v>
      </c>
      <c r="G95" s="38">
        <v>13163</v>
      </c>
      <c r="H95" s="39">
        <v>93.75356125356126</v>
      </c>
      <c r="I95" s="36">
        <v>300</v>
      </c>
      <c r="J95" s="37">
        <v>650</v>
      </c>
      <c r="K95" s="38">
        <v>532</v>
      </c>
      <c r="L95" s="39">
        <f t="shared" si="23"/>
        <v>81.84615384615384</v>
      </c>
      <c r="M95" s="40">
        <f t="shared" si="24"/>
        <v>10130</v>
      </c>
      <c r="N95" s="41">
        <f t="shared" si="25"/>
        <v>14690</v>
      </c>
      <c r="O95" s="42">
        <f t="shared" si="26"/>
        <v>13695</v>
      </c>
      <c r="P95" s="39">
        <f t="shared" si="27"/>
        <v>93.22668481960518</v>
      </c>
    </row>
    <row r="96" spans="1:16" ht="20.25" outlineLevel="3">
      <c r="A96" s="110" t="s">
        <v>193</v>
      </c>
      <c r="B96" s="111" t="s">
        <v>198</v>
      </c>
      <c r="C96" s="111">
        <v>3639</v>
      </c>
      <c r="D96" s="35" t="s">
        <v>76</v>
      </c>
      <c r="E96" s="36">
        <v>28583</v>
      </c>
      <c r="F96" s="37">
        <v>73517</v>
      </c>
      <c r="G96" s="38">
        <v>61595</v>
      </c>
      <c r="H96" s="39">
        <v>83.78334262823564</v>
      </c>
      <c r="I96" s="36">
        <v>301117</v>
      </c>
      <c r="J96" s="37">
        <v>379946</v>
      </c>
      <c r="K96" s="38">
        <v>327576</v>
      </c>
      <c r="L96" s="39">
        <f t="shared" si="23"/>
        <v>86.21646233938507</v>
      </c>
      <c r="M96" s="40">
        <f t="shared" si="24"/>
        <v>329700</v>
      </c>
      <c r="N96" s="41">
        <f t="shared" si="25"/>
        <v>453463</v>
      </c>
      <c r="O96" s="42">
        <f t="shared" si="26"/>
        <v>389171</v>
      </c>
      <c r="P96" s="39">
        <f t="shared" si="27"/>
        <v>85.82199650247098</v>
      </c>
    </row>
    <row r="97" spans="1:16" ht="20.25" outlineLevel="3">
      <c r="A97" s="110" t="s">
        <v>193</v>
      </c>
      <c r="B97" s="111" t="s">
        <v>198</v>
      </c>
      <c r="C97" s="111">
        <v>3699</v>
      </c>
      <c r="D97" s="35" t="s">
        <v>77</v>
      </c>
      <c r="E97" s="36">
        <v>21744</v>
      </c>
      <c r="F97" s="37">
        <v>24965</v>
      </c>
      <c r="G97" s="38">
        <v>24908</v>
      </c>
      <c r="H97" s="39">
        <v>99.77168035249349</v>
      </c>
      <c r="I97" s="36">
        <v>90</v>
      </c>
      <c r="J97" s="37">
        <v>20</v>
      </c>
      <c r="K97" s="38"/>
      <c r="L97" s="39"/>
      <c r="M97" s="40">
        <f t="shared" si="24"/>
        <v>21834</v>
      </c>
      <c r="N97" s="41">
        <f t="shared" si="25"/>
        <v>24985</v>
      </c>
      <c r="O97" s="42">
        <f t="shared" si="26"/>
        <v>24908</v>
      </c>
      <c r="P97" s="39">
        <f t="shared" si="27"/>
        <v>99.69181508905343</v>
      </c>
    </row>
    <row r="98" spans="1:16" ht="20.25" outlineLevel="2">
      <c r="A98" s="112">
        <v>3</v>
      </c>
      <c r="B98" s="113">
        <v>36</v>
      </c>
      <c r="C98" s="114"/>
      <c r="D98" s="43" t="s">
        <v>78</v>
      </c>
      <c r="E98" s="44">
        <v>287581</v>
      </c>
      <c r="F98" s="45">
        <v>360530</v>
      </c>
      <c r="G98" s="46">
        <v>354462</v>
      </c>
      <c r="H98" s="47">
        <v>98.31692230882312</v>
      </c>
      <c r="I98" s="44">
        <f>SUM(I89:I97)</f>
        <v>573239</v>
      </c>
      <c r="J98" s="45">
        <f>SUM(J89:J97)</f>
        <v>1199158</v>
      </c>
      <c r="K98" s="46">
        <f>SUM(K89:K97)</f>
        <v>1085971</v>
      </c>
      <c r="L98" s="47">
        <f>+K98/J98*100</f>
        <v>90.56112705748534</v>
      </c>
      <c r="M98" s="44">
        <f>SUM(M89:M97)</f>
        <v>860820</v>
      </c>
      <c r="N98" s="45">
        <f>SUM(N89:N97)</f>
        <v>1559688</v>
      </c>
      <c r="O98" s="46">
        <f>SUM(O89:O97)</f>
        <v>1440433</v>
      </c>
      <c r="P98" s="47">
        <f>+O98/N98*100</f>
        <v>92.35391950184909</v>
      </c>
    </row>
    <row r="99" spans="1:16" ht="20.25" outlineLevel="2">
      <c r="A99" s="110"/>
      <c r="B99" s="121"/>
      <c r="C99" s="111"/>
      <c r="D99" s="35"/>
      <c r="E99" s="71"/>
      <c r="F99" s="72"/>
      <c r="G99" s="73"/>
      <c r="H99" s="74"/>
      <c r="I99" s="71"/>
      <c r="J99" s="72"/>
      <c r="K99" s="73"/>
      <c r="L99" s="74"/>
      <c r="M99" s="75"/>
      <c r="N99" s="76"/>
      <c r="O99" s="77"/>
      <c r="P99" s="74"/>
    </row>
    <row r="100" spans="1:16" ht="20.25" outlineLevel="3">
      <c r="A100" s="110" t="s">
        <v>193</v>
      </c>
      <c r="B100" s="111" t="s">
        <v>199</v>
      </c>
      <c r="C100" s="111">
        <v>3716</v>
      </c>
      <c r="D100" s="35" t="s">
        <v>79</v>
      </c>
      <c r="E100" s="36">
        <v>2120</v>
      </c>
      <c r="F100" s="37">
        <v>2304</v>
      </c>
      <c r="G100" s="38">
        <v>1957</v>
      </c>
      <c r="H100" s="39">
        <v>84.93923611111111</v>
      </c>
      <c r="I100" s="36">
        <v>1150</v>
      </c>
      <c r="J100" s="37">
        <v>1150</v>
      </c>
      <c r="K100" s="38">
        <v>1147</v>
      </c>
      <c r="L100" s="39">
        <f aca="true" t="shared" si="28" ref="L100:L110">+K100/J100*100</f>
        <v>99.73913043478261</v>
      </c>
      <c r="M100" s="40">
        <f aca="true" t="shared" si="29" ref="M100:M114">+E100+I100</f>
        <v>3270</v>
      </c>
      <c r="N100" s="41">
        <f aca="true" t="shared" si="30" ref="N100:N114">+F100+J100</f>
        <v>3454</v>
      </c>
      <c r="O100" s="42">
        <f aca="true" t="shared" si="31" ref="O100:O114">+G100+K100</f>
        <v>3104</v>
      </c>
      <c r="P100" s="39">
        <f aca="true" t="shared" si="32" ref="P100:P114">+O100/N100*100</f>
        <v>89.86682107701216</v>
      </c>
    </row>
    <row r="101" spans="1:16" ht="20.25" outlineLevel="3">
      <c r="A101" s="110" t="s">
        <v>193</v>
      </c>
      <c r="B101" s="111" t="s">
        <v>199</v>
      </c>
      <c r="C101" s="111">
        <v>3722</v>
      </c>
      <c r="D101" s="35" t="s">
        <v>80</v>
      </c>
      <c r="E101" s="36">
        <v>118083</v>
      </c>
      <c r="F101" s="37">
        <v>115497</v>
      </c>
      <c r="G101" s="38">
        <v>115207</v>
      </c>
      <c r="H101" s="39">
        <v>99.74891122713144</v>
      </c>
      <c r="I101" s="36"/>
      <c r="J101" s="37">
        <v>170</v>
      </c>
      <c r="K101" s="38">
        <v>54</v>
      </c>
      <c r="L101" s="39">
        <f t="shared" si="28"/>
        <v>31.76470588235294</v>
      </c>
      <c r="M101" s="40">
        <f t="shared" si="29"/>
        <v>118083</v>
      </c>
      <c r="N101" s="41">
        <f t="shared" si="30"/>
        <v>115667</v>
      </c>
      <c r="O101" s="42">
        <f t="shared" si="31"/>
        <v>115261</v>
      </c>
      <c r="P101" s="39">
        <f t="shared" si="32"/>
        <v>99.64899236601623</v>
      </c>
    </row>
    <row r="102" spans="1:16" ht="20.25" outlineLevel="3">
      <c r="A102" s="110" t="s">
        <v>193</v>
      </c>
      <c r="B102" s="111" t="s">
        <v>199</v>
      </c>
      <c r="C102" s="111">
        <v>3723</v>
      </c>
      <c r="D102" s="35" t="s">
        <v>81</v>
      </c>
      <c r="E102" s="36">
        <v>270</v>
      </c>
      <c r="F102" s="37">
        <v>16</v>
      </c>
      <c r="G102" s="38">
        <v>17</v>
      </c>
      <c r="H102" s="39">
        <v>106.25</v>
      </c>
      <c r="I102" s="36"/>
      <c r="J102" s="37"/>
      <c r="K102" s="38"/>
      <c r="L102" s="39"/>
      <c r="M102" s="40">
        <f t="shared" si="29"/>
        <v>270</v>
      </c>
      <c r="N102" s="41">
        <f t="shared" si="30"/>
        <v>16</v>
      </c>
      <c r="O102" s="42">
        <f t="shared" si="31"/>
        <v>17</v>
      </c>
      <c r="P102" s="39">
        <f t="shared" si="32"/>
        <v>106.25</v>
      </c>
    </row>
    <row r="103" spans="1:16" ht="20.25" outlineLevel="3">
      <c r="A103" s="110" t="s">
        <v>193</v>
      </c>
      <c r="B103" s="111" t="s">
        <v>199</v>
      </c>
      <c r="C103" s="111">
        <v>3725</v>
      </c>
      <c r="D103" s="35" t="s">
        <v>229</v>
      </c>
      <c r="E103" s="36">
        <v>144341</v>
      </c>
      <c r="F103" s="37">
        <v>150370</v>
      </c>
      <c r="G103" s="38">
        <v>130682</v>
      </c>
      <c r="H103" s="39">
        <v>86.90696282503158</v>
      </c>
      <c r="I103" s="36">
        <v>42200</v>
      </c>
      <c r="J103" s="37">
        <v>69508</v>
      </c>
      <c r="K103" s="38">
        <v>69410</v>
      </c>
      <c r="L103" s="39">
        <f t="shared" si="28"/>
        <v>99.85900903493123</v>
      </c>
      <c r="M103" s="40">
        <f t="shared" si="29"/>
        <v>186541</v>
      </c>
      <c r="N103" s="41">
        <f t="shared" si="30"/>
        <v>219878</v>
      </c>
      <c r="O103" s="42">
        <f t="shared" si="31"/>
        <v>200092</v>
      </c>
      <c r="P103" s="39">
        <f t="shared" si="32"/>
        <v>91.00137348893477</v>
      </c>
    </row>
    <row r="104" spans="1:16" ht="20.25" outlineLevel="3">
      <c r="A104" s="110" t="s">
        <v>193</v>
      </c>
      <c r="B104" s="111" t="s">
        <v>199</v>
      </c>
      <c r="C104" s="111">
        <v>3729</v>
      </c>
      <c r="D104" s="35" t="s">
        <v>83</v>
      </c>
      <c r="E104" s="36">
        <v>6950</v>
      </c>
      <c r="F104" s="37">
        <v>9540</v>
      </c>
      <c r="G104" s="38">
        <v>9371</v>
      </c>
      <c r="H104" s="39">
        <v>98.22851153039832</v>
      </c>
      <c r="I104" s="36"/>
      <c r="J104" s="37"/>
      <c r="K104" s="38"/>
      <c r="L104" s="39"/>
      <c r="M104" s="40">
        <f t="shared" si="29"/>
        <v>6950</v>
      </c>
      <c r="N104" s="41">
        <f t="shared" si="30"/>
        <v>9540</v>
      </c>
      <c r="O104" s="42">
        <f t="shared" si="31"/>
        <v>9371</v>
      </c>
      <c r="P104" s="39">
        <f t="shared" si="32"/>
        <v>98.22851153039832</v>
      </c>
    </row>
    <row r="105" spans="1:16" ht="20.25" outlineLevel="3">
      <c r="A105" s="110" t="s">
        <v>193</v>
      </c>
      <c r="B105" s="111" t="s">
        <v>199</v>
      </c>
      <c r="C105" s="111">
        <v>3733</v>
      </c>
      <c r="D105" s="35" t="s">
        <v>84</v>
      </c>
      <c r="E105" s="36">
        <v>250</v>
      </c>
      <c r="F105" s="37">
        <v>250</v>
      </c>
      <c r="G105" s="38">
        <v>234</v>
      </c>
      <c r="H105" s="39">
        <v>93.6</v>
      </c>
      <c r="I105" s="36"/>
      <c r="J105" s="37"/>
      <c r="K105" s="38"/>
      <c r="L105" s="39"/>
      <c r="M105" s="40">
        <f t="shared" si="29"/>
        <v>250</v>
      </c>
      <c r="N105" s="41">
        <f t="shared" si="30"/>
        <v>250</v>
      </c>
      <c r="O105" s="42">
        <f t="shared" si="31"/>
        <v>234</v>
      </c>
      <c r="P105" s="39">
        <f t="shared" si="32"/>
        <v>93.60000000000001</v>
      </c>
    </row>
    <row r="106" spans="1:16" ht="20.25" outlineLevel="3">
      <c r="A106" s="110" t="s">
        <v>193</v>
      </c>
      <c r="B106" s="111" t="s">
        <v>199</v>
      </c>
      <c r="C106" s="111">
        <v>3739</v>
      </c>
      <c r="D106" s="35" t="s">
        <v>230</v>
      </c>
      <c r="E106" s="36">
        <v>1980</v>
      </c>
      <c r="F106" s="37">
        <v>17280</v>
      </c>
      <c r="G106" s="38">
        <v>17410</v>
      </c>
      <c r="H106" s="39">
        <v>100.75231481481481</v>
      </c>
      <c r="I106" s="36"/>
      <c r="J106" s="37"/>
      <c r="K106" s="38"/>
      <c r="L106" s="39"/>
      <c r="M106" s="40">
        <f t="shared" si="29"/>
        <v>1980</v>
      </c>
      <c r="N106" s="41">
        <f t="shared" si="30"/>
        <v>17280</v>
      </c>
      <c r="O106" s="42">
        <f t="shared" si="31"/>
        <v>17410</v>
      </c>
      <c r="P106" s="39">
        <f t="shared" si="32"/>
        <v>100.75231481481481</v>
      </c>
    </row>
    <row r="107" spans="1:16" ht="20.25" outlineLevel="3">
      <c r="A107" s="110" t="s">
        <v>193</v>
      </c>
      <c r="B107" s="111" t="s">
        <v>199</v>
      </c>
      <c r="C107" s="111">
        <v>3741</v>
      </c>
      <c r="D107" s="35" t="s">
        <v>86</v>
      </c>
      <c r="E107" s="36">
        <v>28450</v>
      </c>
      <c r="F107" s="37">
        <v>28392</v>
      </c>
      <c r="G107" s="38">
        <v>27249</v>
      </c>
      <c r="H107" s="39">
        <v>95.9742180896027</v>
      </c>
      <c r="I107" s="36">
        <v>5801</v>
      </c>
      <c r="J107" s="37">
        <v>9801</v>
      </c>
      <c r="K107" s="38">
        <v>7332</v>
      </c>
      <c r="L107" s="39">
        <f t="shared" si="28"/>
        <v>74.80869299051118</v>
      </c>
      <c r="M107" s="40">
        <f t="shared" si="29"/>
        <v>34251</v>
      </c>
      <c r="N107" s="41">
        <f t="shared" si="30"/>
        <v>38193</v>
      </c>
      <c r="O107" s="42">
        <f t="shared" si="31"/>
        <v>34581</v>
      </c>
      <c r="P107" s="39">
        <f t="shared" si="32"/>
        <v>90.54276961746916</v>
      </c>
    </row>
    <row r="108" spans="1:16" ht="20.25" outlineLevel="3">
      <c r="A108" s="110" t="s">
        <v>193</v>
      </c>
      <c r="B108" s="111" t="s">
        <v>199</v>
      </c>
      <c r="C108" s="111">
        <v>3742</v>
      </c>
      <c r="D108" s="35" t="s">
        <v>87</v>
      </c>
      <c r="E108" s="36">
        <v>1470</v>
      </c>
      <c r="F108" s="37">
        <v>1570</v>
      </c>
      <c r="G108" s="38">
        <v>1266</v>
      </c>
      <c r="H108" s="39">
        <v>80.63694267515925</v>
      </c>
      <c r="I108" s="36"/>
      <c r="J108" s="37"/>
      <c r="K108" s="38">
        <v>89</v>
      </c>
      <c r="L108" s="39"/>
      <c r="M108" s="40">
        <f t="shared" si="29"/>
        <v>1470</v>
      </c>
      <c r="N108" s="41">
        <f t="shared" si="30"/>
        <v>1570</v>
      </c>
      <c r="O108" s="42">
        <f t="shared" si="31"/>
        <v>1355</v>
      </c>
      <c r="P108" s="39">
        <f t="shared" si="32"/>
        <v>86.30573248407643</v>
      </c>
    </row>
    <row r="109" spans="1:16" ht="20.25" outlineLevel="3">
      <c r="A109" s="110" t="s">
        <v>193</v>
      </c>
      <c r="B109" s="111" t="s">
        <v>199</v>
      </c>
      <c r="C109" s="111">
        <v>3744</v>
      </c>
      <c r="D109" s="35" t="s">
        <v>88</v>
      </c>
      <c r="E109" s="36">
        <v>500</v>
      </c>
      <c r="F109" s="37">
        <v>500</v>
      </c>
      <c r="G109" s="38"/>
      <c r="H109" s="39"/>
      <c r="I109" s="36"/>
      <c r="J109" s="37"/>
      <c r="K109" s="38"/>
      <c r="L109" s="39"/>
      <c r="M109" s="40">
        <f t="shared" si="29"/>
        <v>500</v>
      </c>
      <c r="N109" s="41">
        <f t="shared" si="30"/>
        <v>500</v>
      </c>
      <c r="O109" s="42">
        <f t="shared" si="31"/>
        <v>0</v>
      </c>
      <c r="P109" s="39">
        <f t="shared" si="32"/>
        <v>0</v>
      </c>
    </row>
    <row r="110" spans="1:16" ht="20.25" outlineLevel="3">
      <c r="A110" s="110" t="s">
        <v>193</v>
      </c>
      <c r="B110" s="111" t="s">
        <v>199</v>
      </c>
      <c r="C110" s="111">
        <v>3745</v>
      </c>
      <c r="D110" s="35" t="s">
        <v>89</v>
      </c>
      <c r="E110" s="36">
        <v>96388</v>
      </c>
      <c r="F110" s="37">
        <v>106408</v>
      </c>
      <c r="G110" s="38">
        <v>103390</v>
      </c>
      <c r="H110" s="39">
        <v>97.16374708668522</v>
      </c>
      <c r="I110" s="36">
        <v>33132</v>
      </c>
      <c r="J110" s="37">
        <v>22445</v>
      </c>
      <c r="K110" s="38">
        <v>21911</v>
      </c>
      <c r="L110" s="39">
        <f t="shared" si="28"/>
        <v>97.62085096903542</v>
      </c>
      <c r="M110" s="40">
        <f t="shared" si="29"/>
        <v>129520</v>
      </c>
      <c r="N110" s="41">
        <f t="shared" si="30"/>
        <v>128853</v>
      </c>
      <c r="O110" s="42">
        <f t="shared" si="31"/>
        <v>125301</v>
      </c>
      <c r="P110" s="39">
        <f t="shared" si="32"/>
        <v>97.24337035226188</v>
      </c>
    </row>
    <row r="111" spans="1:16" ht="20.25" outlineLevel="3">
      <c r="A111" s="110" t="s">
        <v>193</v>
      </c>
      <c r="B111" s="111" t="s">
        <v>199</v>
      </c>
      <c r="C111" s="111">
        <v>3749</v>
      </c>
      <c r="D111" s="35" t="s">
        <v>90</v>
      </c>
      <c r="E111" s="36">
        <v>510</v>
      </c>
      <c r="F111" s="37">
        <v>471</v>
      </c>
      <c r="G111" s="38">
        <v>360</v>
      </c>
      <c r="H111" s="39">
        <v>76.43312101910828</v>
      </c>
      <c r="I111" s="36"/>
      <c r="J111" s="37"/>
      <c r="K111" s="38"/>
      <c r="L111" s="39"/>
      <c r="M111" s="40">
        <f t="shared" si="29"/>
        <v>510</v>
      </c>
      <c r="N111" s="41">
        <f t="shared" si="30"/>
        <v>471</v>
      </c>
      <c r="O111" s="42">
        <f t="shared" si="31"/>
        <v>360</v>
      </c>
      <c r="P111" s="39">
        <f t="shared" si="32"/>
        <v>76.43312101910828</v>
      </c>
    </row>
    <row r="112" spans="1:16" ht="20.25" outlineLevel="3">
      <c r="A112" s="110">
        <v>3</v>
      </c>
      <c r="B112" s="111">
        <v>37</v>
      </c>
      <c r="C112" s="111">
        <v>3752</v>
      </c>
      <c r="D112" s="35" t="s">
        <v>91</v>
      </c>
      <c r="E112" s="36"/>
      <c r="F112" s="37">
        <v>12</v>
      </c>
      <c r="G112" s="38"/>
      <c r="H112" s="39"/>
      <c r="I112" s="36"/>
      <c r="J112" s="37"/>
      <c r="K112" s="38"/>
      <c r="L112" s="39"/>
      <c r="M112" s="40"/>
      <c r="N112" s="41">
        <f t="shared" si="30"/>
        <v>12</v>
      </c>
      <c r="O112" s="42"/>
      <c r="P112" s="39">
        <f t="shared" si="32"/>
        <v>0</v>
      </c>
    </row>
    <row r="113" spans="1:16" ht="20.25" outlineLevel="3">
      <c r="A113" s="110" t="s">
        <v>193</v>
      </c>
      <c r="B113" s="111" t="s">
        <v>199</v>
      </c>
      <c r="C113" s="111">
        <v>3780</v>
      </c>
      <c r="D113" s="35" t="s">
        <v>92</v>
      </c>
      <c r="E113" s="36">
        <v>60</v>
      </c>
      <c r="F113" s="37">
        <v>2110</v>
      </c>
      <c r="G113" s="38">
        <v>851</v>
      </c>
      <c r="H113" s="39">
        <v>40.33175355450237</v>
      </c>
      <c r="I113" s="36"/>
      <c r="J113" s="37"/>
      <c r="K113" s="38"/>
      <c r="L113" s="39"/>
      <c r="M113" s="40">
        <f t="shared" si="29"/>
        <v>60</v>
      </c>
      <c r="N113" s="41">
        <f t="shared" si="30"/>
        <v>2110</v>
      </c>
      <c r="O113" s="42">
        <f t="shared" si="31"/>
        <v>851</v>
      </c>
      <c r="P113" s="39">
        <f t="shared" si="32"/>
        <v>40.33175355450237</v>
      </c>
    </row>
    <row r="114" spans="1:16" ht="20.25" outlineLevel="3">
      <c r="A114" s="110" t="s">
        <v>193</v>
      </c>
      <c r="B114" s="111" t="s">
        <v>199</v>
      </c>
      <c r="C114" s="111">
        <v>3792</v>
      </c>
      <c r="D114" s="35" t="s">
        <v>93</v>
      </c>
      <c r="E114" s="36">
        <v>890</v>
      </c>
      <c r="F114" s="37">
        <v>892</v>
      </c>
      <c r="G114" s="38">
        <v>861</v>
      </c>
      <c r="H114" s="39">
        <v>96.52466367713004</v>
      </c>
      <c r="I114" s="36"/>
      <c r="J114" s="37"/>
      <c r="K114" s="38"/>
      <c r="L114" s="39"/>
      <c r="M114" s="40">
        <f t="shared" si="29"/>
        <v>890</v>
      </c>
      <c r="N114" s="41">
        <f t="shared" si="30"/>
        <v>892</v>
      </c>
      <c r="O114" s="42">
        <f t="shared" si="31"/>
        <v>861</v>
      </c>
      <c r="P114" s="39">
        <f t="shared" si="32"/>
        <v>96.52466367713004</v>
      </c>
    </row>
    <row r="115" spans="1:16" ht="20.25" outlineLevel="2">
      <c r="A115" s="112">
        <v>3</v>
      </c>
      <c r="B115" s="113">
        <v>37</v>
      </c>
      <c r="C115" s="114"/>
      <c r="D115" s="43" t="s">
        <v>94</v>
      </c>
      <c r="E115" s="44">
        <v>402262</v>
      </c>
      <c r="F115" s="45">
        <v>435612</v>
      </c>
      <c r="G115" s="46">
        <v>408855</v>
      </c>
      <c r="H115" s="47">
        <v>93.85760722845102</v>
      </c>
      <c r="I115" s="44">
        <f>SUM(I100:I114)</f>
        <v>82283</v>
      </c>
      <c r="J115" s="45">
        <f>SUM(J100:J114)</f>
        <v>103074</v>
      </c>
      <c r="K115" s="46">
        <f>SUM(K100:K114)</f>
        <v>99943</v>
      </c>
      <c r="L115" s="47">
        <f>+K115/J115*100</f>
        <v>96.9623765450065</v>
      </c>
      <c r="M115" s="44">
        <f>SUM(M100:M114)</f>
        <v>484545</v>
      </c>
      <c r="N115" s="45">
        <f>SUM(N100:N114)</f>
        <v>538686</v>
      </c>
      <c r="O115" s="46">
        <f>SUM(O100:O114)</f>
        <v>508798</v>
      </c>
      <c r="P115" s="47">
        <f>+O115/N115*100</f>
        <v>94.45168428360863</v>
      </c>
    </row>
    <row r="116" spans="1:16" ht="21" outlineLevel="2" thickBot="1">
      <c r="A116" s="115"/>
      <c r="B116" s="116"/>
      <c r="C116" s="117"/>
      <c r="D116" s="48"/>
      <c r="E116" s="49"/>
      <c r="F116" s="50"/>
      <c r="G116" s="51"/>
      <c r="H116" s="52"/>
      <c r="I116" s="49"/>
      <c r="J116" s="50"/>
      <c r="K116" s="51"/>
      <c r="L116" s="52"/>
      <c r="M116" s="53"/>
      <c r="N116" s="54"/>
      <c r="O116" s="55"/>
      <c r="P116" s="52"/>
    </row>
    <row r="117" spans="1:16" ht="21.75" outlineLevel="1" thickBot="1" thickTop="1">
      <c r="A117" s="118">
        <v>3</v>
      </c>
      <c r="B117" s="119"/>
      <c r="C117" s="119"/>
      <c r="D117" s="56" t="s">
        <v>95</v>
      </c>
      <c r="E117" s="57">
        <v>1511038</v>
      </c>
      <c r="F117" s="58">
        <v>1697704</v>
      </c>
      <c r="G117" s="59">
        <v>1657855</v>
      </c>
      <c r="H117" s="60">
        <v>97.65277103664715</v>
      </c>
      <c r="I117" s="57">
        <f>I115+I98+I87+I73+I68+I49</f>
        <v>1107086</v>
      </c>
      <c r="J117" s="58">
        <f>J115+J98+J87+J73+J68+J49</f>
        <v>1876114</v>
      </c>
      <c r="K117" s="59">
        <f>K115+K98+K87+K73+K68+K49</f>
        <v>1634239</v>
      </c>
      <c r="L117" s="60">
        <f>+K117/J117*100</f>
        <v>87.10765976907587</v>
      </c>
      <c r="M117" s="61">
        <f>+M115+M98+M87+M73+M68+M52+M49</f>
        <v>2618124</v>
      </c>
      <c r="N117" s="62">
        <f>+N115+N98+N87+N73+N68+N52+N49</f>
        <v>3573818</v>
      </c>
      <c r="O117" s="63">
        <f>+O115+O98+O87+O73+O68+O52+O49</f>
        <v>3292094</v>
      </c>
      <c r="P117" s="60">
        <f aca="true" t="shared" si="33" ref="P117:P122">+O117/N117*100</f>
        <v>92.11700204095452</v>
      </c>
    </row>
    <row r="118" spans="1:16" ht="21" outlineLevel="1" thickTop="1">
      <c r="A118" s="120"/>
      <c r="B118" s="109"/>
      <c r="C118" s="109"/>
      <c r="D118" s="26"/>
      <c r="E118" s="64"/>
      <c r="F118" s="65"/>
      <c r="G118" s="66"/>
      <c r="H118" s="67"/>
      <c r="I118" s="64"/>
      <c r="J118" s="65"/>
      <c r="K118" s="66"/>
      <c r="L118" s="67"/>
      <c r="M118" s="68"/>
      <c r="N118" s="69"/>
      <c r="O118" s="70"/>
      <c r="P118" s="67"/>
    </row>
    <row r="119" spans="1:16" ht="20.25" outlineLevel="3">
      <c r="A119" s="110" t="s">
        <v>200</v>
      </c>
      <c r="B119" s="111" t="s">
        <v>201</v>
      </c>
      <c r="C119" s="111">
        <v>4179</v>
      </c>
      <c r="D119" s="35" t="s">
        <v>96</v>
      </c>
      <c r="E119" s="36">
        <v>337090</v>
      </c>
      <c r="F119" s="37">
        <v>445210</v>
      </c>
      <c r="G119" s="38">
        <v>439094</v>
      </c>
      <c r="H119" s="39">
        <v>98.6262662563734</v>
      </c>
      <c r="I119" s="36"/>
      <c r="J119" s="37"/>
      <c r="K119" s="38"/>
      <c r="L119" s="39"/>
      <c r="M119" s="40">
        <f aca="true" t="shared" si="34" ref="M119:O121">+E119+I119</f>
        <v>337090</v>
      </c>
      <c r="N119" s="41">
        <f t="shared" si="34"/>
        <v>445210</v>
      </c>
      <c r="O119" s="42">
        <f t="shared" si="34"/>
        <v>439094</v>
      </c>
      <c r="P119" s="39">
        <f t="shared" si="33"/>
        <v>98.6262662563734</v>
      </c>
    </row>
    <row r="120" spans="1:16" ht="20.25" outlineLevel="3">
      <c r="A120" s="110" t="s">
        <v>200</v>
      </c>
      <c r="B120" s="111" t="s">
        <v>201</v>
      </c>
      <c r="C120" s="111">
        <v>4180</v>
      </c>
      <c r="D120" s="35" t="s">
        <v>97</v>
      </c>
      <c r="E120" s="36">
        <v>105580</v>
      </c>
      <c r="F120" s="37">
        <v>113248</v>
      </c>
      <c r="G120" s="38">
        <v>98835</v>
      </c>
      <c r="H120" s="39">
        <v>87.27306442497881</v>
      </c>
      <c r="I120" s="36"/>
      <c r="J120" s="37"/>
      <c r="K120" s="38"/>
      <c r="L120" s="39"/>
      <c r="M120" s="40">
        <f t="shared" si="34"/>
        <v>105580</v>
      </c>
      <c r="N120" s="41">
        <f t="shared" si="34"/>
        <v>113248</v>
      </c>
      <c r="O120" s="42">
        <f t="shared" si="34"/>
        <v>98835</v>
      </c>
      <c r="P120" s="39">
        <f t="shared" si="33"/>
        <v>87.27306442497881</v>
      </c>
    </row>
    <row r="121" spans="1:16" ht="20.25" outlineLevel="3">
      <c r="A121" s="110" t="s">
        <v>200</v>
      </c>
      <c r="B121" s="111" t="s">
        <v>201</v>
      </c>
      <c r="C121" s="111">
        <v>4199</v>
      </c>
      <c r="D121" s="35" t="s">
        <v>98</v>
      </c>
      <c r="E121" s="36">
        <v>30</v>
      </c>
      <c r="F121" s="37">
        <v>30</v>
      </c>
      <c r="G121" s="38"/>
      <c r="H121" s="39"/>
      <c r="I121" s="36"/>
      <c r="J121" s="37"/>
      <c r="K121" s="38"/>
      <c r="L121" s="39"/>
      <c r="M121" s="40">
        <f t="shared" si="34"/>
        <v>30</v>
      </c>
      <c r="N121" s="41">
        <f t="shared" si="34"/>
        <v>30</v>
      </c>
      <c r="O121" s="42">
        <f t="shared" si="34"/>
        <v>0</v>
      </c>
      <c r="P121" s="39">
        <f t="shared" si="33"/>
        <v>0</v>
      </c>
    </row>
    <row r="122" spans="1:16" ht="20.25" outlineLevel="2">
      <c r="A122" s="112">
        <v>4</v>
      </c>
      <c r="B122" s="113">
        <v>41</v>
      </c>
      <c r="C122" s="114"/>
      <c r="D122" s="43" t="s">
        <v>99</v>
      </c>
      <c r="E122" s="44">
        <v>442700</v>
      </c>
      <c r="F122" s="45">
        <v>558488</v>
      </c>
      <c r="G122" s="46">
        <v>537929</v>
      </c>
      <c r="H122" s="47">
        <v>96.31881078913065</v>
      </c>
      <c r="I122" s="44">
        <f>SUM(I119:I121)</f>
        <v>0</v>
      </c>
      <c r="J122" s="45">
        <f>SUM(J119:J121)</f>
        <v>0</v>
      </c>
      <c r="K122" s="46">
        <f>SUM(K119:K121)</f>
        <v>0</v>
      </c>
      <c r="L122" s="47"/>
      <c r="M122" s="44">
        <f>SUM(M119:M121)</f>
        <v>442700</v>
      </c>
      <c r="N122" s="45">
        <f>SUM(N119:N121)</f>
        <v>558488</v>
      </c>
      <c r="O122" s="46">
        <f>SUM(O119:O121)</f>
        <v>537929</v>
      </c>
      <c r="P122" s="47">
        <f t="shared" si="33"/>
        <v>96.31881078913065</v>
      </c>
    </row>
    <row r="123" spans="1:16" ht="20.25" outlineLevel="2">
      <c r="A123" s="110"/>
      <c r="B123" s="121"/>
      <c r="C123" s="111"/>
      <c r="D123" s="35"/>
      <c r="E123" s="71"/>
      <c r="F123" s="72"/>
      <c r="G123" s="73"/>
      <c r="H123" s="74"/>
      <c r="I123" s="71"/>
      <c r="J123" s="72"/>
      <c r="K123" s="73"/>
      <c r="L123" s="74"/>
      <c r="M123" s="75"/>
      <c r="N123" s="76"/>
      <c r="O123" s="77"/>
      <c r="P123" s="74"/>
    </row>
    <row r="124" spans="1:16" ht="20.25" outlineLevel="3">
      <c r="A124" s="110" t="s">
        <v>200</v>
      </c>
      <c r="B124" s="111" t="s">
        <v>202</v>
      </c>
      <c r="C124" s="111">
        <v>4311</v>
      </c>
      <c r="D124" s="35" t="s">
        <v>100</v>
      </c>
      <c r="E124" s="36">
        <v>1700</v>
      </c>
      <c r="F124" s="37">
        <v>1700</v>
      </c>
      <c r="G124" s="38">
        <v>1208</v>
      </c>
      <c r="H124" s="39">
        <v>71.05882352941177</v>
      </c>
      <c r="I124" s="36"/>
      <c r="J124" s="37"/>
      <c r="K124" s="38"/>
      <c r="L124" s="39"/>
      <c r="M124" s="40">
        <f aca="true" t="shared" si="35" ref="M124:M143">+E124+I124</f>
        <v>1700</v>
      </c>
      <c r="N124" s="41">
        <f aca="true" t="shared" si="36" ref="N124:N143">+F124+J124</f>
        <v>1700</v>
      </c>
      <c r="O124" s="42">
        <f aca="true" t="shared" si="37" ref="O124:O143">+G124+K124</f>
        <v>1208</v>
      </c>
      <c r="P124" s="39">
        <f aca="true" t="shared" si="38" ref="P124:P143">+O124/N124*100</f>
        <v>71.05882352941177</v>
      </c>
    </row>
    <row r="125" spans="1:16" ht="20.25" outlineLevel="3">
      <c r="A125" s="110" t="s">
        <v>200</v>
      </c>
      <c r="B125" s="111" t="s">
        <v>202</v>
      </c>
      <c r="C125" s="111">
        <v>4312</v>
      </c>
      <c r="D125" s="35" t="s">
        <v>231</v>
      </c>
      <c r="E125" s="36">
        <v>25127</v>
      </c>
      <c r="F125" s="37">
        <v>25527</v>
      </c>
      <c r="G125" s="38">
        <v>23932</v>
      </c>
      <c r="H125" s="39">
        <v>93.75171387158694</v>
      </c>
      <c r="I125" s="36"/>
      <c r="J125" s="37">
        <v>200</v>
      </c>
      <c r="K125" s="38"/>
      <c r="L125" s="39"/>
      <c r="M125" s="40">
        <f t="shared" si="35"/>
        <v>25127</v>
      </c>
      <c r="N125" s="41">
        <f t="shared" si="36"/>
        <v>25727</v>
      </c>
      <c r="O125" s="42">
        <f t="shared" si="37"/>
        <v>23932</v>
      </c>
      <c r="P125" s="39">
        <f t="shared" si="38"/>
        <v>93.02289423562794</v>
      </c>
    </row>
    <row r="126" spans="1:16" ht="20.25" outlineLevel="3">
      <c r="A126" s="110" t="s">
        <v>200</v>
      </c>
      <c r="B126" s="111" t="s">
        <v>202</v>
      </c>
      <c r="C126" s="111">
        <v>4313</v>
      </c>
      <c r="D126" s="35" t="s">
        <v>232</v>
      </c>
      <c r="E126" s="36">
        <v>11185</v>
      </c>
      <c r="F126" s="37">
        <v>11185</v>
      </c>
      <c r="G126" s="38">
        <v>11226</v>
      </c>
      <c r="H126" s="39">
        <v>100.36656236030397</v>
      </c>
      <c r="I126" s="36"/>
      <c r="J126" s="37"/>
      <c r="K126" s="38"/>
      <c r="L126" s="39"/>
      <c r="M126" s="40">
        <f t="shared" si="35"/>
        <v>11185</v>
      </c>
      <c r="N126" s="41">
        <f t="shared" si="36"/>
        <v>11185</v>
      </c>
      <c r="O126" s="42">
        <f t="shared" si="37"/>
        <v>11226</v>
      </c>
      <c r="P126" s="39">
        <f t="shared" si="38"/>
        <v>100.36656236030397</v>
      </c>
    </row>
    <row r="127" spans="1:16" ht="20.25" outlineLevel="3">
      <c r="A127" s="110">
        <v>4</v>
      </c>
      <c r="B127" s="111">
        <v>43</v>
      </c>
      <c r="C127" s="111">
        <v>4314</v>
      </c>
      <c r="D127" s="35" t="s">
        <v>103</v>
      </c>
      <c r="E127" s="36">
        <v>58353</v>
      </c>
      <c r="F127" s="37">
        <v>58012</v>
      </c>
      <c r="G127" s="38">
        <v>58716</v>
      </c>
      <c r="H127" s="39">
        <v>101.21354202578776</v>
      </c>
      <c r="I127" s="36">
        <v>17070</v>
      </c>
      <c r="J127" s="37">
        <v>23812</v>
      </c>
      <c r="K127" s="38">
        <v>19826</v>
      </c>
      <c r="L127" s="39">
        <f>+K127/J127*100</f>
        <v>83.260540903746</v>
      </c>
      <c r="M127" s="40">
        <f t="shared" si="35"/>
        <v>75423</v>
      </c>
      <c r="N127" s="41">
        <f t="shared" si="36"/>
        <v>81824</v>
      </c>
      <c r="O127" s="42">
        <f t="shared" si="37"/>
        <v>78542</v>
      </c>
      <c r="P127" s="39">
        <f t="shared" si="38"/>
        <v>95.988951896754</v>
      </c>
    </row>
    <row r="128" spans="1:16" ht="20.25" outlineLevel="3">
      <c r="A128" s="110" t="s">
        <v>200</v>
      </c>
      <c r="B128" s="111" t="s">
        <v>202</v>
      </c>
      <c r="C128" s="111">
        <v>4315</v>
      </c>
      <c r="D128" s="35" t="s">
        <v>104</v>
      </c>
      <c r="E128" s="36">
        <v>150</v>
      </c>
      <c r="F128" s="37">
        <v>150</v>
      </c>
      <c r="G128" s="38">
        <v>42</v>
      </c>
      <c r="H128" s="39">
        <v>28</v>
      </c>
      <c r="I128" s="36"/>
      <c r="J128" s="37"/>
      <c r="K128" s="38"/>
      <c r="L128" s="39"/>
      <c r="M128" s="40">
        <f t="shared" si="35"/>
        <v>150</v>
      </c>
      <c r="N128" s="41">
        <f t="shared" si="36"/>
        <v>150</v>
      </c>
      <c r="O128" s="42">
        <f t="shared" si="37"/>
        <v>42</v>
      </c>
      <c r="P128" s="39">
        <f t="shared" si="38"/>
        <v>28.000000000000004</v>
      </c>
    </row>
    <row r="129" spans="1:16" ht="20.25" outlineLevel="3">
      <c r="A129" s="110" t="s">
        <v>200</v>
      </c>
      <c r="B129" s="111" t="s">
        <v>202</v>
      </c>
      <c r="C129" s="111">
        <v>4316</v>
      </c>
      <c r="D129" s="35" t="s">
        <v>105</v>
      </c>
      <c r="E129" s="36">
        <v>187259</v>
      </c>
      <c r="F129" s="37">
        <v>187363</v>
      </c>
      <c r="G129" s="38">
        <v>187477</v>
      </c>
      <c r="H129" s="39">
        <v>100.0608444570166</v>
      </c>
      <c r="I129" s="36">
        <v>7440</v>
      </c>
      <c r="J129" s="37">
        <v>7440</v>
      </c>
      <c r="K129" s="38">
        <v>6074</v>
      </c>
      <c r="L129" s="39">
        <f>+K129/J129*100</f>
        <v>81.63978494623656</v>
      </c>
      <c r="M129" s="40">
        <f t="shared" si="35"/>
        <v>194699</v>
      </c>
      <c r="N129" s="41">
        <f t="shared" si="36"/>
        <v>194803</v>
      </c>
      <c r="O129" s="42">
        <f t="shared" si="37"/>
        <v>193551</v>
      </c>
      <c r="P129" s="39">
        <f t="shared" si="38"/>
        <v>99.35729942557353</v>
      </c>
    </row>
    <row r="130" spans="1:16" ht="20.25" outlineLevel="3">
      <c r="A130" s="110" t="s">
        <v>200</v>
      </c>
      <c r="B130" s="111" t="s">
        <v>202</v>
      </c>
      <c r="C130" s="111">
        <v>4319</v>
      </c>
      <c r="D130" s="35" t="s">
        <v>233</v>
      </c>
      <c r="E130" s="36">
        <v>29437</v>
      </c>
      <c r="F130" s="37">
        <v>28391</v>
      </c>
      <c r="G130" s="38">
        <v>26923</v>
      </c>
      <c r="H130" s="39">
        <v>94.82934732837872</v>
      </c>
      <c r="I130" s="36">
        <v>3000</v>
      </c>
      <c r="J130" s="37">
        <v>370</v>
      </c>
      <c r="K130" s="38">
        <v>241</v>
      </c>
      <c r="L130" s="39">
        <f>+K130/J130*100</f>
        <v>65.13513513513513</v>
      </c>
      <c r="M130" s="40">
        <f t="shared" si="35"/>
        <v>32437</v>
      </c>
      <c r="N130" s="41">
        <f t="shared" si="36"/>
        <v>28761</v>
      </c>
      <c r="O130" s="42">
        <f t="shared" si="37"/>
        <v>27164</v>
      </c>
      <c r="P130" s="39">
        <f t="shared" si="38"/>
        <v>94.44734188658252</v>
      </c>
    </row>
    <row r="131" spans="1:16" ht="20.25" outlineLevel="3">
      <c r="A131" s="110" t="s">
        <v>200</v>
      </c>
      <c r="B131" s="111" t="s">
        <v>202</v>
      </c>
      <c r="C131" s="111">
        <v>4321</v>
      </c>
      <c r="D131" s="35" t="s">
        <v>107</v>
      </c>
      <c r="E131" s="36">
        <v>28579</v>
      </c>
      <c r="F131" s="37">
        <v>29379</v>
      </c>
      <c r="G131" s="38">
        <v>29379</v>
      </c>
      <c r="H131" s="39">
        <v>100</v>
      </c>
      <c r="I131" s="36">
        <v>140</v>
      </c>
      <c r="J131" s="37">
        <v>140</v>
      </c>
      <c r="K131" s="38">
        <v>140</v>
      </c>
      <c r="L131" s="39">
        <f>+K131/J131*100</f>
        <v>100</v>
      </c>
      <c r="M131" s="40">
        <f t="shared" si="35"/>
        <v>28719</v>
      </c>
      <c r="N131" s="41">
        <f t="shared" si="36"/>
        <v>29519</v>
      </c>
      <c r="O131" s="42">
        <f t="shared" si="37"/>
        <v>29519</v>
      </c>
      <c r="P131" s="39">
        <f t="shared" si="38"/>
        <v>100</v>
      </c>
    </row>
    <row r="132" spans="1:16" ht="20.25" outlineLevel="3">
      <c r="A132" s="110">
        <v>4</v>
      </c>
      <c r="B132" s="111">
        <v>43</v>
      </c>
      <c r="C132" s="111">
        <v>4322</v>
      </c>
      <c r="D132" s="35" t="s">
        <v>163</v>
      </c>
      <c r="E132" s="36"/>
      <c r="F132" s="37"/>
      <c r="G132" s="38">
        <v>2</v>
      </c>
      <c r="H132" s="39"/>
      <c r="I132" s="36"/>
      <c r="J132" s="37"/>
      <c r="K132" s="38"/>
      <c r="L132" s="39"/>
      <c r="M132" s="40"/>
      <c r="N132" s="41"/>
      <c r="O132" s="42">
        <f t="shared" si="37"/>
        <v>2</v>
      </c>
      <c r="P132" s="39"/>
    </row>
    <row r="133" spans="1:16" ht="20.25" outlineLevel="3">
      <c r="A133" s="110" t="s">
        <v>200</v>
      </c>
      <c r="B133" s="111" t="s">
        <v>202</v>
      </c>
      <c r="C133" s="111">
        <v>4323</v>
      </c>
      <c r="D133" s="35" t="s">
        <v>108</v>
      </c>
      <c r="E133" s="36">
        <v>80</v>
      </c>
      <c r="F133" s="37">
        <v>80</v>
      </c>
      <c r="G133" s="38">
        <v>72</v>
      </c>
      <c r="H133" s="39">
        <v>90</v>
      </c>
      <c r="I133" s="36"/>
      <c r="J133" s="37"/>
      <c r="K133" s="38"/>
      <c r="L133" s="39"/>
      <c r="M133" s="40">
        <f t="shared" si="35"/>
        <v>80</v>
      </c>
      <c r="N133" s="41">
        <f t="shared" si="36"/>
        <v>80</v>
      </c>
      <c r="O133" s="42">
        <f t="shared" si="37"/>
        <v>72</v>
      </c>
      <c r="P133" s="39">
        <f t="shared" si="38"/>
        <v>90</v>
      </c>
    </row>
    <row r="134" spans="1:16" ht="20.25" outlineLevel="3">
      <c r="A134" s="110" t="s">
        <v>200</v>
      </c>
      <c r="B134" s="111" t="s">
        <v>202</v>
      </c>
      <c r="C134" s="111">
        <v>4329</v>
      </c>
      <c r="D134" s="35" t="s">
        <v>109</v>
      </c>
      <c r="E134" s="36">
        <v>35</v>
      </c>
      <c r="F134" s="37">
        <v>28</v>
      </c>
      <c r="G134" s="38">
        <v>22</v>
      </c>
      <c r="H134" s="39">
        <v>78.57142857142857</v>
      </c>
      <c r="I134" s="36"/>
      <c r="J134" s="37"/>
      <c r="K134" s="38"/>
      <c r="L134" s="39"/>
      <c r="M134" s="40">
        <f t="shared" si="35"/>
        <v>35</v>
      </c>
      <c r="N134" s="41">
        <f t="shared" si="36"/>
        <v>28</v>
      </c>
      <c r="O134" s="42">
        <f t="shared" si="37"/>
        <v>22</v>
      </c>
      <c r="P134" s="39">
        <f t="shared" si="38"/>
        <v>78.57142857142857</v>
      </c>
    </row>
    <row r="135" spans="1:16" ht="20.25" outlineLevel="3">
      <c r="A135" s="110" t="s">
        <v>200</v>
      </c>
      <c r="B135" s="111" t="s">
        <v>202</v>
      </c>
      <c r="C135" s="111">
        <v>4331</v>
      </c>
      <c r="D135" s="35" t="s">
        <v>110</v>
      </c>
      <c r="E135" s="36">
        <v>4714</v>
      </c>
      <c r="F135" s="37">
        <v>4714</v>
      </c>
      <c r="G135" s="38">
        <v>4956</v>
      </c>
      <c r="H135" s="39">
        <v>105.1336444633008</v>
      </c>
      <c r="I135" s="36"/>
      <c r="J135" s="37"/>
      <c r="K135" s="38"/>
      <c r="L135" s="39"/>
      <c r="M135" s="40">
        <f t="shared" si="35"/>
        <v>4714</v>
      </c>
      <c r="N135" s="41">
        <f t="shared" si="36"/>
        <v>4714</v>
      </c>
      <c r="O135" s="42">
        <f t="shared" si="37"/>
        <v>4956</v>
      </c>
      <c r="P135" s="39">
        <f t="shared" si="38"/>
        <v>105.1336444633008</v>
      </c>
    </row>
    <row r="136" spans="1:16" ht="20.25" outlineLevel="3">
      <c r="A136" s="110" t="s">
        <v>200</v>
      </c>
      <c r="B136" s="111" t="s">
        <v>202</v>
      </c>
      <c r="C136" s="111">
        <v>4332</v>
      </c>
      <c r="D136" s="35" t="s">
        <v>234</v>
      </c>
      <c r="E136" s="36">
        <v>4153</v>
      </c>
      <c r="F136" s="37">
        <v>5073</v>
      </c>
      <c r="G136" s="38">
        <v>4618</v>
      </c>
      <c r="H136" s="39">
        <v>91.03094815690913</v>
      </c>
      <c r="I136" s="36"/>
      <c r="J136" s="37"/>
      <c r="K136" s="38"/>
      <c r="L136" s="39"/>
      <c r="M136" s="40">
        <f t="shared" si="35"/>
        <v>4153</v>
      </c>
      <c r="N136" s="41">
        <f t="shared" si="36"/>
        <v>5073</v>
      </c>
      <c r="O136" s="42">
        <f t="shared" si="37"/>
        <v>4618</v>
      </c>
      <c r="P136" s="39">
        <f t="shared" si="38"/>
        <v>91.03094815690913</v>
      </c>
    </row>
    <row r="137" spans="1:16" ht="20.25" outlineLevel="3">
      <c r="A137" s="110" t="s">
        <v>200</v>
      </c>
      <c r="B137" s="111" t="s">
        <v>202</v>
      </c>
      <c r="C137" s="111">
        <v>4333</v>
      </c>
      <c r="D137" s="35" t="s">
        <v>112</v>
      </c>
      <c r="E137" s="36">
        <v>1199</v>
      </c>
      <c r="F137" s="37">
        <v>1199</v>
      </c>
      <c r="G137" s="38">
        <v>1152</v>
      </c>
      <c r="H137" s="39">
        <v>96.08006672226855</v>
      </c>
      <c r="I137" s="36"/>
      <c r="J137" s="37"/>
      <c r="K137" s="38"/>
      <c r="L137" s="39"/>
      <c r="M137" s="40">
        <f t="shared" si="35"/>
        <v>1199</v>
      </c>
      <c r="N137" s="41">
        <f t="shared" si="36"/>
        <v>1199</v>
      </c>
      <c r="O137" s="42">
        <f t="shared" si="37"/>
        <v>1152</v>
      </c>
      <c r="P137" s="39">
        <f t="shared" si="38"/>
        <v>96.08006672226855</v>
      </c>
    </row>
    <row r="138" spans="1:16" ht="20.25" outlineLevel="3">
      <c r="A138" s="110" t="s">
        <v>200</v>
      </c>
      <c r="B138" s="111" t="s">
        <v>202</v>
      </c>
      <c r="C138" s="111">
        <v>4339</v>
      </c>
      <c r="D138" s="35" t="s">
        <v>235</v>
      </c>
      <c r="E138" s="36">
        <v>6376</v>
      </c>
      <c r="F138" s="37">
        <v>6376</v>
      </c>
      <c r="G138" s="38">
        <v>6031</v>
      </c>
      <c r="H138" s="39">
        <v>94.58908406524466</v>
      </c>
      <c r="I138" s="36">
        <v>8200</v>
      </c>
      <c r="J138" s="37">
        <v>2200</v>
      </c>
      <c r="K138" s="38">
        <v>158</v>
      </c>
      <c r="L138" s="39">
        <f aca="true" t="shared" si="39" ref="L138:L143">+K138/J138*100</f>
        <v>7.1818181818181825</v>
      </c>
      <c r="M138" s="40">
        <f t="shared" si="35"/>
        <v>14576</v>
      </c>
      <c r="N138" s="41">
        <f t="shared" si="36"/>
        <v>8576</v>
      </c>
      <c r="O138" s="42">
        <f t="shared" si="37"/>
        <v>6189</v>
      </c>
      <c r="P138" s="39">
        <f t="shared" si="38"/>
        <v>72.16651119402985</v>
      </c>
    </row>
    <row r="139" spans="1:16" ht="20.25" outlineLevel="3">
      <c r="A139" s="110" t="s">
        <v>200</v>
      </c>
      <c r="B139" s="111" t="s">
        <v>202</v>
      </c>
      <c r="C139" s="111">
        <v>4341</v>
      </c>
      <c r="D139" s="35" t="s">
        <v>236</v>
      </c>
      <c r="E139" s="36">
        <v>7818</v>
      </c>
      <c r="F139" s="37">
        <v>8118</v>
      </c>
      <c r="G139" s="38">
        <v>7242</v>
      </c>
      <c r="H139" s="39">
        <v>89.20916481892091</v>
      </c>
      <c r="I139" s="36">
        <v>12543</v>
      </c>
      <c r="J139" s="37">
        <v>10510</v>
      </c>
      <c r="K139" s="38">
        <v>9610</v>
      </c>
      <c r="L139" s="39">
        <f t="shared" si="39"/>
        <v>91.43672692673644</v>
      </c>
      <c r="M139" s="40">
        <f t="shared" si="35"/>
        <v>20361</v>
      </c>
      <c r="N139" s="41">
        <f t="shared" si="36"/>
        <v>18628</v>
      </c>
      <c r="O139" s="42">
        <f t="shared" si="37"/>
        <v>16852</v>
      </c>
      <c r="P139" s="39">
        <f t="shared" si="38"/>
        <v>90.46596521365686</v>
      </c>
    </row>
    <row r="140" spans="1:16" ht="20.25" outlineLevel="3">
      <c r="A140" s="110" t="s">
        <v>200</v>
      </c>
      <c r="B140" s="111" t="s">
        <v>202</v>
      </c>
      <c r="C140" s="111">
        <v>4342</v>
      </c>
      <c r="D140" s="35" t="s">
        <v>237</v>
      </c>
      <c r="E140" s="36">
        <v>3466</v>
      </c>
      <c r="F140" s="37">
        <v>4111</v>
      </c>
      <c r="G140" s="38">
        <v>4061</v>
      </c>
      <c r="H140" s="39">
        <v>98.78375091218682</v>
      </c>
      <c r="I140" s="36"/>
      <c r="J140" s="37">
        <v>2483</v>
      </c>
      <c r="K140" s="38">
        <v>2528</v>
      </c>
      <c r="L140" s="39">
        <f t="shared" si="39"/>
        <v>101.81232380185259</v>
      </c>
      <c r="M140" s="40">
        <f t="shared" si="35"/>
        <v>3466</v>
      </c>
      <c r="N140" s="41">
        <f t="shared" si="36"/>
        <v>6594</v>
      </c>
      <c r="O140" s="42">
        <f t="shared" si="37"/>
        <v>6589</v>
      </c>
      <c r="P140" s="39">
        <f t="shared" si="38"/>
        <v>99.92417349105247</v>
      </c>
    </row>
    <row r="141" spans="1:16" ht="20.25" outlineLevel="3">
      <c r="A141" s="110" t="s">
        <v>200</v>
      </c>
      <c r="B141" s="111" t="s">
        <v>202</v>
      </c>
      <c r="C141" s="111">
        <v>4345</v>
      </c>
      <c r="D141" s="35" t="s">
        <v>116</v>
      </c>
      <c r="E141" s="36">
        <v>115</v>
      </c>
      <c r="F141" s="37">
        <v>132</v>
      </c>
      <c r="G141" s="38">
        <v>117</v>
      </c>
      <c r="H141" s="39">
        <v>88.63636363636364</v>
      </c>
      <c r="I141" s="36"/>
      <c r="J141" s="37"/>
      <c r="K141" s="38"/>
      <c r="L141" s="39"/>
      <c r="M141" s="40">
        <f t="shared" si="35"/>
        <v>115</v>
      </c>
      <c r="N141" s="41">
        <f t="shared" si="36"/>
        <v>132</v>
      </c>
      <c r="O141" s="42">
        <f t="shared" si="37"/>
        <v>117</v>
      </c>
      <c r="P141" s="39">
        <f t="shared" si="38"/>
        <v>88.63636363636364</v>
      </c>
    </row>
    <row r="142" spans="1:16" ht="20.25" outlineLevel="3">
      <c r="A142" s="110" t="s">
        <v>200</v>
      </c>
      <c r="B142" s="111" t="s">
        <v>202</v>
      </c>
      <c r="C142" s="111">
        <v>4346</v>
      </c>
      <c r="D142" s="35" t="s">
        <v>117</v>
      </c>
      <c r="E142" s="36">
        <v>23400</v>
      </c>
      <c r="F142" s="37">
        <v>25800</v>
      </c>
      <c r="G142" s="38">
        <v>25750</v>
      </c>
      <c r="H142" s="39">
        <v>99.8062015503876</v>
      </c>
      <c r="I142" s="36"/>
      <c r="J142" s="37">
        <v>2700</v>
      </c>
      <c r="K142" s="38">
        <v>2700</v>
      </c>
      <c r="L142" s="39">
        <f t="shared" si="39"/>
        <v>100</v>
      </c>
      <c r="M142" s="40">
        <f t="shared" si="35"/>
        <v>23400</v>
      </c>
      <c r="N142" s="41">
        <f t="shared" si="36"/>
        <v>28500</v>
      </c>
      <c r="O142" s="42">
        <f t="shared" si="37"/>
        <v>28450</v>
      </c>
      <c r="P142" s="39">
        <f t="shared" si="38"/>
        <v>99.82456140350877</v>
      </c>
    </row>
    <row r="143" spans="1:16" ht="20.25" outlineLevel="3">
      <c r="A143" s="110" t="s">
        <v>200</v>
      </c>
      <c r="B143" s="111" t="s">
        <v>202</v>
      </c>
      <c r="C143" s="111">
        <v>4349</v>
      </c>
      <c r="D143" s="35" t="s">
        <v>238</v>
      </c>
      <c r="E143" s="36">
        <v>800</v>
      </c>
      <c r="F143" s="37">
        <v>800</v>
      </c>
      <c r="G143" s="38">
        <v>734</v>
      </c>
      <c r="H143" s="39">
        <v>91.75</v>
      </c>
      <c r="I143" s="36">
        <v>1000</v>
      </c>
      <c r="J143" s="37">
        <v>1000</v>
      </c>
      <c r="K143" s="38">
        <v>1000</v>
      </c>
      <c r="L143" s="39">
        <f t="shared" si="39"/>
        <v>100</v>
      </c>
      <c r="M143" s="40">
        <f t="shared" si="35"/>
        <v>1800</v>
      </c>
      <c r="N143" s="41">
        <f t="shared" si="36"/>
        <v>1800</v>
      </c>
      <c r="O143" s="42">
        <f t="shared" si="37"/>
        <v>1734</v>
      </c>
      <c r="P143" s="39">
        <f t="shared" si="38"/>
        <v>96.33333333333334</v>
      </c>
    </row>
    <row r="144" spans="1:16" ht="20.25" outlineLevel="2">
      <c r="A144" s="112">
        <v>4</v>
      </c>
      <c r="B144" s="113">
        <v>43</v>
      </c>
      <c r="C144" s="114"/>
      <c r="D144" s="43" t="s">
        <v>239</v>
      </c>
      <c r="E144" s="44">
        <v>393946</v>
      </c>
      <c r="F144" s="45">
        <v>398138</v>
      </c>
      <c r="G144" s="46">
        <v>393660</v>
      </c>
      <c r="H144" s="47">
        <v>98.8752643555752</v>
      </c>
      <c r="I144" s="44">
        <f>SUM(I124:I143)</f>
        <v>49393</v>
      </c>
      <c r="J144" s="45">
        <f>SUM(J124:J143)</f>
        <v>50855</v>
      </c>
      <c r="K144" s="46">
        <f>SUM(K124:K143)</f>
        <v>42277</v>
      </c>
      <c r="L144" s="47">
        <f>+K144/J144*100</f>
        <v>83.13243535542227</v>
      </c>
      <c r="M144" s="44">
        <f>SUM(M124:M143)</f>
        <v>443339</v>
      </c>
      <c r="N144" s="45">
        <f>SUM(N124:N143)</f>
        <v>448993</v>
      </c>
      <c r="O144" s="46">
        <f>SUM(O124:O143)</f>
        <v>435937</v>
      </c>
      <c r="P144" s="47">
        <f>+O144/N144*100</f>
        <v>97.09215956596205</v>
      </c>
    </row>
    <row r="145" spans="1:16" ht="21" outlineLevel="2" thickBot="1">
      <c r="A145" s="115"/>
      <c r="B145" s="116"/>
      <c r="C145" s="117"/>
      <c r="D145" s="48"/>
      <c r="E145" s="49"/>
      <c r="F145" s="50"/>
      <c r="G145" s="51"/>
      <c r="H145" s="52"/>
      <c r="I145" s="49"/>
      <c r="J145" s="50"/>
      <c r="K145" s="51"/>
      <c r="L145" s="52"/>
      <c r="M145" s="53"/>
      <c r="N145" s="54"/>
      <c r="O145" s="55"/>
      <c r="P145" s="52"/>
    </row>
    <row r="146" spans="1:16" ht="21.75" outlineLevel="1" thickBot="1" thickTop="1">
      <c r="A146" s="118">
        <v>4</v>
      </c>
      <c r="B146" s="119"/>
      <c r="C146" s="119"/>
      <c r="D146" s="56" t="s">
        <v>103</v>
      </c>
      <c r="E146" s="57">
        <v>836646</v>
      </c>
      <c r="F146" s="58">
        <v>956626</v>
      </c>
      <c r="G146" s="59">
        <v>931589</v>
      </c>
      <c r="H146" s="60">
        <v>97.38278073144573</v>
      </c>
      <c r="I146" s="61">
        <f>I144+I122</f>
        <v>49393</v>
      </c>
      <c r="J146" s="62">
        <f>J144+J122</f>
        <v>50855</v>
      </c>
      <c r="K146" s="63">
        <f>K144+K122</f>
        <v>42277</v>
      </c>
      <c r="L146" s="91">
        <f>+K146/J146*100</f>
        <v>83.13243535542227</v>
      </c>
      <c r="M146" s="61">
        <f>M144+M122</f>
        <v>886039</v>
      </c>
      <c r="N146" s="62">
        <f>N144+N122</f>
        <v>1007481</v>
      </c>
      <c r="O146" s="63">
        <f>O144+O122</f>
        <v>973866</v>
      </c>
      <c r="P146" s="91">
        <f>+O146/N146*100</f>
        <v>96.66346065087083</v>
      </c>
    </row>
    <row r="147" spans="1:16" ht="21" outlineLevel="3" thickTop="1">
      <c r="A147" s="110" t="s">
        <v>203</v>
      </c>
      <c r="B147" s="111" t="s">
        <v>204</v>
      </c>
      <c r="C147" s="111">
        <v>5212</v>
      </c>
      <c r="D147" s="35" t="s">
        <v>120</v>
      </c>
      <c r="E147" s="36">
        <v>4706</v>
      </c>
      <c r="F147" s="37">
        <v>4486</v>
      </c>
      <c r="G147" s="38">
        <v>3467</v>
      </c>
      <c r="H147" s="39">
        <v>77.2848863129737</v>
      </c>
      <c r="I147" s="36"/>
      <c r="J147" s="37"/>
      <c r="K147" s="38"/>
      <c r="L147" s="39"/>
      <c r="M147" s="40">
        <f>+E147+I147</f>
        <v>4706</v>
      </c>
      <c r="N147" s="41">
        <f>+F147+J147</f>
        <v>4486</v>
      </c>
      <c r="O147" s="42">
        <f>+G147+K147</f>
        <v>3467</v>
      </c>
      <c r="P147" s="39">
        <f>+O147/N147*100</f>
        <v>77.2848863129737</v>
      </c>
    </row>
    <row r="148" spans="1:16" ht="20.25" outlineLevel="2">
      <c r="A148" s="112">
        <v>5</v>
      </c>
      <c r="B148" s="113">
        <v>52</v>
      </c>
      <c r="C148" s="114"/>
      <c r="D148" s="43" t="s">
        <v>121</v>
      </c>
      <c r="E148" s="44">
        <v>4706</v>
      </c>
      <c r="F148" s="45">
        <v>4486</v>
      </c>
      <c r="G148" s="46">
        <v>3467</v>
      </c>
      <c r="H148" s="47">
        <v>77.2848863129737</v>
      </c>
      <c r="I148" s="44">
        <f>SUM(I147)</f>
        <v>0</v>
      </c>
      <c r="J148" s="45">
        <f>SUM(J147)</f>
        <v>0</v>
      </c>
      <c r="K148" s="46">
        <f>SUM(K147)</f>
        <v>0</v>
      </c>
      <c r="L148" s="47"/>
      <c r="M148" s="44">
        <f>SUM(M147)</f>
        <v>4706</v>
      </c>
      <c r="N148" s="45">
        <f>SUM(N147)</f>
        <v>4486</v>
      </c>
      <c r="O148" s="46">
        <f>SUM(O147)</f>
        <v>3467</v>
      </c>
      <c r="P148" s="47">
        <f>+O148/N148*100</f>
        <v>77.2848863129737</v>
      </c>
    </row>
    <row r="149" spans="1:16" ht="20.25" outlineLevel="2">
      <c r="A149" s="110"/>
      <c r="B149" s="121"/>
      <c r="C149" s="111"/>
      <c r="D149" s="35"/>
      <c r="E149" s="71"/>
      <c r="F149" s="72"/>
      <c r="G149" s="73"/>
      <c r="H149" s="74"/>
      <c r="I149" s="71"/>
      <c r="J149" s="72"/>
      <c r="K149" s="73"/>
      <c r="L149" s="74"/>
      <c r="M149" s="75"/>
      <c r="N149" s="76"/>
      <c r="O149" s="77"/>
      <c r="P149" s="74"/>
    </row>
    <row r="150" spans="1:16" ht="20.25" outlineLevel="3">
      <c r="A150" s="110" t="s">
        <v>203</v>
      </c>
      <c r="B150" s="111" t="s">
        <v>205</v>
      </c>
      <c r="C150" s="111">
        <v>5311</v>
      </c>
      <c r="D150" s="35" t="s">
        <v>122</v>
      </c>
      <c r="E150" s="36">
        <v>163009</v>
      </c>
      <c r="F150" s="37">
        <v>167502</v>
      </c>
      <c r="G150" s="38">
        <v>167365</v>
      </c>
      <c r="H150" s="39">
        <v>99.9182099318217</v>
      </c>
      <c r="I150" s="36">
        <v>11056</v>
      </c>
      <c r="J150" s="37">
        <v>27156</v>
      </c>
      <c r="K150" s="38">
        <v>26779</v>
      </c>
      <c r="L150" s="39">
        <f>+K150/J150*100</f>
        <v>98.61172484902048</v>
      </c>
      <c r="M150" s="40">
        <f>+E150+I150</f>
        <v>174065</v>
      </c>
      <c r="N150" s="41">
        <f>+F150+J150</f>
        <v>194658</v>
      </c>
      <c r="O150" s="42">
        <f>+G150+K150</f>
        <v>194144</v>
      </c>
      <c r="P150" s="39">
        <f>+O150/N150*100</f>
        <v>99.73594714833195</v>
      </c>
    </row>
    <row r="151" spans="1:16" ht="20.25" outlineLevel="2">
      <c r="A151" s="112">
        <v>5</v>
      </c>
      <c r="B151" s="113">
        <v>53</v>
      </c>
      <c r="C151" s="114"/>
      <c r="D151" s="43" t="s">
        <v>123</v>
      </c>
      <c r="E151" s="44">
        <v>163009</v>
      </c>
      <c r="F151" s="45">
        <v>167502</v>
      </c>
      <c r="G151" s="46">
        <v>167365</v>
      </c>
      <c r="H151" s="47">
        <v>99.9182099318217</v>
      </c>
      <c r="I151" s="44">
        <f>SUM(I150)</f>
        <v>11056</v>
      </c>
      <c r="J151" s="45">
        <f>SUM(J150)</f>
        <v>27156</v>
      </c>
      <c r="K151" s="46">
        <f>SUM(K150)</f>
        <v>26779</v>
      </c>
      <c r="L151" s="47">
        <f>+K151/J151*100</f>
        <v>98.61172484902048</v>
      </c>
      <c r="M151" s="44">
        <f>SUM(M150)</f>
        <v>174065</v>
      </c>
      <c r="N151" s="45">
        <f>SUM(N150)</f>
        <v>194658</v>
      </c>
      <c r="O151" s="46">
        <f>SUM(O150)</f>
        <v>194144</v>
      </c>
      <c r="P151" s="47">
        <f>+O151/N151*100</f>
        <v>99.73594714833195</v>
      </c>
    </row>
    <row r="152" spans="1:16" ht="20.25" outlineLevel="2">
      <c r="A152" s="110"/>
      <c r="B152" s="121"/>
      <c r="C152" s="111"/>
      <c r="D152" s="35"/>
      <c r="E152" s="71"/>
      <c r="F152" s="72"/>
      <c r="G152" s="73"/>
      <c r="H152" s="74"/>
      <c r="I152" s="71"/>
      <c r="J152" s="72"/>
      <c r="K152" s="73"/>
      <c r="L152" s="74"/>
      <c r="M152" s="75"/>
      <c r="N152" s="76"/>
      <c r="O152" s="77"/>
      <c r="P152" s="74"/>
    </row>
    <row r="153" spans="1:16" ht="20.25" outlineLevel="3">
      <c r="A153" s="110" t="s">
        <v>203</v>
      </c>
      <c r="B153" s="111" t="s">
        <v>206</v>
      </c>
      <c r="C153" s="111">
        <v>5511</v>
      </c>
      <c r="D153" s="35" t="s">
        <v>124</v>
      </c>
      <c r="E153" s="36">
        <v>115400</v>
      </c>
      <c r="F153" s="37">
        <v>117125</v>
      </c>
      <c r="G153" s="38">
        <v>117125</v>
      </c>
      <c r="H153" s="39">
        <v>100</v>
      </c>
      <c r="I153" s="36">
        <v>11459</v>
      </c>
      <c r="J153" s="37">
        <v>13409</v>
      </c>
      <c r="K153" s="38">
        <v>13905</v>
      </c>
      <c r="L153" s="39">
        <f>+K153/J153*100</f>
        <v>103.69900812886867</v>
      </c>
      <c r="M153" s="40">
        <f aca="true" t="shared" si="40" ref="M153:O155">+E153+I153</f>
        <v>126859</v>
      </c>
      <c r="N153" s="41">
        <f t="shared" si="40"/>
        <v>130534</v>
      </c>
      <c r="O153" s="42">
        <f t="shared" si="40"/>
        <v>131030</v>
      </c>
      <c r="P153" s="39">
        <f>+O153/N153*100</f>
        <v>100.37997763034919</v>
      </c>
    </row>
    <row r="154" spans="1:16" ht="20.25" outlineLevel="3">
      <c r="A154" s="110" t="s">
        <v>203</v>
      </c>
      <c r="B154" s="111" t="s">
        <v>206</v>
      </c>
      <c r="C154" s="111">
        <v>5512</v>
      </c>
      <c r="D154" s="35" t="s">
        <v>125</v>
      </c>
      <c r="E154" s="36">
        <v>2885</v>
      </c>
      <c r="F154" s="37">
        <v>2963</v>
      </c>
      <c r="G154" s="38">
        <v>2636</v>
      </c>
      <c r="H154" s="39">
        <v>88.96388795140061</v>
      </c>
      <c r="I154" s="36">
        <v>535</v>
      </c>
      <c r="J154" s="37">
        <v>997</v>
      </c>
      <c r="K154" s="38">
        <v>1043</v>
      </c>
      <c r="L154" s="39">
        <f>+K154/J154*100</f>
        <v>104.61384152457371</v>
      </c>
      <c r="M154" s="40">
        <f t="shared" si="40"/>
        <v>3420</v>
      </c>
      <c r="N154" s="41">
        <f t="shared" si="40"/>
        <v>3960</v>
      </c>
      <c r="O154" s="42">
        <f t="shared" si="40"/>
        <v>3679</v>
      </c>
      <c r="P154" s="39">
        <f>+O154/N154*100</f>
        <v>92.9040404040404</v>
      </c>
    </row>
    <row r="155" spans="1:16" ht="20.25" outlineLevel="3">
      <c r="A155" s="110" t="s">
        <v>203</v>
      </c>
      <c r="B155" s="111" t="s">
        <v>206</v>
      </c>
      <c r="C155" s="111">
        <v>5519</v>
      </c>
      <c r="D155" s="35" t="s">
        <v>126</v>
      </c>
      <c r="E155" s="36">
        <v>60</v>
      </c>
      <c r="F155" s="37">
        <v>60</v>
      </c>
      <c r="G155" s="38">
        <v>20</v>
      </c>
      <c r="H155" s="39">
        <v>33.33333333333333</v>
      </c>
      <c r="I155" s="36"/>
      <c r="J155" s="37"/>
      <c r="K155" s="38"/>
      <c r="L155" s="39"/>
      <c r="M155" s="40">
        <f t="shared" si="40"/>
        <v>60</v>
      </c>
      <c r="N155" s="41">
        <f t="shared" si="40"/>
        <v>60</v>
      </c>
      <c r="O155" s="42">
        <f t="shared" si="40"/>
        <v>20</v>
      </c>
      <c r="P155" s="39">
        <f>+O155/N155*100</f>
        <v>33.33333333333333</v>
      </c>
    </row>
    <row r="156" spans="1:16" ht="20.25" outlineLevel="2">
      <c r="A156" s="112">
        <v>5</v>
      </c>
      <c r="B156" s="113">
        <v>55</v>
      </c>
      <c r="C156" s="114"/>
      <c r="D156" s="43" t="s">
        <v>148</v>
      </c>
      <c r="E156" s="44">
        <v>118345</v>
      </c>
      <c r="F156" s="45">
        <v>120148</v>
      </c>
      <c r="G156" s="46">
        <v>119781</v>
      </c>
      <c r="H156" s="47">
        <v>99.69454339647767</v>
      </c>
      <c r="I156" s="44">
        <f>SUM(I153:I155)</f>
        <v>11994</v>
      </c>
      <c r="J156" s="45">
        <f>SUM(J153:J155)</f>
        <v>14406</v>
      </c>
      <c r="K156" s="46">
        <f>SUM(K153:K155)</f>
        <v>14948</v>
      </c>
      <c r="L156" s="47">
        <f>+K156/J156*100</f>
        <v>103.76232125503262</v>
      </c>
      <c r="M156" s="44">
        <f>SUM(M153:M155)</f>
        <v>130339</v>
      </c>
      <c r="N156" s="45">
        <f>SUM(N153:N155)</f>
        <v>134554</v>
      </c>
      <c r="O156" s="46">
        <f>SUM(O153:O155)</f>
        <v>134729</v>
      </c>
      <c r="P156" s="47">
        <f>+O156/N156*100</f>
        <v>100.13005930704402</v>
      </c>
    </row>
    <row r="157" spans="1:16" ht="21" outlineLevel="2" thickBot="1">
      <c r="A157" s="115"/>
      <c r="B157" s="116"/>
      <c r="C157" s="117"/>
      <c r="D157" s="48"/>
      <c r="E157" s="49"/>
      <c r="F157" s="50"/>
      <c r="G157" s="51"/>
      <c r="H157" s="52"/>
      <c r="I157" s="49"/>
      <c r="J157" s="50"/>
      <c r="K157" s="51"/>
      <c r="L157" s="52"/>
      <c r="M157" s="53"/>
      <c r="N157" s="54"/>
      <c r="O157" s="55"/>
      <c r="P157" s="52"/>
    </row>
    <row r="158" spans="1:16" ht="21.75" outlineLevel="1" thickBot="1" thickTop="1">
      <c r="A158" s="122">
        <v>5</v>
      </c>
      <c r="B158" s="123"/>
      <c r="C158" s="123"/>
      <c r="D158" s="78" t="s">
        <v>128</v>
      </c>
      <c r="E158" s="79">
        <v>286060</v>
      </c>
      <c r="F158" s="80">
        <v>292136</v>
      </c>
      <c r="G158" s="81">
        <v>290613</v>
      </c>
      <c r="H158" s="82">
        <v>99.4786674699455</v>
      </c>
      <c r="I158" s="83">
        <f>I156+I151+I148</f>
        <v>23050</v>
      </c>
      <c r="J158" s="84">
        <f>J156+J151+J148</f>
        <v>41562</v>
      </c>
      <c r="K158" s="85">
        <f>K156+K151+K148</f>
        <v>41727</v>
      </c>
      <c r="L158" s="92">
        <f>+K158/J158*100</f>
        <v>100.39699725710986</v>
      </c>
      <c r="M158" s="83">
        <f>M156+M151+M148</f>
        <v>309110</v>
      </c>
      <c r="N158" s="84">
        <f>N156+N151+N148</f>
        <v>333698</v>
      </c>
      <c r="O158" s="85">
        <f>O156+O151+O148</f>
        <v>332340</v>
      </c>
      <c r="P158" s="92">
        <f>+O158/N158*100</f>
        <v>99.59304520854185</v>
      </c>
    </row>
    <row r="159" spans="1:16" ht="21" outlineLevel="1" thickTop="1">
      <c r="A159" s="128"/>
      <c r="B159" s="129"/>
      <c r="C159" s="129"/>
      <c r="D159" s="93"/>
      <c r="E159" s="94"/>
      <c r="F159" s="95"/>
      <c r="G159" s="96"/>
      <c r="H159" s="97"/>
      <c r="I159" s="98"/>
      <c r="J159" s="99"/>
      <c r="K159" s="100"/>
      <c r="L159" s="101"/>
      <c r="M159" s="98"/>
      <c r="N159" s="99"/>
      <c r="O159" s="100"/>
      <c r="P159" s="101"/>
    </row>
    <row r="160" spans="1:16" ht="20.25" outlineLevel="3">
      <c r="A160" s="110" t="s">
        <v>207</v>
      </c>
      <c r="B160" s="111" t="s">
        <v>208</v>
      </c>
      <c r="C160" s="111">
        <v>6112</v>
      </c>
      <c r="D160" s="35" t="s">
        <v>129</v>
      </c>
      <c r="E160" s="36">
        <v>42758</v>
      </c>
      <c r="F160" s="37">
        <v>43143</v>
      </c>
      <c r="G160" s="38">
        <v>41615</v>
      </c>
      <c r="H160" s="39">
        <v>96.45828987321235</v>
      </c>
      <c r="I160" s="36"/>
      <c r="J160" s="37"/>
      <c r="K160" s="38"/>
      <c r="L160" s="39"/>
      <c r="M160" s="40">
        <f aca="true" t="shared" si="41" ref="M160:O163">+E160+I160</f>
        <v>42758</v>
      </c>
      <c r="N160" s="41">
        <f t="shared" si="41"/>
        <v>43143</v>
      </c>
      <c r="O160" s="42">
        <f t="shared" si="41"/>
        <v>41615</v>
      </c>
      <c r="P160" s="39">
        <f>+O160/N160*100</f>
        <v>96.45828987321235</v>
      </c>
    </row>
    <row r="161" spans="1:16" ht="20.25" outlineLevel="3">
      <c r="A161" s="110">
        <v>6</v>
      </c>
      <c r="B161" s="111">
        <v>61</v>
      </c>
      <c r="C161" s="111">
        <v>6114</v>
      </c>
      <c r="D161" s="35" t="s">
        <v>164</v>
      </c>
      <c r="E161" s="36"/>
      <c r="F161" s="37">
        <v>9000</v>
      </c>
      <c r="G161" s="38">
        <v>10422</v>
      </c>
      <c r="H161" s="39">
        <v>115.8</v>
      </c>
      <c r="I161" s="36"/>
      <c r="J161" s="37"/>
      <c r="K161" s="38"/>
      <c r="L161" s="39"/>
      <c r="M161" s="40"/>
      <c r="N161" s="41">
        <f t="shared" si="41"/>
        <v>9000</v>
      </c>
      <c r="O161" s="42">
        <f t="shared" si="41"/>
        <v>10422</v>
      </c>
      <c r="P161" s="39">
        <f>+O161/N161*100</f>
        <v>115.8</v>
      </c>
    </row>
    <row r="162" spans="1:16" ht="20.25" outlineLevel="3">
      <c r="A162" s="110" t="s">
        <v>207</v>
      </c>
      <c r="B162" s="111" t="s">
        <v>208</v>
      </c>
      <c r="C162" s="111">
        <v>6171</v>
      </c>
      <c r="D162" s="35" t="s">
        <v>217</v>
      </c>
      <c r="E162" s="36">
        <v>618976</v>
      </c>
      <c r="F162" s="37">
        <v>679563</v>
      </c>
      <c r="G162" s="38">
        <v>656548</v>
      </c>
      <c r="H162" s="39">
        <v>96.61326470099166</v>
      </c>
      <c r="I162" s="36">
        <v>114204</v>
      </c>
      <c r="J162" s="37">
        <v>119072</v>
      </c>
      <c r="K162" s="38">
        <v>104969</v>
      </c>
      <c r="L162" s="39">
        <f>+K162/J162*100</f>
        <v>88.15590567051868</v>
      </c>
      <c r="M162" s="40">
        <f t="shared" si="41"/>
        <v>733180</v>
      </c>
      <c r="N162" s="41">
        <f t="shared" si="41"/>
        <v>798635</v>
      </c>
      <c r="O162" s="42">
        <f t="shared" si="41"/>
        <v>761517</v>
      </c>
      <c r="P162" s="39">
        <f>+O162/N162*100</f>
        <v>95.35231989582225</v>
      </c>
    </row>
    <row r="163" spans="1:16" ht="20.25" outlineLevel="3">
      <c r="A163" s="110">
        <v>6</v>
      </c>
      <c r="B163" s="111">
        <v>61</v>
      </c>
      <c r="C163" s="111">
        <v>6172</v>
      </c>
      <c r="D163" s="35" t="s">
        <v>131</v>
      </c>
      <c r="E163" s="36">
        <v>262</v>
      </c>
      <c r="F163" s="37">
        <v>262</v>
      </c>
      <c r="G163" s="38">
        <v>157</v>
      </c>
      <c r="H163" s="39">
        <v>59.92366412213741</v>
      </c>
      <c r="I163" s="36"/>
      <c r="J163" s="37"/>
      <c r="K163" s="38"/>
      <c r="L163" s="39"/>
      <c r="M163" s="40">
        <f t="shared" si="41"/>
        <v>262</v>
      </c>
      <c r="N163" s="41">
        <f t="shared" si="41"/>
        <v>262</v>
      </c>
      <c r="O163" s="42">
        <f t="shared" si="41"/>
        <v>157</v>
      </c>
      <c r="P163" s="39">
        <f>+O163/N163*100</f>
        <v>59.92366412213741</v>
      </c>
    </row>
    <row r="164" spans="1:16" ht="20.25" outlineLevel="2">
      <c r="A164" s="112">
        <v>6</v>
      </c>
      <c r="B164" s="113">
        <v>61</v>
      </c>
      <c r="C164" s="114"/>
      <c r="D164" s="43" t="s">
        <v>132</v>
      </c>
      <c r="E164" s="44">
        <v>661996</v>
      </c>
      <c r="F164" s="45">
        <v>731968</v>
      </c>
      <c r="G164" s="46">
        <v>708742</v>
      </c>
      <c r="H164" s="47">
        <v>96.82691046603131</v>
      </c>
      <c r="I164" s="44">
        <f>SUM(I160:I163)</f>
        <v>114204</v>
      </c>
      <c r="J164" s="45">
        <f>SUM(J160:J163)</f>
        <v>119072</v>
      </c>
      <c r="K164" s="46">
        <f>SUM(K160:K163)</f>
        <v>104969</v>
      </c>
      <c r="L164" s="47">
        <f>+K164/J164*100</f>
        <v>88.15590567051868</v>
      </c>
      <c r="M164" s="44">
        <f>SUM(M160:M163)</f>
        <v>776200</v>
      </c>
      <c r="N164" s="45">
        <f>SUM(N160:N163)</f>
        <v>851040</v>
      </c>
      <c r="O164" s="46">
        <f>SUM(O160:O163)</f>
        <v>813711</v>
      </c>
      <c r="P164" s="47">
        <f>+O164/N164*100</f>
        <v>95.61371968415115</v>
      </c>
    </row>
    <row r="165" spans="1:16" ht="20.25" outlineLevel="2">
      <c r="A165" s="110"/>
      <c r="B165" s="121"/>
      <c r="C165" s="111"/>
      <c r="D165" s="35"/>
      <c r="E165" s="71"/>
      <c r="F165" s="72"/>
      <c r="G165" s="73"/>
      <c r="H165" s="74"/>
      <c r="I165" s="71"/>
      <c r="J165" s="72"/>
      <c r="K165" s="73"/>
      <c r="L165" s="74"/>
      <c r="M165" s="75"/>
      <c r="N165" s="76"/>
      <c r="O165" s="77"/>
      <c r="P165" s="74"/>
    </row>
    <row r="166" spans="1:16" ht="20.25" outlineLevel="3">
      <c r="A166" s="110" t="s">
        <v>207</v>
      </c>
      <c r="B166" s="111" t="s">
        <v>209</v>
      </c>
      <c r="C166" s="111">
        <v>6211</v>
      </c>
      <c r="D166" s="35" t="s">
        <v>133</v>
      </c>
      <c r="E166" s="36">
        <v>6600</v>
      </c>
      <c r="F166" s="37">
        <v>6600</v>
      </c>
      <c r="G166" s="38">
        <v>6099</v>
      </c>
      <c r="H166" s="39">
        <v>92.4090909090909</v>
      </c>
      <c r="I166" s="36">
        <v>32925</v>
      </c>
      <c r="J166" s="37">
        <v>8429</v>
      </c>
      <c r="K166" s="38">
        <v>998</v>
      </c>
      <c r="L166" s="39">
        <f>+K166/J166*100</f>
        <v>11.840075928342626</v>
      </c>
      <c r="M166" s="40">
        <f aca="true" t="shared" si="42" ref="M166:O169">+E166+I166</f>
        <v>39525</v>
      </c>
      <c r="N166" s="41">
        <f t="shared" si="42"/>
        <v>15029</v>
      </c>
      <c r="O166" s="42">
        <f t="shared" si="42"/>
        <v>7097</v>
      </c>
      <c r="P166" s="39">
        <f>+O166/N166*100</f>
        <v>47.22203739437088</v>
      </c>
    </row>
    <row r="167" spans="1:16" ht="20.25" outlineLevel="3">
      <c r="A167" s="110">
        <v>6</v>
      </c>
      <c r="B167" s="111">
        <v>62</v>
      </c>
      <c r="C167" s="111">
        <v>6219</v>
      </c>
      <c r="D167" s="35" t="s">
        <v>165</v>
      </c>
      <c r="E167" s="36"/>
      <c r="F167" s="37">
        <v>19</v>
      </c>
      <c r="G167" s="38">
        <v>6</v>
      </c>
      <c r="H167" s="39">
        <v>31.57894736842105</v>
      </c>
      <c r="I167" s="36"/>
      <c r="J167" s="37"/>
      <c r="K167" s="38"/>
      <c r="L167" s="39"/>
      <c r="M167" s="40"/>
      <c r="N167" s="41">
        <f t="shared" si="42"/>
        <v>19</v>
      </c>
      <c r="O167" s="42">
        <f t="shared" si="42"/>
        <v>6</v>
      </c>
      <c r="P167" s="39">
        <f>+O167/N167*100</f>
        <v>31.57894736842105</v>
      </c>
    </row>
    <row r="168" spans="1:16" ht="20.25" outlineLevel="3">
      <c r="A168" s="110">
        <v>6</v>
      </c>
      <c r="B168" s="111">
        <v>62</v>
      </c>
      <c r="C168" s="111">
        <v>6221</v>
      </c>
      <c r="D168" s="35" t="s">
        <v>134</v>
      </c>
      <c r="E168" s="36"/>
      <c r="F168" s="37">
        <v>112</v>
      </c>
      <c r="G168" s="38">
        <v>119</v>
      </c>
      <c r="H168" s="39">
        <v>106.25</v>
      </c>
      <c r="I168" s="36"/>
      <c r="J168" s="37"/>
      <c r="K168" s="38"/>
      <c r="L168" s="39"/>
      <c r="M168" s="40"/>
      <c r="N168" s="41">
        <f t="shared" si="42"/>
        <v>112</v>
      </c>
      <c r="O168" s="42">
        <f t="shared" si="42"/>
        <v>119</v>
      </c>
      <c r="P168" s="39">
        <f>+O168/N168*100</f>
        <v>106.25</v>
      </c>
    </row>
    <row r="169" spans="1:16" ht="20.25" outlineLevel="3">
      <c r="A169" s="110" t="s">
        <v>207</v>
      </c>
      <c r="B169" s="111" t="s">
        <v>209</v>
      </c>
      <c r="C169" s="111">
        <v>6223</v>
      </c>
      <c r="D169" s="35" t="s">
        <v>135</v>
      </c>
      <c r="E169" s="36">
        <v>4726</v>
      </c>
      <c r="F169" s="37">
        <v>4862</v>
      </c>
      <c r="G169" s="38">
        <v>4391</v>
      </c>
      <c r="H169" s="39">
        <v>90.31262854792267</v>
      </c>
      <c r="I169" s="36"/>
      <c r="J169" s="37"/>
      <c r="K169" s="38"/>
      <c r="L169" s="39"/>
      <c r="M169" s="40">
        <f t="shared" si="42"/>
        <v>4726</v>
      </c>
      <c r="N169" s="41">
        <f t="shared" si="42"/>
        <v>4862</v>
      </c>
      <c r="O169" s="42">
        <f t="shared" si="42"/>
        <v>4391</v>
      </c>
      <c r="P169" s="39">
        <f>+O169/N169*100</f>
        <v>90.31262854792267</v>
      </c>
    </row>
    <row r="170" spans="1:16" ht="20.25" outlineLevel="2">
      <c r="A170" s="112">
        <v>6</v>
      </c>
      <c r="B170" s="113">
        <v>62</v>
      </c>
      <c r="C170" s="114"/>
      <c r="D170" s="43" t="s">
        <v>136</v>
      </c>
      <c r="E170" s="44">
        <v>11326</v>
      </c>
      <c r="F170" s="45">
        <v>11593</v>
      </c>
      <c r="G170" s="46">
        <v>10615</v>
      </c>
      <c r="H170" s="47">
        <v>91.56387475200553</v>
      </c>
      <c r="I170" s="44">
        <f>SUM(I166:I169)</f>
        <v>32925</v>
      </c>
      <c r="J170" s="45">
        <f>SUM(J166:J169)</f>
        <v>8429</v>
      </c>
      <c r="K170" s="46">
        <f>SUM(K166:K169)</f>
        <v>998</v>
      </c>
      <c r="L170" s="47">
        <f>+K170/J170*100</f>
        <v>11.840075928342626</v>
      </c>
      <c r="M170" s="44">
        <f>SUM(M165:M169)</f>
        <v>44251</v>
      </c>
      <c r="N170" s="45">
        <f>SUM(N166:N169)</f>
        <v>20022</v>
      </c>
      <c r="O170" s="46">
        <f>SUM(O166:O169)</f>
        <v>11613</v>
      </c>
      <c r="P170" s="47">
        <f>+O170/N170*100</f>
        <v>58.001198681450404</v>
      </c>
    </row>
    <row r="171" spans="1:16" ht="20.25" outlineLevel="2">
      <c r="A171" s="110"/>
      <c r="B171" s="121"/>
      <c r="C171" s="111"/>
      <c r="D171" s="35"/>
      <c r="E171" s="71"/>
      <c r="F171" s="72"/>
      <c r="G171" s="73"/>
      <c r="H171" s="74"/>
      <c r="I171" s="71"/>
      <c r="J171" s="72"/>
      <c r="K171" s="73"/>
      <c r="L171" s="74"/>
      <c r="M171" s="75"/>
      <c r="N171" s="76"/>
      <c r="O171" s="77"/>
      <c r="P171" s="74"/>
    </row>
    <row r="172" spans="1:16" ht="20.25" outlineLevel="3">
      <c r="A172" s="110" t="s">
        <v>207</v>
      </c>
      <c r="B172" s="111" t="s">
        <v>210</v>
      </c>
      <c r="C172" s="111">
        <v>6310</v>
      </c>
      <c r="D172" s="35" t="s">
        <v>137</v>
      </c>
      <c r="E172" s="36">
        <v>134576</v>
      </c>
      <c r="F172" s="37">
        <v>151416</v>
      </c>
      <c r="G172" s="38">
        <v>151147</v>
      </c>
      <c r="H172" s="39">
        <v>99.82300417393142</v>
      </c>
      <c r="I172" s="36"/>
      <c r="J172" s="37"/>
      <c r="K172" s="38"/>
      <c r="L172" s="39"/>
      <c r="M172" s="40">
        <f aca="true" t="shared" si="43" ref="M172:O173">+E172+I172</f>
        <v>134576</v>
      </c>
      <c r="N172" s="41">
        <f t="shared" si="43"/>
        <v>151416</v>
      </c>
      <c r="O172" s="42">
        <f t="shared" si="43"/>
        <v>151147</v>
      </c>
      <c r="P172" s="39">
        <f>+O172/N172*100</f>
        <v>99.8223437417446</v>
      </c>
    </row>
    <row r="173" spans="1:16" ht="20.25" outlineLevel="3">
      <c r="A173" s="110" t="s">
        <v>207</v>
      </c>
      <c r="B173" s="111" t="s">
        <v>210</v>
      </c>
      <c r="C173" s="111">
        <v>6399</v>
      </c>
      <c r="D173" s="35" t="s">
        <v>138</v>
      </c>
      <c r="E173" s="36">
        <v>1472</v>
      </c>
      <c r="F173" s="37">
        <v>2652</v>
      </c>
      <c r="G173" s="38">
        <v>3007</v>
      </c>
      <c r="H173" s="39">
        <v>113.38612368024133</v>
      </c>
      <c r="I173" s="36"/>
      <c r="J173" s="37"/>
      <c r="K173" s="38"/>
      <c r="L173" s="39"/>
      <c r="M173" s="40">
        <f t="shared" si="43"/>
        <v>1472</v>
      </c>
      <c r="N173" s="41">
        <f t="shared" si="43"/>
        <v>2652</v>
      </c>
      <c r="O173" s="42">
        <f t="shared" si="43"/>
        <v>3007</v>
      </c>
      <c r="P173" s="39">
        <f>+O173/N173*100</f>
        <v>113.38612368024133</v>
      </c>
    </row>
    <row r="174" spans="1:16" ht="20.25" outlineLevel="2">
      <c r="A174" s="112">
        <v>6</v>
      </c>
      <c r="B174" s="113">
        <v>63</v>
      </c>
      <c r="C174" s="114"/>
      <c r="D174" s="43" t="s">
        <v>139</v>
      </c>
      <c r="E174" s="44">
        <v>136048</v>
      </c>
      <c r="F174" s="45">
        <v>154068</v>
      </c>
      <c r="G174" s="46">
        <f>SUM(G172:G173)</f>
        <v>154154</v>
      </c>
      <c r="H174" s="47">
        <v>100.0564685723187</v>
      </c>
      <c r="I174" s="44">
        <f>SUM(I172:I173)</f>
        <v>0</v>
      </c>
      <c r="J174" s="45">
        <f>SUM(J172:J173)</f>
        <v>0</v>
      </c>
      <c r="K174" s="46">
        <f>SUM(K172:K173)</f>
        <v>0</v>
      </c>
      <c r="L174" s="47"/>
      <c r="M174" s="44">
        <f>SUM(M172:M173)</f>
        <v>136048</v>
      </c>
      <c r="N174" s="45">
        <f>SUM(N172:N173)</f>
        <v>154068</v>
      </c>
      <c r="O174" s="46">
        <f>SUM(O172:O173)</f>
        <v>154154</v>
      </c>
      <c r="P174" s="47">
        <f>+O174/N174*100</f>
        <v>100.05581950826907</v>
      </c>
    </row>
    <row r="175" spans="1:16" ht="20.25" outlineLevel="2">
      <c r="A175" s="110"/>
      <c r="B175" s="121"/>
      <c r="C175" s="111"/>
      <c r="D175" s="35"/>
      <c r="E175" s="71"/>
      <c r="F175" s="72"/>
      <c r="G175" s="73"/>
      <c r="H175" s="74"/>
      <c r="I175" s="71"/>
      <c r="J175" s="72"/>
      <c r="K175" s="73"/>
      <c r="L175" s="74"/>
      <c r="M175" s="75"/>
      <c r="N175" s="76"/>
      <c r="O175" s="77"/>
      <c r="P175" s="74"/>
    </row>
    <row r="176" spans="1:16" ht="20.25" outlineLevel="3">
      <c r="A176" s="110" t="s">
        <v>207</v>
      </c>
      <c r="B176" s="111" t="s">
        <v>211</v>
      </c>
      <c r="C176" s="111">
        <v>6409</v>
      </c>
      <c r="D176" s="35" t="s">
        <v>216</v>
      </c>
      <c r="E176" s="36">
        <v>16862</v>
      </c>
      <c r="F176" s="37">
        <v>36836</v>
      </c>
      <c r="G176" s="38">
        <v>24462</v>
      </c>
      <c r="H176" s="39">
        <v>66.40786187425346</v>
      </c>
      <c r="I176" s="36">
        <v>422235</v>
      </c>
      <c r="J176" s="37">
        <v>207093</v>
      </c>
      <c r="K176" s="38">
        <v>198462</v>
      </c>
      <c r="L176" s="39">
        <f>+K176/J176*100</f>
        <v>95.83230722429053</v>
      </c>
      <c r="M176" s="40">
        <f>+E176+I176</f>
        <v>439097</v>
      </c>
      <c r="N176" s="41">
        <f>+F176+J176</f>
        <v>243929</v>
      </c>
      <c r="O176" s="42">
        <f>+G176+K176</f>
        <v>222924</v>
      </c>
      <c r="P176" s="39">
        <f>+O176/N176*100</f>
        <v>91.38888775012401</v>
      </c>
    </row>
    <row r="177" spans="1:16" ht="20.25" outlineLevel="2">
      <c r="A177" s="130">
        <v>6</v>
      </c>
      <c r="B177" s="113">
        <v>64</v>
      </c>
      <c r="C177" s="114"/>
      <c r="D177" s="43" t="s">
        <v>140</v>
      </c>
      <c r="E177" s="44">
        <v>16862</v>
      </c>
      <c r="F177" s="45">
        <v>36836</v>
      </c>
      <c r="G177" s="46">
        <v>24462</v>
      </c>
      <c r="H177" s="47">
        <v>66.40786187425346</v>
      </c>
      <c r="I177" s="44">
        <f>SUM(I176)</f>
        <v>422235</v>
      </c>
      <c r="J177" s="45">
        <f>SUM(J176)</f>
        <v>207093</v>
      </c>
      <c r="K177" s="46">
        <f>SUM(K176)</f>
        <v>198462</v>
      </c>
      <c r="L177" s="47">
        <f>+K177/J177*100</f>
        <v>95.83230722429053</v>
      </c>
      <c r="M177" s="44">
        <f>SUM(M176)</f>
        <v>439097</v>
      </c>
      <c r="N177" s="45">
        <f>SUM(N176)</f>
        <v>243929</v>
      </c>
      <c r="O177" s="46">
        <f>SUM(O176)</f>
        <v>222924</v>
      </c>
      <c r="P177" s="47">
        <f>+O177/N177*100</f>
        <v>91.38888775012401</v>
      </c>
    </row>
    <row r="178" spans="1:16" ht="21" outlineLevel="2" thickBot="1">
      <c r="A178" s="115"/>
      <c r="B178" s="116"/>
      <c r="C178" s="117"/>
      <c r="D178" s="48"/>
      <c r="E178" s="49"/>
      <c r="F178" s="50"/>
      <c r="G178" s="51"/>
      <c r="H178" s="52"/>
      <c r="I178" s="49"/>
      <c r="J178" s="50"/>
      <c r="K178" s="51"/>
      <c r="L178" s="52"/>
      <c r="M178" s="53"/>
      <c r="N178" s="54"/>
      <c r="O178" s="55"/>
      <c r="P178" s="52"/>
    </row>
    <row r="179" spans="1:16" ht="21.75" outlineLevel="1" thickBot="1" thickTop="1">
      <c r="A179" s="118">
        <v>6</v>
      </c>
      <c r="B179" s="119"/>
      <c r="C179" s="119"/>
      <c r="D179" s="56" t="s">
        <v>141</v>
      </c>
      <c r="E179" s="57">
        <v>826232</v>
      </c>
      <c r="F179" s="58">
        <v>934465</v>
      </c>
      <c r="G179" s="59">
        <v>897974</v>
      </c>
      <c r="H179" s="60">
        <v>96.09498483089254</v>
      </c>
      <c r="I179" s="61">
        <f>I177+I174+I170+I164</f>
        <v>569364</v>
      </c>
      <c r="J179" s="62">
        <f>J177+J174+J170+J164</f>
        <v>334594</v>
      </c>
      <c r="K179" s="63">
        <f>K177+K174+K170+K164</f>
        <v>304429</v>
      </c>
      <c r="L179" s="91">
        <f>+K179/J179*100</f>
        <v>90.9845962569562</v>
      </c>
      <c r="M179" s="61">
        <f>M177+M174+M170+M164</f>
        <v>1395596</v>
      </c>
      <c r="N179" s="62">
        <f>N177+N174+N170+N164</f>
        <v>1269059</v>
      </c>
      <c r="O179" s="63">
        <f>O177+O174+O170+O164</f>
        <v>1202402</v>
      </c>
      <c r="P179" s="91">
        <f>+O179/N179*100</f>
        <v>94.74752552875792</v>
      </c>
    </row>
    <row r="180" spans="1:16" ht="21" outlineLevel="1" thickTop="1">
      <c r="A180" s="131"/>
      <c r="B180" s="129"/>
      <c r="C180" s="129"/>
      <c r="D180" s="102"/>
      <c r="E180" s="94"/>
      <c r="F180" s="95"/>
      <c r="G180" s="96"/>
      <c r="H180" s="97"/>
      <c r="I180" s="98"/>
      <c r="J180" s="99"/>
      <c r="K180" s="100"/>
      <c r="L180" s="101"/>
      <c r="M180" s="98"/>
      <c r="N180" s="99"/>
      <c r="O180" s="100"/>
      <c r="P180" s="101"/>
    </row>
    <row r="181" spans="1:16" ht="20.25" outlineLevel="1">
      <c r="A181" s="112"/>
      <c r="B181" s="114"/>
      <c r="C181" s="114"/>
      <c r="D181" s="43" t="s">
        <v>158</v>
      </c>
      <c r="E181" s="44">
        <v>4766234</v>
      </c>
      <c r="F181" s="45">
        <v>5341369</v>
      </c>
      <c r="G181" s="46">
        <f>+G179+G158+G146+G117+G38+G13</f>
        <v>5224155</v>
      </c>
      <c r="H181" s="47">
        <v>97.80554385963597</v>
      </c>
      <c r="I181" s="44">
        <f>+I179+I158+I146+I117+I38+I13</f>
        <v>2571108</v>
      </c>
      <c r="J181" s="45">
        <f>+J179+J158+J146+J117+J38+J13</f>
        <v>3123007</v>
      </c>
      <c r="K181" s="46">
        <f>+K179+K158+K146+K117+K38+K13</f>
        <v>2699280</v>
      </c>
      <c r="L181" s="47">
        <f>+K181/J181*100</f>
        <v>86.43208292520637</v>
      </c>
      <c r="M181" s="44">
        <f>+M179+M158+M146+M117+M38+M13</f>
        <v>7337342</v>
      </c>
      <c r="N181" s="45">
        <f>+N179+N158+N146+N117+N38+N13</f>
        <v>8464376</v>
      </c>
      <c r="O181" s="46">
        <f>+O179+O158+O146+O117+O38+O13</f>
        <v>7923434</v>
      </c>
      <c r="P181" s="47">
        <f>+O181/N181*100</f>
        <v>93.60919221924924</v>
      </c>
    </row>
    <row r="182" spans="1:16" ht="20.25" outlineLevel="1">
      <c r="A182" s="120"/>
      <c r="B182" s="109"/>
      <c r="C182" s="109"/>
      <c r="D182" s="26" t="s">
        <v>215</v>
      </c>
      <c r="E182" s="31">
        <v>8928</v>
      </c>
      <c r="F182" s="37">
        <v>1054676</v>
      </c>
      <c r="G182" s="38">
        <v>1056904</v>
      </c>
      <c r="H182" s="160">
        <v>100.21124971081166</v>
      </c>
      <c r="I182" s="64"/>
      <c r="J182" s="32"/>
      <c r="K182" s="33"/>
      <c r="L182" s="39"/>
      <c r="M182" s="86">
        <f>+E182+I182</f>
        <v>8928</v>
      </c>
      <c r="N182" s="87">
        <f>+F182+J182</f>
        <v>1054676</v>
      </c>
      <c r="O182" s="88">
        <f>+G182+K182</f>
        <v>1056904</v>
      </c>
      <c r="P182" s="39">
        <f>+O182/N182*100</f>
        <v>100.21124971081166</v>
      </c>
    </row>
    <row r="183" spans="1:16" ht="21" thickBot="1">
      <c r="A183" s="132"/>
      <c r="B183" s="133"/>
      <c r="C183" s="133"/>
      <c r="D183" s="103" t="s">
        <v>157</v>
      </c>
      <c r="E183" s="104">
        <v>4775162</v>
      </c>
      <c r="F183" s="105">
        <v>6396045</v>
      </c>
      <c r="G183" s="106">
        <v>6281058</v>
      </c>
      <c r="H183" s="107">
        <v>98.202232786042</v>
      </c>
      <c r="I183" s="104">
        <f>I13+I38+I117+I146+I158+I179+I182</f>
        <v>2571108</v>
      </c>
      <c r="J183" s="105">
        <f>J13+J38+J117+J146+J158+J179+J182</f>
        <v>3123007</v>
      </c>
      <c r="K183" s="106">
        <f>K13+K38+K117+K146+K158+K179+K182</f>
        <v>2699280</v>
      </c>
      <c r="L183" s="107">
        <f>+K183/J183*100</f>
        <v>86.43208292520637</v>
      </c>
      <c r="M183" s="104">
        <f>M13+M38+M117+M146+M158+M179+M182</f>
        <v>7346270</v>
      </c>
      <c r="N183" s="105">
        <f>N13+N38+N117+N146+N158+N179+N182</f>
        <v>9519052</v>
      </c>
      <c r="O183" s="106">
        <f>O13+O38+O117+O146+O158+O179+O182</f>
        <v>8980338</v>
      </c>
      <c r="P183" s="107">
        <f>+O183/N183*100</f>
        <v>94.3406759412597</v>
      </c>
    </row>
    <row r="184" spans="1:16" ht="12.75" outlineLevel="1">
      <c r="A184" s="14"/>
      <c r="B184" s="14"/>
      <c r="C184" s="15"/>
      <c r="D184" s="16"/>
      <c r="E184" s="22"/>
      <c r="F184" s="22"/>
      <c r="G184" s="22"/>
      <c r="H184" s="19"/>
      <c r="I184" s="22"/>
      <c r="J184" s="19"/>
      <c r="K184" s="22"/>
      <c r="L184" s="19"/>
      <c r="M184" s="22"/>
      <c r="N184" s="22"/>
      <c r="O184" s="22"/>
      <c r="P184" s="23"/>
    </row>
    <row r="185" spans="1:18" ht="12.75" outlineLevel="1">
      <c r="A185" s="14"/>
      <c r="B185" s="19"/>
      <c r="C185" s="20"/>
      <c r="D185" s="21"/>
      <c r="E185" s="22"/>
      <c r="F185" s="22"/>
      <c r="G185" s="22"/>
      <c r="H185" s="19"/>
      <c r="I185" s="22"/>
      <c r="J185" s="19"/>
      <c r="K185" s="22"/>
      <c r="L185" s="19"/>
      <c r="M185" s="22"/>
      <c r="N185" s="22"/>
      <c r="O185" s="22"/>
      <c r="P185" s="23"/>
      <c r="Q185" s="24"/>
      <c r="R185" s="24"/>
    </row>
    <row r="186" spans="1:16" ht="18.75">
      <c r="A186" s="134" t="s">
        <v>219</v>
      </c>
      <c r="B186" s="14"/>
      <c r="C186" s="15"/>
      <c r="D186" s="16"/>
      <c r="E186" s="17"/>
      <c r="F186" s="14"/>
      <c r="G186" s="17"/>
      <c r="H186" s="17"/>
      <c r="I186" s="14"/>
      <c r="J186" s="17"/>
      <c r="K186" s="14"/>
      <c r="L186" s="14"/>
      <c r="M186" s="17"/>
      <c r="N186" s="17"/>
      <c r="O186" s="17"/>
      <c r="P186" s="18"/>
    </row>
    <row r="187" spans="1:16" ht="12.75">
      <c r="A187" s="14"/>
      <c r="B187" s="14"/>
      <c r="C187" s="15"/>
      <c r="D187" s="16"/>
      <c r="E187" s="17"/>
      <c r="F187" s="14"/>
      <c r="G187" s="14"/>
      <c r="H187" s="14"/>
      <c r="I187" s="14"/>
      <c r="J187" s="14"/>
      <c r="K187" s="14"/>
      <c r="L187" s="14"/>
      <c r="M187" s="17"/>
      <c r="N187" s="17"/>
      <c r="O187" s="17"/>
      <c r="P187" s="18"/>
    </row>
    <row r="188" spans="1:16" ht="12.75">
      <c r="A188" s="14"/>
      <c r="B188" s="14"/>
      <c r="C188" s="15"/>
      <c r="D188" s="16"/>
      <c r="E188" s="17"/>
      <c r="F188" s="14"/>
      <c r="G188" s="14"/>
      <c r="H188" s="14"/>
      <c r="I188" s="14"/>
      <c r="J188" s="14"/>
      <c r="K188" s="14"/>
      <c r="L188" s="14"/>
      <c r="M188" s="17"/>
      <c r="N188" s="17"/>
      <c r="O188" s="17"/>
      <c r="P188" s="18"/>
    </row>
    <row r="189" spans="1:16" ht="12.75">
      <c r="A189" s="14"/>
      <c r="B189" s="14"/>
      <c r="C189" s="15"/>
      <c r="D189" s="16"/>
      <c r="E189" s="17"/>
      <c r="F189" s="14"/>
      <c r="G189" s="14"/>
      <c r="H189" s="14"/>
      <c r="I189" s="14"/>
      <c r="J189" s="14"/>
      <c r="K189" s="14"/>
      <c r="L189" s="14"/>
      <c r="M189" s="17"/>
      <c r="N189" s="17"/>
      <c r="O189" s="17"/>
      <c r="P189" s="18"/>
    </row>
    <row r="190" spans="1:16" ht="12.75">
      <c r="A190" s="14"/>
      <c r="B190" s="14"/>
      <c r="C190" s="15"/>
      <c r="D190" s="16"/>
      <c r="E190" s="17"/>
      <c r="F190" s="14"/>
      <c r="G190" s="14"/>
      <c r="H190" s="14"/>
      <c r="I190" s="14"/>
      <c r="J190" s="14"/>
      <c r="K190" s="14"/>
      <c r="L190" s="14"/>
      <c r="M190" s="17"/>
      <c r="N190" s="17"/>
      <c r="O190" s="17"/>
      <c r="P190" s="18"/>
    </row>
    <row r="191" spans="1:16" ht="12.75">
      <c r="A191" s="14"/>
      <c r="B191" s="14"/>
      <c r="C191" s="15"/>
      <c r="D191" s="16"/>
      <c r="E191" s="17"/>
      <c r="F191" s="14"/>
      <c r="G191" s="14"/>
      <c r="H191" s="14"/>
      <c r="I191" s="14"/>
      <c r="J191" s="14"/>
      <c r="K191" s="14"/>
      <c r="L191" s="14"/>
      <c r="M191" s="17"/>
      <c r="N191" s="17"/>
      <c r="O191" s="17"/>
      <c r="P191" s="18"/>
    </row>
    <row r="192" spans="1:16" ht="12.75">
      <c r="A192" s="14"/>
      <c r="B192" s="14"/>
      <c r="C192" s="15"/>
      <c r="D192" s="16"/>
      <c r="E192" s="17"/>
      <c r="F192" s="14"/>
      <c r="G192" s="14"/>
      <c r="H192" s="14"/>
      <c r="I192" s="14"/>
      <c r="J192" s="14"/>
      <c r="K192" s="14"/>
      <c r="L192" s="14"/>
      <c r="M192" s="17"/>
      <c r="N192" s="17"/>
      <c r="O192" s="17"/>
      <c r="P192" s="18"/>
    </row>
    <row r="193" spans="1:16" ht="12.75">
      <c r="A193" s="14"/>
      <c r="B193" s="14"/>
      <c r="C193" s="15"/>
      <c r="D193" s="16"/>
      <c r="E193" s="17"/>
      <c r="F193" s="14"/>
      <c r="G193" s="14"/>
      <c r="H193" s="14"/>
      <c r="I193" s="14"/>
      <c r="J193" s="14"/>
      <c r="K193" s="14"/>
      <c r="L193" s="14"/>
      <c r="M193" s="17"/>
      <c r="N193" s="17"/>
      <c r="O193" s="17"/>
      <c r="P193" s="14"/>
    </row>
    <row r="194" spans="1:16" ht="12.75">
      <c r="A194" s="14"/>
      <c r="B194" s="14"/>
      <c r="C194" s="15"/>
      <c r="D194" s="16"/>
      <c r="E194" s="17"/>
      <c r="F194" s="14"/>
      <c r="G194" s="14"/>
      <c r="H194" s="14"/>
      <c r="I194" s="14"/>
      <c r="J194" s="14"/>
      <c r="K194" s="14"/>
      <c r="L194" s="14"/>
      <c r="M194" s="17"/>
      <c r="N194" s="17"/>
      <c r="O194" s="17"/>
      <c r="P194" s="14"/>
    </row>
    <row r="195" spans="1:16" ht="12.75">
      <c r="A195" s="14"/>
      <c r="B195" s="14"/>
      <c r="C195" s="15"/>
      <c r="D195" s="16"/>
      <c r="E195" s="17"/>
      <c r="F195" s="14"/>
      <c r="G195" s="14"/>
      <c r="H195" s="14"/>
      <c r="I195" s="14"/>
      <c r="J195" s="14"/>
      <c r="K195" s="14"/>
      <c r="L195" s="14"/>
      <c r="M195" s="17"/>
      <c r="N195" s="17"/>
      <c r="O195" s="17"/>
      <c r="P195" s="14"/>
    </row>
    <row r="196" spans="1:16" ht="12.75">
      <c r="A196" s="14"/>
      <c r="B196" s="14"/>
      <c r="C196" s="15"/>
      <c r="D196" s="16"/>
      <c r="E196" s="17"/>
      <c r="F196" s="14"/>
      <c r="G196" s="14"/>
      <c r="H196" s="14"/>
      <c r="I196" s="14"/>
      <c r="J196" s="14"/>
      <c r="K196" s="14"/>
      <c r="L196" s="14"/>
      <c r="M196" s="17"/>
      <c r="N196" s="17"/>
      <c r="O196" s="17"/>
      <c r="P196" s="14"/>
    </row>
    <row r="197" spans="1:16" ht="12.75">
      <c r="A197" s="14"/>
      <c r="B197" s="14"/>
      <c r="C197" s="15"/>
      <c r="D197" s="16"/>
      <c r="E197" s="17"/>
      <c r="F197" s="14"/>
      <c r="G197" s="14"/>
      <c r="H197" s="14"/>
      <c r="I197" s="14"/>
      <c r="J197" s="14"/>
      <c r="K197" s="14"/>
      <c r="L197" s="14"/>
      <c r="M197" s="17"/>
      <c r="N197" s="17"/>
      <c r="O197" s="17"/>
      <c r="P197" s="14"/>
    </row>
    <row r="198" spans="1:16" ht="12.75">
      <c r="A198" s="14"/>
      <c r="B198" s="14"/>
      <c r="C198" s="15"/>
      <c r="D198" s="16"/>
      <c r="E198" s="17"/>
      <c r="F198" s="14"/>
      <c r="G198" s="14"/>
      <c r="H198" s="14"/>
      <c r="I198" s="14"/>
      <c r="J198" s="14"/>
      <c r="K198" s="14"/>
      <c r="L198" s="14"/>
      <c r="M198" s="17"/>
      <c r="N198" s="17"/>
      <c r="O198" s="17"/>
      <c r="P198" s="14"/>
    </row>
    <row r="199" spans="1:16" ht="12.75">
      <c r="A199" s="14"/>
      <c r="B199" s="14"/>
      <c r="C199" s="15"/>
      <c r="D199" s="16"/>
      <c r="E199" s="17"/>
      <c r="F199" s="14"/>
      <c r="G199" s="14"/>
      <c r="H199" s="14"/>
      <c r="I199" s="14"/>
      <c r="J199" s="14"/>
      <c r="K199" s="14"/>
      <c r="L199" s="14"/>
      <c r="M199" s="17"/>
      <c r="N199" s="17"/>
      <c r="O199" s="17"/>
      <c r="P199" s="14"/>
    </row>
    <row r="200" spans="1:16" ht="12.75">
      <c r="A200" s="14"/>
      <c r="B200" s="14"/>
      <c r="C200" s="15"/>
      <c r="D200" s="16"/>
      <c r="E200" s="17"/>
      <c r="F200" s="14"/>
      <c r="G200" s="14"/>
      <c r="H200" s="14"/>
      <c r="I200" s="14"/>
      <c r="J200" s="14"/>
      <c r="K200" s="14"/>
      <c r="L200" s="14"/>
      <c r="M200" s="17"/>
      <c r="N200" s="17"/>
      <c r="O200" s="17"/>
      <c r="P200" s="14"/>
    </row>
    <row r="201" spans="1:16" ht="12.75">
      <c r="A201" s="14"/>
      <c r="B201" s="14"/>
      <c r="C201" s="15"/>
      <c r="D201" s="16"/>
      <c r="E201" s="17"/>
      <c r="F201" s="14"/>
      <c r="G201" s="14"/>
      <c r="H201" s="14"/>
      <c r="I201" s="14"/>
      <c r="J201" s="14"/>
      <c r="K201" s="14"/>
      <c r="L201" s="14"/>
      <c r="M201" s="17"/>
      <c r="N201" s="17"/>
      <c r="O201" s="17"/>
      <c r="P201" s="14"/>
    </row>
    <row r="202" spans="1:16" ht="12.75">
      <c r="A202" s="14"/>
      <c r="B202" s="14"/>
      <c r="C202" s="15"/>
      <c r="D202" s="16"/>
      <c r="E202" s="17"/>
      <c r="F202" s="14"/>
      <c r="G202" s="14"/>
      <c r="H202" s="14"/>
      <c r="I202" s="14"/>
      <c r="J202" s="14"/>
      <c r="K202" s="14"/>
      <c r="L202" s="14"/>
      <c r="M202" s="17"/>
      <c r="N202" s="17"/>
      <c r="O202" s="17"/>
      <c r="P202" s="14"/>
    </row>
    <row r="203" spans="1:16" ht="12.75">
      <c r="A203" s="14"/>
      <c r="B203" s="14"/>
      <c r="C203" s="15"/>
      <c r="D203" s="16"/>
      <c r="E203" s="17"/>
      <c r="F203" s="14"/>
      <c r="G203" s="14"/>
      <c r="H203" s="14"/>
      <c r="I203" s="14"/>
      <c r="J203" s="14"/>
      <c r="K203" s="14"/>
      <c r="L203" s="14"/>
      <c r="M203" s="17"/>
      <c r="N203" s="17"/>
      <c r="O203" s="17"/>
      <c r="P203" s="14"/>
    </row>
    <row r="204" spans="1:16" ht="12.75">
      <c r="A204" s="14"/>
      <c r="B204" s="14"/>
      <c r="C204" s="15"/>
      <c r="D204" s="16"/>
      <c r="E204" s="17"/>
      <c r="F204" s="14"/>
      <c r="G204" s="14"/>
      <c r="H204" s="14"/>
      <c r="I204" s="14"/>
      <c r="J204" s="14"/>
      <c r="K204" s="14"/>
      <c r="L204" s="14"/>
      <c r="M204" s="17"/>
      <c r="N204" s="17"/>
      <c r="O204" s="17"/>
      <c r="P204" s="14"/>
    </row>
    <row r="205" spans="1:16" ht="12.75">
      <c r="A205" s="14"/>
      <c r="B205" s="14"/>
      <c r="C205" s="15"/>
      <c r="D205" s="16"/>
      <c r="E205" s="17"/>
      <c r="F205" s="14"/>
      <c r="G205" s="14"/>
      <c r="H205" s="14"/>
      <c r="I205" s="14"/>
      <c r="J205" s="14"/>
      <c r="K205" s="14"/>
      <c r="L205" s="14"/>
      <c r="M205" s="17"/>
      <c r="N205" s="17"/>
      <c r="O205" s="17"/>
      <c r="P205" s="14"/>
    </row>
    <row r="206" spans="1:16" ht="12.75">
      <c r="A206" s="14"/>
      <c r="B206" s="14"/>
      <c r="C206" s="15"/>
      <c r="D206" s="16"/>
      <c r="E206" s="17"/>
      <c r="F206" s="14"/>
      <c r="G206" s="14"/>
      <c r="H206" s="14"/>
      <c r="I206" s="14"/>
      <c r="J206" s="14"/>
      <c r="K206" s="14"/>
      <c r="L206" s="14"/>
      <c r="M206" s="17"/>
      <c r="N206" s="17"/>
      <c r="O206" s="17"/>
      <c r="P206" s="14"/>
    </row>
    <row r="207" spans="1:16" ht="12.75">
      <c r="A207" s="14"/>
      <c r="B207" s="14"/>
      <c r="C207" s="15"/>
      <c r="D207" s="16"/>
      <c r="E207" s="17"/>
      <c r="F207" s="14"/>
      <c r="G207" s="14"/>
      <c r="H207" s="14"/>
      <c r="I207" s="14"/>
      <c r="J207" s="14"/>
      <c r="K207" s="14"/>
      <c r="L207" s="14"/>
      <c r="M207" s="17"/>
      <c r="N207" s="17"/>
      <c r="O207" s="17"/>
      <c r="P207" s="14"/>
    </row>
    <row r="208" spans="1:16" ht="12.75">
      <c r="A208" s="14"/>
      <c r="B208" s="14"/>
      <c r="C208" s="15"/>
      <c r="D208" s="16"/>
      <c r="E208" s="17"/>
      <c r="F208" s="14"/>
      <c r="G208" s="14"/>
      <c r="H208" s="14"/>
      <c r="I208" s="14"/>
      <c r="J208" s="14"/>
      <c r="K208" s="14"/>
      <c r="L208" s="14"/>
      <c r="M208" s="17"/>
      <c r="N208" s="17"/>
      <c r="O208" s="17"/>
      <c r="P208" s="14"/>
    </row>
    <row r="209" spans="1:16" ht="12.75">
      <c r="A209" s="14"/>
      <c r="B209" s="14"/>
      <c r="C209" s="15"/>
      <c r="D209" s="16"/>
      <c r="E209" s="17"/>
      <c r="F209" s="14"/>
      <c r="G209" s="14"/>
      <c r="H209" s="14"/>
      <c r="I209" s="14"/>
      <c r="J209" s="14"/>
      <c r="K209" s="14"/>
      <c r="L209" s="14"/>
      <c r="M209" s="17"/>
      <c r="N209" s="17"/>
      <c r="O209" s="17"/>
      <c r="P209" s="14"/>
    </row>
    <row r="210" spans="1:16" ht="12.75">
      <c r="A210" s="14"/>
      <c r="B210" s="14"/>
      <c r="C210" s="15"/>
      <c r="D210" s="16"/>
      <c r="E210" s="17"/>
      <c r="F210" s="14"/>
      <c r="G210" s="14"/>
      <c r="H210" s="14"/>
      <c r="I210" s="14"/>
      <c r="J210" s="14"/>
      <c r="K210" s="14"/>
      <c r="L210" s="14"/>
      <c r="M210" s="17"/>
      <c r="N210" s="17"/>
      <c r="O210" s="17"/>
      <c r="P210" s="14"/>
    </row>
    <row r="211" spans="1:16" ht="12.75">
      <c r="A211" s="14"/>
      <c r="B211" s="14"/>
      <c r="C211" s="15"/>
      <c r="D211" s="16"/>
      <c r="E211" s="17"/>
      <c r="F211" s="14"/>
      <c r="G211" s="14"/>
      <c r="H211" s="14"/>
      <c r="I211" s="14"/>
      <c r="J211" s="14"/>
      <c r="K211" s="14"/>
      <c r="L211" s="14"/>
      <c r="M211" s="17"/>
      <c r="N211" s="17"/>
      <c r="O211" s="17"/>
      <c r="P211" s="14"/>
    </row>
    <row r="212" spans="1:16" ht="12.75">
      <c r="A212" s="14"/>
      <c r="B212" s="14"/>
      <c r="C212" s="15"/>
      <c r="D212" s="16"/>
      <c r="E212" s="17"/>
      <c r="F212" s="14"/>
      <c r="G212" s="14"/>
      <c r="H212" s="14"/>
      <c r="I212" s="14"/>
      <c r="J212" s="14"/>
      <c r="K212" s="14"/>
      <c r="L212" s="14"/>
      <c r="M212" s="17"/>
      <c r="N212" s="17"/>
      <c r="O212" s="17"/>
      <c r="P212" s="14"/>
    </row>
    <row r="213" spans="1:16" ht="12.75">
      <c r="A213" s="14"/>
      <c r="B213" s="14"/>
      <c r="C213" s="15"/>
      <c r="D213" s="16"/>
      <c r="E213" s="17"/>
      <c r="F213" s="14"/>
      <c r="G213" s="14"/>
      <c r="H213" s="14"/>
      <c r="I213" s="14"/>
      <c r="J213" s="14"/>
      <c r="K213" s="14"/>
      <c r="L213" s="14"/>
      <c r="M213" s="17"/>
      <c r="N213" s="17"/>
      <c r="O213" s="17"/>
      <c r="P213" s="14"/>
    </row>
    <row r="214" spans="1:16" ht="12.75">
      <c r="A214" s="14"/>
      <c r="B214" s="14"/>
      <c r="C214" s="15"/>
      <c r="D214" s="16"/>
      <c r="E214" s="17"/>
      <c r="F214" s="14"/>
      <c r="G214" s="14"/>
      <c r="H214" s="14"/>
      <c r="I214" s="14"/>
      <c r="J214" s="14"/>
      <c r="K214" s="14"/>
      <c r="L214" s="14"/>
      <c r="M214" s="17"/>
      <c r="N214" s="17"/>
      <c r="O214" s="17"/>
      <c r="P214" s="14"/>
    </row>
    <row r="215" spans="1:16" ht="12.75">
      <c r="A215" s="14"/>
      <c r="B215" s="14"/>
      <c r="C215" s="15"/>
      <c r="D215" s="16"/>
      <c r="E215" s="17"/>
      <c r="F215" s="14"/>
      <c r="G215" s="14"/>
      <c r="H215" s="14"/>
      <c r="I215" s="14"/>
      <c r="J215" s="14"/>
      <c r="K215" s="14"/>
      <c r="L215" s="14"/>
      <c r="M215" s="17"/>
      <c r="N215" s="17"/>
      <c r="O215" s="17"/>
      <c r="P215" s="14"/>
    </row>
    <row r="216" spans="1:16" ht="12.75">
      <c r="A216" s="14"/>
      <c r="B216" s="14"/>
      <c r="C216" s="15"/>
      <c r="D216" s="16"/>
      <c r="E216" s="17"/>
      <c r="F216" s="14"/>
      <c r="G216" s="14"/>
      <c r="H216" s="14"/>
      <c r="I216" s="14"/>
      <c r="J216" s="14"/>
      <c r="K216" s="14"/>
      <c r="L216" s="14"/>
      <c r="M216" s="17"/>
      <c r="N216" s="17"/>
      <c r="O216" s="17"/>
      <c r="P216" s="14"/>
    </row>
    <row r="217" spans="1:16" ht="12.75">
      <c r="A217" s="14"/>
      <c r="B217" s="14"/>
      <c r="C217" s="15"/>
      <c r="D217" s="16"/>
      <c r="E217" s="17"/>
      <c r="F217" s="14"/>
      <c r="G217" s="14"/>
      <c r="H217" s="14"/>
      <c r="I217" s="14"/>
      <c r="J217" s="14"/>
      <c r="K217" s="14"/>
      <c r="L217" s="14"/>
      <c r="M217" s="17"/>
      <c r="N217" s="17"/>
      <c r="O217" s="17"/>
      <c r="P217" s="14"/>
    </row>
    <row r="218" spans="1:16" ht="12.75">
      <c r="A218" s="14"/>
      <c r="B218" s="14"/>
      <c r="C218" s="15"/>
      <c r="D218" s="16"/>
      <c r="E218" s="17"/>
      <c r="F218" s="14"/>
      <c r="G218" s="14"/>
      <c r="H218" s="14"/>
      <c r="I218" s="14"/>
      <c r="J218" s="14"/>
      <c r="K218" s="14"/>
      <c r="L218" s="14"/>
      <c r="M218" s="17"/>
      <c r="N218" s="17"/>
      <c r="O218" s="17"/>
      <c r="P218" s="14"/>
    </row>
    <row r="219" spans="1:16" ht="12.75">
      <c r="A219" s="14"/>
      <c r="B219" s="14"/>
      <c r="C219" s="15"/>
      <c r="D219" s="16"/>
      <c r="E219" s="17"/>
      <c r="F219" s="14"/>
      <c r="G219" s="14"/>
      <c r="H219" s="14"/>
      <c r="I219" s="14"/>
      <c r="J219" s="14"/>
      <c r="K219" s="14"/>
      <c r="L219" s="14"/>
      <c r="M219" s="17"/>
      <c r="N219" s="17"/>
      <c r="O219" s="17"/>
      <c r="P219" s="14"/>
    </row>
    <row r="220" spans="1:16" ht="12.75">
      <c r="A220" s="14"/>
      <c r="B220" s="14"/>
      <c r="C220" s="15"/>
      <c r="D220" s="16"/>
      <c r="E220" s="17"/>
      <c r="F220" s="14"/>
      <c r="G220" s="14"/>
      <c r="H220" s="14"/>
      <c r="I220" s="14"/>
      <c r="J220" s="14"/>
      <c r="K220" s="14"/>
      <c r="L220" s="14"/>
      <c r="M220" s="17"/>
      <c r="N220" s="17"/>
      <c r="O220" s="17"/>
      <c r="P220" s="14"/>
    </row>
    <row r="221" spans="1:16" ht="12.75">
      <c r="A221" s="14"/>
      <c r="B221" s="14"/>
      <c r="C221" s="15"/>
      <c r="D221" s="16"/>
      <c r="E221" s="17"/>
      <c r="F221" s="14"/>
      <c r="G221" s="14"/>
      <c r="H221" s="14"/>
      <c r="I221" s="14"/>
      <c r="J221" s="14"/>
      <c r="K221" s="14"/>
      <c r="L221" s="14"/>
      <c r="M221" s="17"/>
      <c r="N221" s="17"/>
      <c r="O221" s="17"/>
      <c r="P221" s="14"/>
    </row>
    <row r="222" spans="1:16" ht="12.75">
      <c r="A222" s="14"/>
      <c r="B222" s="14"/>
      <c r="C222" s="15"/>
      <c r="D222" s="16"/>
      <c r="E222" s="17"/>
      <c r="F222" s="14"/>
      <c r="G222" s="14"/>
      <c r="H222" s="14"/>
      <c r="I222" s="14"/>
      <c r="J222" s="14"/>
      <c r="K222" s="14"/>
      <c r="L222" s="14"/>
      <c r="M222" s="17"/>
      <c r="N222" s="17"/>
      <c r="O222" s="17"/>
      <c r="P222" s="14"/>
    </row>
    <row r="223" spans="1:16" ht="12.75">
      <c r="A223" s="14"/>
      <c r="B223" s="14"/>
      <c r="C223" s="15"/>
      <c r="D223" s="16"/>
      <c r="E223" s="17"/>
      <c r="F223" s="14"/>
      <c r="G223" s="14"/>
      <c r="H223" s="14"/>
      <c r="I223" s="14"/>
      <c r="J223" s="14"/>
      <c r="K223" s="14"/>
      <c r="L223" s="14"/>
      <c r="M223" s="17"/>
      <c r="N223" s="17"/>
      <c r="O223" s="17"/>
      <c r="P223" s="14"/>
    </row>
    <row r="224" spans="1:16" ht="12.75">
      <c r="A224" s="14"/>
      <c r="B224" s="14"/>
      <c r="C224" s="15"/>
      <c r="D224" s="16"/>
      <c r="E224" s="17"/>
      <c r="F224" s="14"/>
      <c r="G224" s="14"/>
      <c r="H224" s="14"/>
      <c r="I224" s="14"/>
      <c r="J224" s="14"/>
      <c r="K224" s="14"/>
      <c r="L224" s="14"/>
      <c r="M224" s="17"/>
      <c r="N224" s="17"/>
      <c r="O224" s="17"/>
      <c r="P224" s="14"/>
    </row>
    <row r="225" spans="1:16" ht="12.75">
      <c r="A225" s="14"/>
      <c r="B225" s="14"/>
      <c r="C225" s="15"/>
      <c r="D225" s="16"/>
      <c r="E225" s="17"/>
      <c r="F225" s="14"/>
      <c r="G225" s="14"/>
      <c r="H225" s="14"/>
      <c r="I225" s="14"/>
      <c r="J225" s="14"/>
      <c r="K225" s="14"/>
      <c r="L225" s="14"/>
      <c r="M225" s="17"/>
      <c r="N225" s="17"/>
      <c r="O225" s="17"/>
      <c r="P225" s="14"/>
    </row>
    <row r="226" spans="1:16" ht="12.75">
      <c r="A226" s="14"/>
      <c r="B226" s="14"/>
      <c r="C226" s="15"/>
      <c r="D226" s="16"/>
      <c r="E226" s="17"/>
      <c r="F226" s="14"/>
      <c r="G226" s="14"/>
      <c r="H226" s="14"/>
      <c r="I226" s="14"/>
      <c r="J226" s="14"/>
      <c r="K226" s="14"/>
      <c r="L226" s="14"/>
      <c r="M226" s="17"/>
      <c r="N226" s="17"/>
      <c r="O226" s="17"/>
      <c r="P226" s="14"/>
    </row>
    <row r="227" spans="1:16" ht="12.75">
      <c r="A227" s="14"/>
      <c r="B227" s="14"/>
      <c r="C227" s="15"/>
      <c r="D227" s="16"/>
      <c r="E227" s="17"/>
      <c r="F227" s="14"/>
      <c r="G227" s="14"/>
      <c r="H227" s="14"/>
      <c r="I227" s="14"/>
      <c r="J227" s="14"/>
      <c r="K227" s="14"/>
      <c r="L227" s="14"/>
      <c r="M227" s="17"/>
      <c r="N227" s="17"/>
      <c r="O227" s="17"/>
      <c r="P227" s="14"/>
    </row>
    <row r="228" spans="1:16" ht="12.75">
      <c r="A228" s="14"/>
      <c r="B228" s="14"/>
      <c r="C228" s="15"/>
      <c r="D228" s="16"/>
      <c r="E228" s="17"/>
      <c r="F228" s="14"/>
      <c r="G228" s="14"/>
      <c r="H228" s="14"/>
      <c r="I228" s="14"/>
      <c r="J228" s="14"/>
      <c r="K228" s="14"/>
      <c r="L228" s="14"/>
      <c r="M228" s="17"/>
      <c r="N228" s="17"/>
      <c r="O228" s="17"/>
      <c r="P228" s="14"/>
    </row>
    <row r="229" spans="1:16" ht="12.75">
      <c r="A229" s="14"/>
      <c r="B229" s="14"/>
      <c r="C229" s="15"/>
      <c r="D229" s="16"/>
      <c r="E229" s="17"/>
      <c r="F229" s="14"/>
      <c r="G229" s="14"/>
      <c r="H229" s="14"/>
      <c r="I229" s="14"/>
      <c r="J229" s="14"/>
      <c r="K229" s="14"/>
      <c r="L229" s="14"/>
      <c r="M229" s="17"/>
      <c r="N229" s="17"/>
      <c r="O229" s="17"/>
      <c r="P229" s="14"/>
    </row>
    <row r="230" spans="1:16" ht="12.75">
      <c r="A230" s="14"/>
      <c r="B230" s="14"/>
      <c r="C230" s="15"/>
      <c r="D230" s="16"/>
      <c r="E230" s="17"/>
      <c r="F230" s="14"/>
      <c r="G230" s="14"/>
      <c r="H230" s="14"/>
      <c r="I230" s="14"/>
      <c r="J230" s="14"/>
      <c r="K230" s="14"/>
      <c r="L230" s="14"/>
      <c r="M230" s="17"/>
      <c r="N230" s="17"/>
      <c r="O230" s="17"/>
      <c r="P230" s="14"/>
    </row>
    <row r="231" spans="1:16" ht="12.75">
      <c r="A231" s="14"/>
      <c r="B231" s="14"/>
      <c r="C231" s="15"/>
      <c r="D231" s="16"/>
      <c r="E231" s="17"/>
      <c r="F231" s="14"/>
      <c r="G231" s="14"/>
      <c r="H231" s="14"/>
      <c r="I231" s="14"/>
      <c r="J231" s="14"/>
      <c r="K231" s="14"/>
      <c r="L231" s="14"/>
      <c r="M231" s="17"/>
      <c r="N231" s="17"/>
      <c r="O231" s="17"/>
      <c r="P231" s="14"/>
    </row>
    <row r="232" spans="1:16" ht="12.75">
      <c r="A232" s="14"/>
      <c r="B232" s="14"/>
      <c r="C232" s="15"/>
      <c r="D232" s="16"/>
      <c r="E232" s="17"/>
      <c r="F232" s="14"/>
      <c r="G232" s="14"/>
      <c r="H232" s="14"/>
      <c r="I232" s="14"/>
      <c r="J232" s="14"/>
      <c r="K232" s="14"/>
      <c r="L232" s="14"/>
      <c r="M232" s="17"/>
      <c r="N232" s="17"/>
      <c r="O232" s="17"/>
      <c r="P232" s="14"/>
    </row>
    <row r="233" spans="1:16" ht="12.75">
      <c r="A233" s="14"/>
      <c r="B233" s="14"/>
      <c r="C233" s="15"/>
      <c r="D233" s="16"/>
      <c r="E233" s="17"/>
      <c r="F233" s="14"/>
      <c r="G233" s="14"/>
      <c r="H233" s="14"/>
      <c r="I233" s="14"/>
      <c r="J233" s="14"/>
      <c r="K233" s="14"/>
      <c r="L233" s="14"/>
      <c r="M233" s="17"/>
      <c r="N233" s="17"/>
      <c r="O233" s="17"/>
      <c r="P233" s="14"/>
    </row>
    <row r="234" spans="1:16" ht="12.75">
      <c r="A234" s="14"/>
      <c r="B234" s="14"/>
      <c r="C234" s="15"/>
      <c r="D234" s="16"/>
      <c r="E234" s="17"/>
      <c r="F234" s="14"/>
      <c r="G234" s="14"/>
      <c r="H234" s="14"/>
      <c r="I234" s="14"/>
      <c r="J234" s="14"/>
      <c r="K234" s="14"/>
      <c r="L234" s="14"/>
      <c r="M234" s="17"/>
      <c r="N234" s="17"/>
      <c r="O234" s="17"/>
      <c r="P234" s="14"/>
    </row>
    <row r="235" spans="1:16" ht="12.75">
      <c r="A235" s="14"/>
      <c r="B235" s="14"/>
      <c r="C235" s="15"/>
      <c r="D235" s="16"/>
      <c r="E235" s="17"/>
      <c r="F235" s="14"/>
      <c r="G235" s="14"/>
      <c r="H235" s="14"/>
      <c r="I235" s="14"/>
      <c r="J235" s="14"/>
      <c r="K235" s="14"/>
      <c r="L235" s="14"/>
      <c r="M235" s="17"/>
      <c r="N235" s="17"/>
      <c r="O235" s="17"/>
      <c r="P235" s="14"/>
    </row>
    <row r="236" spans="1:16" ht="12.75">
      <c r="A236" s="14"/>
      <c r="B236" s="14"/>
      <c r="C236" s="15"/>
      <c r="D236" s="16"/>
      <c r="E236" s="17"/>
      <c r="F236" s="14"/>
      <c r="G236" s="14"/>
      <c r="H236" s="14"/>
      <c r="I236" s="14"/>
      <c r="J236" s="14"/>
      <c r="K236" s="14"/>
      <c r="L236" s="14"/>
      <c r="M236" s="17"/>
      <c r="N236" s="17"/>
      <c r="O236" s="17"/>
      <c r="P236" s="14"/>
    </row>
    <row r="237" spans="1:16" ht="12.75">
      <c r="A237" s="14"/>
      <c r="B237" s="14"/>
      <c r="C237" s="15"/>
      <c r="D237" s="16"/>
      <c r="E237" s="17"/>
      <c r="F237" s="14"/>
      <c r="G237" s="14"/>
      <c r="H237" s="14"/>
      <c r="I237" s="14"/>
      <c r="J237" s="14"/>
      <c r="K237" s="14"/>
      <c r="L237" s="14"/>
      <c r="M237" s="17"/>
      <c r="N237" s="17"/>
      <c r="O237" s="17"/>
      <c r="P237" s="14"/>
    </row>
    <row r="238" spans="1:16" ht="12.75">
      <c r="A238" s="14"/>
      <c r="B238" s="14"/>
      <c r="C238" s="15"/>
      <c r="D238" s="16"/>
      <c r="E238" s="17"/>
      <c r="F238" s="14"/>
      <c r="G238" s="14"/>
      <c r="H238" s="14"/>
      <c r="I238" s="14"/>
      <c r="J238" s="14"/>
      <c r="K238" s="14"/>
      <c r="L238" s="14"/>
      <c r="M238" s="17"/>
      <c r="N238" s="17"/>
      <c r="O238" s="17"/>
      <c r="P238" s="14"/>
    </row>
    <row r="239" spans="1:16" ht="12.75">
      <c r="A239" s="14"/>
      <c r="B239" s="14"/>
      <c r="C239" s="15"/>
      <c r="D239" s="16"/>
      <c r="E239" s="17"/>
      <c r="F239" s="14"/>
      <c r="G239" s="14"/>
      <c r="H239" s="14"/>
      <c r="I239" s="14"/>
      <c r="J239" s="14"/>
      <c r="K239" s="14"/>
      <c r="L239" s="14"/>
      <c r="M239" s="17"/>
      <c r="N239" s="17"/>
      <c r="O239" s="17"/>
      <c r="P239" s="14"/>
    </row>
    <row r="240" spans="1:16" ht="12.75">
      <c r="A240" s="14"/>
      <c r="B240" s="14"/>
      <c r="C240" s="15"/>
      <c r="D240" s="16"/>
      <c r="E240" s="17"/>
      <c r="F240" s="14"/>
      <c r="G240" s="14"/>
      <c r="H240" s="14"/>
      <c r="I240" s="14"/>
      <c r="J240" s="14"/>
      <c r="K240" s="14"/>
      <c r="L240" s="14"/>
      <c r="M240" s="17"/>
      <c r="N240" s="17"/>
      <c r="O240" s="17"/>
      <c r="P240" s="14"/>
    </row>
    <row r="241" spans="1:16" ht="12.75">
      <c r="A241" s="14"/>
      <c r="B241" s="14"/>
      <c r="C241" s="15"/>
      <c r="D241" s="16"/>
      <c r="E241" s="17"/>
      <c r="F241" s="14"/>
      <c r="G241" s="14"/>
      <c r="H241" s="14"/>
      <c r="I241" s="14"/>
      <c r="J241" s="14"/>
      <c r="K241" s="14"/>
      <c r="L241" s="14"/>
      <c r="M241" s="17"/>
      <c r="N241" s="17"/>
      <c r="O241" s="17"/>
      <c r="P241" s="14"/>
    </row>
    <row r="242" spans="1:16" ht="12.75">
      <c r="A242" s="14"/>
      <c r="B242" s="14"/>
      <c r="C242" s="15"/>
      <c r="D242" s="16"/>
      <c r="E242" s="17"/>
      <c r="F242" s="14"/>
      <c r="G242" s="14"/>
      <c r="H242" s="14"/>
      <c r="I242" s="14"/>
      <c r="J242" s="14"/>
      <c r="K242" s="14"/>
      <c r="L242" s="14"/>
      <c r="M242" s="17"/>
      <c r="N242" s="17"/>
      <c r="O242" s="17"/>
      <c r="P242" s="14"/>
    </row>
    <row r="243" spans="1:16" ht="12.75">
      <c r="A243" s="14"/>
      <c r="B243" s="14"/>
      <c r="C243" s="15"/>
      <c r="D243" s="16"/>
      <c r="E243" s="17"/>
      <c r="F243" s="14"/>
      <c r="G243" s="14"/>
      <c r="H243" s="14"/>
      <c r="I243" s="14"/>
      <c r="J243" s="14"/>
      <c r="K243" s="14"/>
      <c r="L243" s="14"/>
      <c r="M243" s="17"/>
      <c r="N243" s="17"/>
      <c r="O243" s="17"/>
      <c r="P243" s="14"/>
    </row>
    <row r="244" spans="1:16" ht="12.75">
      <c r="A244" s="14"/>
      <c r="B244" s="14"/>
      <c r="C244" s="15"/>
      <c r="D244" s="16"/>
      <c r="E244" s="17"/>
      <c r="F244" s="14"/>
      <c r="G244" s="14"/>
      <c r="H244" s="14"/>
      <c r="I244" s="14"/>
      <c r="J244" s="14"/>
      <c r="K244" s="14"/>
      <c r="L244" s="14"/>
      <c r="M244" s="17"/>
      <c r="N244" s="17"/>
      <c r="O244" s="17"/>
      <c r="P244" s="14"/>
    </row>
    <row r="245" spans="1:16" ht="12.75">
      <c r="A245" s="14"/>
      <c r="B245" s="14"/>
      <c r="C245" s="15"/>
      <c r="D245" s="16"/>
      <c r="E245" s="17"/>
      <c r="F245" s="14"/>
      <c r="G245" s="14"/>
      <c r="H245" s="14"/>
      <c r="I245" s="14"/>
      <c r="J245" s="14"/>
      <c r="K245" s="14"/>
      <c r="L245" s="14"/>
      <c r="M245" s="17"/>
      <c r="N245" s="17"/>
      <c r="O245" s="17"/>
      <c r="P245" s="14"/>
    </row>
    <row r="246" spans="1:16" ht="12.75">
      <c r="A246" s="14"/>
      <c r="B246" s="14"/>
      <c r="C246" s="15"/>
      <c r="D246" s="16"/>
      <c r="E246" s="17"/>
      <c r="F246" s="14"/>
      <c r="G246" s="14"/>
      <c r="H246" s="14"/>
      <c r="I246" s="14"/>
      <c r="J246" s="14"/>
      <c r="K246" s="14"/>
      <c r="L246" s="14"/>
      <c r="M246" s="17"/>
      <c r="N246" s="17"/>
      <c r="O246" s="17"/>
      <c r="P246" s="14"/>
    </row>
    <row r="247" spans="1:16" ht="12.75">
      <c r="A247" s="14"/>
      <c r="B247" s="14"/>
      <c r="C247" s="15"/>
      <c r="D247" s="16"/>
      <c r="E247" s="17"/>
      <c r="F247" s="14"/>
      <c r="G247" s="14"/>
      <c r="H247" s="14"/>
      <c r="I247" s="14"/>
      <c r="J247" s="14"/>
      <c r="K247" s="14"/>
      <c r="L247" s="14"/>
      <c r="M247" s="17"/>
      <c r="N247" s="17"/>
      <c r="O247" s="17"/>
      <c r="P247" s="14"/>
    </row>
    <row r="248" spans="1:16" ht="12.75">
      <c r="A248" s="14"/>
      <c r="B248" s="14"/>
      <c r="C248" s="15"/>
      <c r="D248" s="16"/>
      <c r="E248" s="17"/>
      <c r="F248" s="14"/>
      <c r="G248" s="14"/>
      <c r="H248" s="14"/>
      <c r="I248" s="14"/>
      <c r="J248" s="14"/>
      <c r="K248" s="14"/>
      <c r="L248" s="14"/>
      <c r="M248" s="17"/>
      <c r="N248" s="17"/>
      <c r="O248" s="17"/>
      <c r="P248" s="14"/>
    </row>
    <row r="249" spans="1:16" ht="12.75">
      <c r="A249" s="14"/>
      <c r="B249" s="14"/>
      <c r="C249" s="15"/>
      <c r="D249" s="16"/>
      <c r="E249" s="17"/>
      <c r="F249" s="14"/>
      <c r="G249" s="14"/>
      <c r="H249" s="14"/>
      <c r="I249" s="14"/>
      <c r="J249" s="14"/>
      <c r="K249" s="14"/>
      <c r="L249" s="14"/>
      <c r="M249" s="17"/>
      <c r="N249" s="17"/>
      <c r="O249" s="17"/>
      <c r="P249" s="14"/>
    </row>
    <row r="250" spans="1:16" ht="12.75">
      <c r="A250" s="14"/>
      <c r="B250" s="14"/>
      <c r="C250" s="15"/>
      <c r="D250" s="16"/>
      <c r="E250" s="17"/>
      <c r="F250" s="14"/>
      <c r="G250" s="14"/>
      <c r="H250" s="14"/>
      <c r="I250" s="14"/>
      <c r="J250" s="14"/>
      <c r="K250" s="14"/>
      <c r="L250" s="14"/>
      <c r="M250" s="17"/>
      <c r="N250" s="17"/>
      <c r="O250" s="17"/>
      <c r="P250" s="14"/>
    </row>
    <row r="251" spans="1:16" ht="12.75">
      <c r="A251" s="14"/>
      <c r="B251" s="14"/>
      <c r="C251" s="15"/>
      <c r="D251" s="16"/>
      <c r="E251" s="17"/>
      <c r="F251" s="14"/>
      <c r="G251" s="14"/>
      <c r="H251" s="14"/>
      <c r="I251" s="14"/>
      <c r="J251" s="14"/>
      <c r="K251" s="14"/>
      <c r="L251" s="14"/>
      <c r="M251" s="17"/>
      <c r="N251" s="17"/>
      <c r="O251" s="17"/>
      <c r="P251" s="14"/>
    </row>
    <row r="252" spans="1:16" ht="12.75">
      <c r="A252" s="14"/>
      <c r="B252" s="14"/>
      <c r="C252" s="15"/>
      <c r="D252" s="16"/>
      <c r="E252" s="17"/>
      <c r="F252" s="14"/>
      <c r="G252" s="14"/>
      <c r="H252" s="14"/>
      <c r="I252" s="14"/>
      <c r="J252" s="14"/>
      <c r="K252" s="14"/>
      <c r="L252" s="14"/>
      <c r="M252" s="17"/>
      <c r="N252" s="17"/>
      <c r="O252" s="17"/>
      <c r="P252" s="14"/>
    </row>
    <row r="253" spans="1:16" ht="12.75">
      <c r="A253" s="14"/>
      <c r="B253" s="14"/>
      <c r="C253" s="15"/>
      <c r="D253" s="16"/>
      <c r="E253" s="17"/>
      <c r="F253" s="14"/>
      <c r="G253" s="14"/>
      <c r="H253" s="14"/>
      <c r="I253" s="14"/>
      <c r="J253" s="14"/>
      <c r="K253" s="14"/>
      <c r="L253" s="14"/>
      <c r="M253" s="17"/>
      <c r="N253" s="17"/>
      <c r="O253" s="17"/>
      <c r="P253" s="14"/>
    </row>
    <row r="254" spans="13:15" ht="12.75">
      <c r="M254" s="4"/>
      <c r="N254" s="4"/>
      <c r="O254" s="4"/>
    </row>
    <row r="255" spans="13:15" ht="12.75">
      <c r="M255" s="4"/>
      <c r="N255" s="4"/>
      <c r="O255" s="4"/>
    </row>
    <row r="256" spans="13:15" ht="12.75">
      <c r="M256" s="4"/>
      <c r="N256" s="4"/>
      <c r="O256" s="4"/>
    </row>
    <row r="257" spans="13:15" ht="12.75">
      <c r="M257" s="4"/>
      <c r="N257" s="4"/>
      <c r="O257" s="4"/>
    </row>
    <row r="258" spans="13:15" ht="12.75">
      <c r="M258" s="4"/>
      <c r="N258" s="4"/>
      <c r="O258" s="4"/>
    </row>
    <row r="259" spans="13:15" ht="12.75">
      <c r="M259" s="4"/>
      <c r="N259" s="4"/>
      <c r="O259" s="4"/>
    </row>
    <row r="260" spans="13:15" ht="12.75">
      <c r="M260" s="4"/>
      <c r="N260" s="4"/>
      <c r="O260" s="4"/>
    </row>
    <row r="261" spans="13:15" ht="12.75">
      <c r="M261" s="4"/>
      <c r="N261" s="4"/>
      <c r="O261" s="4"/>
    </row>
    <row r="262" spans="13:15" ht="12.75">
      <c r="M262" s="4"/>
      <c r="N262" s="4"/>
      <c r="O262" s="4"/>
    </row>
    <row r="263" spans="13:15" ht="12.75">
      <c r="M263" s="4"/>
      <c r="N263" s="4"/>
      <c r="O263" s="4"/>
    </row>
    <row r="264" spans="13:15" ht="12.75">
      <c r="M264" s="4"/>
      <c r="N264" s="4"/>
      <c r="O264" s="4"/>
    </row>
    <row r="265" spans="13:15" ht="12.75">
      <c r="M265" s="4"/>
      <c r="N265" s="4"/>
      <c r="O265" s="4"/>
    </row>
    <row r="266" spans="13:15" ht="12.75">
      <c r="M266" s="4"/>
      <c r="N266" s="4"/>
      <c r="O266" s="4"/>
    </row>
    <row r="267" spans="13:15" ht="12.75">
      <c r="M267" s="4"/>
      <c r="N267" s="4"/>
      <c r="O267" s="4"/>
    </row>
    <row r="268" spans="13:15" ht="12.75">
      <c r="M268" s="4"/>
      <c r="N268" s="4"/>
      <c r="O268" s="4"/>
    </row>
    <row r="269" spans="13:15" ht="12.75">
      <c r="M269" s="4"/>
      <c r="N269" s="4"/>
      <c r="O269" s="4"/>
    </row>
    <row r="270" spans="13:15" ht="12.75">
      <c r="M270" s="4"/>
      <c r="N270" s="4"/>
      <c r="O270" s="4"/>
    </row>
    <row r="271" spans="13:15" ht="12.75">
      <c r="M271" s="4"/>
      <c r="N271" s="4"/>
      <c r="O271" s="4"/>
    </row>
    <row r="272" spans="13:15" ht="12.75">
      <c r="M272" s="4"/>
      <c r="N272" s="4"/>
      <c r="O272" s="4"/>
    </row>
    <row r="273" spans="13:15" ht="12.75">
      <c r="M273" s="4"/>
      <c r="N273" s="4"/>
      <c r="O273" s="4"/>
    </row>
    <row r="274" spans="13:15" ht="12.75">
      <c r="M274" s="4"/>
      <c r="N274" s="4"/>
      <c r="O274" s="4"/>
    </row>
    <row r="275" spans="13:15" ht="12.75">
      <c r="M275" s="4"/>
      <c r="N275" s="4"/>
      <c r="O275" s="4"/>
    </row>
    <row r="276" spans="13:15" ht="12.75">
      <c r="M276" s="4"/>
      <c r="N276" s="4"/>
      <c r="O276" s="4"/>
    </row>
    <row r="277" spans="13:15" ht="12.75">
      <c r="M277" s="4"/>
      <c r="N277" s="4"/>
      <c r="O277" s="4"/>
    </row>
    <row r="278" spans="13:15" ht="12.75">
      <c r="M278" s="4"/>
      <c r="N278" s="4"/>
      <c r="O278" s="4"/>
    </row>
    <row r="279" spans="13:15" ht="12.75">
      <c r="M279" s="4"/>
      <c r="N279" s="4"/>
      <c r="O279" s="4"/>
    </row>
    <row r="280" spans="13:15" ht="12.75">
      <c r="M280" s="4"/>
      <c r="N280" s="4"/>
      <c r="O280" s="4"/>
    </row>
    <row r="281" spans="13:15" ht="12.75">
      <c r="M281" s="4"/>
      <c r="N281" s="4"/>
      <c r="O281" s="4"/>
    </row>
    <row r="282" spans="13:15" ht="12.75">
      <c r="M282" s="4"/>
      <c r="N282" s="4"/>
      <c r="O282" s="4"/>
    </row>
    <row r="283" spans="13:15" ht="12.75">
      <c r="M283" s="4"/>
      <c r="N283" s="4"/>
      <c r="O283" s="4"/>
    </row>
    <row r="284" spans="13:15" ht="12.75">
      <c r="M284" s="4"/>
      <c r="N284" s="4"/>
      <c r="O284" s="4"/>
    </row>
    <row r="285" spans="13:15" ht="12.75">
      <c r="M285" s="4"/>
      <c r="N285" s="4"/>
      <c r="O285" s="4"/>
    </row>
    <row r="286" spans="13:15" ht="12.75">
      <c r="M286" s="4"/>
      <c r="N286" s="4"/>
      <c r="O286" s="4"/>
    </row>
    <row r="287" spans="13:15" ht="12.75">
      <c r="M287" s="4"/>
      <c r="N287" s="4"/>
      <c r="O287" s="4"/>
    </row>
    <row r="288" spans="13:15" ht="12.75">
      <c r="M288" s="4"/>
      <c r="N288" s="4"/>
      <c r="O288" s="4"/>
    </row>
    <row r="289" spans="13:15" ht="12.75">
      <c r="M289" s="4"/>
      <c r="N289" s="4"/>
      <c r="O289" s="4"/>
    </row>
    <row r="290" spans="13:15" ht="12.75">
      <c r="M290" s="4"/>
      <c r="N290" s="4"/>
      <c r="O290" s="4"/>
    </row>
    <row r="291" spans="13:15" ht="12.75">
      <c r="M291" s="4"/>
      <c r="N291" s="4"/>
      <c r="O291" s="4"/>
    </row>
    <row r="292" spans="13:15" ht="12.75">
      <c r="M292" s="4"/>
      <c r="N292" s="4"/>
      <c r="O292" s="4"/>
    </row>
    <row r="293" spans="13:15" ht="12.75">
      <c r="M293" s="4"/>
      <c r="N293" s="4"/>
      <c r="O293" s="4"/>
    </row>
    <row r="294" spans="13:15" ht="12.75">
      <c r="M294" s="4"/>
      <c r="N294" s="4"/>
      <c r="O294" s="4"/>
    </row>
    <row r="295" spans="13:15" ht="12.75">
      <c r="M295" s="4"/>
      <c r="N295" s="4"/>
      <c r="O295" s="4"/>
    </row>
    <row r="296" spans="13:15" ht="12.75">
      <c r="M296" s="4"/>
      <c r="N296" s="4"/>
      <c r="O296" s="4"/>
    </row>
    <row r="297" spans="13:15" ht="12.75">
      <c r="M297" s="4"/>
      <c r="N297" s="4"/>
      <c r="O297" s="4"/>
    </row>
    <row r="298" spans="13:15" ht="12.75">
      <c r="M298" s="4"/>
      <c r="N298" s="4"/>
      <c r="O298" s="4"/>
    </row>
    <row r="299" spans="13:15" ht="12.75">
      <c r="M299" s="4"/>
      <c r="N299" s="4"/>
      <c r="O299" s="4"/>
    </row>
    <row r="300" spans="13:15" ht="12.75">
      <c r="M300" s="4"/>
      <c r="N300" s="4"/>
      <c r="O300" s="4"/>
    </row>
    <row r="301" spans="13:15" ht="12.75">
      <c r="M301" s="4"/>
      <c r="N301" s="4"/>
      <c r="O301" s="4"/>
    </row>
    <row r="302" spans="13:15" ht="12.75">
      <c r="M302" s="4"/>
      <c r="N302" s="4"/>
      <c r="O302" s="4"/>
    </row>
    <row r="303" spans="13:15" ht="12.75">
      <c r="M303" s="4"/>
      <c r="N303" s="4"/>
      <c r="O303" s="4"/>
    </row>
    <row r="304" spans="13:15" ht="12.75">
      <c r="M304" s="4"/>
      <c r="N304" s="4"/>
      <c r="O304" s="4"/>
    </row>
    <row r="305" spans="13:15" ht="12.75">
      <c r="M305" s="4"/>
      <c r="N305" s="4"/>
      <c r="O305" s="4"/>
    </row>
    <row r="306" spans="13:15" ht="12.75">
      <c r="M306" s="4"/>
      <c r="N306" s="4"/>
      <c r="O306" s="4"/>
    </row>
    <row r="307" spans="13:15" ht="12.75">
      <c r="M307" s="4"/>
      <c r="N307" s="4"/>
      <c r="O307" s="4"/>
    </row>
    <row r="308" spans="13:15" ht="12.75">
      <c r="M308" s="4"/>
      <c r="N308" s="4"/>
      <c r="O308" s="4"/>
    </row>
    <row r="309" spans="13:15" ht="12.75">
      <c r="M309" s="4"/>
      <c r="N309" s="4"/>
      <c r="O309" s="4"/>
    </row>
    <row r="310" spans="13:15" ht="12.75">
      <c r="M310" s="4"/>
      <c r="N310" s="4"/>
      <c r="O310" s="4"/>
    </row>
    <row r="311" spans="13:15" ht="12.75">
      <c r="M311" s="4"/>
      <c r="N311" s="4"/>
      <c r="O311" s="4"/>
    </row>
    <row r="312" spans="13:15" ht="12.75">
      <c r="M312" s="4"/>
      <c r="N312" s="4"/>
      <c r="O312" s="4"/>
    </row>
    <row r="313" spans="13:15" ht="12.75">
      <c r="M313" s="4"/>
      <c r="N313" s="4"/>
      <c r="O313" s="4"/>
    </row>
    <row r="314" spans="13:15" ht="12.75">
      <c r="M314" s="4"/>
      <c r="N314" s="4"/>
      <c r="O314" s="4"/>
    </row>
    <row r="315" spans="13:15" ht="12.75">
      <c r="M315" s="4"/>
      <c r="N315" s="4"/>
      <c r="O315" s="4"/>
    </row>
    <row r="316" spans="13:15" ht="12.75">
      <c r="M316" s="4"/>
      <c r="N316" s="4"/>
      <c r="O316" s="4"/>
    </row>
    <row r="317" spans="13:15" ht="12.75">
      <c r="M317" s="4"/>
      <c r="N317" s="4"/>
      <c r="O317" s="4"/>
    </row>
    <row r="318" spans="13:15" ht="12.75">
      <c r="M318" s="4"/>
      <c r="N318" s="4"/>
      <c r="O318" s="4"/>
    </row>
    <row r="319" spans="13:15" ht="12.75">
      <c r="M319" s="4"/>
      <c r="N319" s="4"/>
      <c r="O319" s="4"/>
    </row>
    <row r="320" spans="13:15" ht="12.75">
      <c r="M320" s="4"/>
      <c r="N320" s="4"/>
      <c r="O320" s="4"/>
    </row>
    <row r="321" spans="13:15" ht="12.75">
      <c r="M321" s="4"/>
      <c r="N321" s="4"/>
      <c r="O321" s="4"/>
    </row>
    <row r="322" spans="13:15" ht="12.75">
      <c r="M322" s="4"/>
      <c r="N322" s="4"/>
      <c r="O322" s="4"/>
    </row>
    <row r="323" spans="13:15" ht="12.75">
      <c r="M323" s="4"/>
      <c r="N323" s="4"/>
      <c r="O323" s="4"/>
    </row>
    <row r="324" spans="13:15" ht="12.75">
      <c r="M324" s="4"/>
      <c r="N324" s="4"/>
      <c r="O324" s="4"/>
    </row>
    <row r="325" spans="13:15" ht="12.75">
      <c r="M325" s="4"/>
      <c r="N325" s="4"/>
      <c r="O325" s="4"/>
    </row>
    <row r="326" spans="13:15" ht="12.75">
      <c r="M326" s="4"/>
      <c r="N326" s="4"/>
      <c r="O326" s="4"/>
    </row>
    <row r="327" spans="13:15" ht="12.75">
      <c r="M327" s="4"/>
      <c r="N327" s="4"/>
      <c r="O327" s="4"/>
    </row>
    <row r="328" spans="13:15" ht="12.75">
      <c r="M328" s="4"/>
      <c r="N328" s="4"/>
      <c r="O328" s="4"/>
    </row>
    <row r="329" spans="13:15" ht="12.75">
      <c r="M329" s="4"/>
      <c r="N329" s="4"/>
      <c r="O329" s="4"/>
    </row>
    <row r="330" spans="13:15" ht="12.75">
      <c r="M330" s="4"/>
      <c r="N330" s="4"/>
      <c r="O330" s="4"/>
    </row>
    <row r="331" spans="13:15" ht="12.75">
      <c r="M331" s="4"/>
      <c r="N331" s="4"/>
      <c r="O331" s="4"/>
    </row>
    <row r="332" spans="13:15" ht="12.75">
      <c r="M332" s="4"/>
      <c r="N332" s="4"/>
      <c r="O332" s="4"/>
    </row>
    <row r="333" spans="13:15" ht="12.75">
      <c r="M333" s="4"/>
      <c r="N333" s="4"/>
      <c r="O333" s="4"/>
    </row>
  </sheetData>
  <printOptions horizontalCentered="1"/>
  <pageMargins left="0.5511811023622047" right="0.5905511811023623" top="0.9448818897637796" bottom="0.4724409448818898" header="0.5118110236220472" footer="0.31496062992125984"/>
  <pageSetup fitToHeight="4" fitToWidth="1" horizontalDpi="360" verticalDpi="360" orientation="landscape" paperSize="9" scale="49" r:id="rId1"/>
  <headerFooter alignWithMargins="0">
    <oddHeader>&amp;C&amp;"Arial,tučné"&amp;16&amp;UPlnění rozpočtu provozních  a kapitálových výdajů města Brna k 31. 12. 2000 ( v tis. Kč)&amp;"Arial,obyčejné"&amp;10&amp;U
&amp;12rekapitulace dle skupin a oddílů &amp;10
</oddHeader>
  </headerFooter>
  <rowBreaks count="2" manualBreakCount="2">
    <brk id="101" max="15" man="1"/>
    <brk id="14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trnecka</cp:lastModifiedBy>
  <cp:lastPrinted>2001-04-18T06:25:42Z</cp:lastPrinted>
  <dcterms:created xsi:type="dcterms:W3CDTF">2000-07-31T08:33:51Z</dcterms:created>
  <dcterms:modified xsi:type="dcterms:W3CDTF">2011-10-31T14:54:38Z</dcterms:modified>
  <cp:category/>
  <cp:version/>
  <cp:contentType/>
  <cp:contentStatus/>
</cp:coreProperties>
</file>