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řehled o FV" sheetId="1" r:id="rId1"/>
  </sheets>
  <definedNames>
    <definedName name="_xlnm.Print_Titles" localSheetId="0">'Přehled o FV'!$A:$B</definedName>
    <definedName name="_xlnm.Print_Area" localSheetId="0">'Přehled o FV'!$A$1:$AI$31</definedName>
  </definedNames>
  <calcPr fullCalcOnLoad="1"/>
</workbook>
</file>

<file path=xl/sharedStrings.xml><?xml version="1.0" encoding="utf-8"?>
<sst xmlns="http://schemas.openxmlformats.org/spreadsheetml/2006/main" count="83" uniqueCount="81">
  <si>
    <t>celkem</t>
  </si>
  <si>
    <t>město Brno</t>
  </si>
  <si>
    <t>list č. 1</t>
  </si>
  <si>
    <t>list č. 2</t>
  </si>
  <si>
    <t>List č. 3</t>
  </si>
  <si>
    <t>list č. 4</t>
  </si>
  <si>
    <t>Poř.</t>
  </si>
  <si>
    <t xml:space="preserve"> Název finanční operace</t>
  </si>
  <si>
    <t>vlastní</t>
  </si>
  <si>
    <t xml:space="preserve">městské </t>
  </si>
  <si>
    <t>Brno-střed</t>
  </si>
  <si>
    <t>Bohunice</t>
  </si>
  <si>
    <t>Starý</t>
  </si>
  <si>
    <t>Nový</t>
  </si>
  <si>
    <t>Kohoutovice</t>
  </si>
  <si>
    <t>Bosonohy</t>
  </si>
  <si>
    <t>Žabovřesky</t>
  </si>
  <si>
    <t xml:space="preserve"> Bystrc</t>
  </si>
  <si>
    <t>Kníničky</t>
  </si>
  <si>
    <t>Komín</t>
  </si>
  <si>
    <t>Jundrov</t>
  </si>
  <si>
    <t>Žebětín</t>
  </si>
  <si>
    <t>Brno-sever</t>
  </si>
  <si>
    <t>Maloměřice</t>
  </si>
  <si>
    <t>Židenice</t>
  </si>
  <si>
    <t>Černovice</t>
  </si>
  <si>
    <t xml:space="preserve"> Brno-jih</t>
  </si>
  <si>
    <t>Vinohrady</t>
  </si>
  <si>
    <t xml:space="preserve"> Líšeň</t>
  </si>
  <si>
    <t xml:space="preserve"> Slatina</t>
  </si>
  <si>
    <t xml:space="preserve"> Tuřany</t>
  </si>
  <si>
    <t xml:space="preserve"> Chrlice</t>
  </si>
  <si>
    <t xml:space="preserve"> Královo</t>
  </si>
  <si>
    <t>Medlánky</t>
  </si>
  <si>
    <t>Řečkovice</t>
  </si>
  <si>
    <t>Ivanovice</t>
  </si>
  <si>
    <t>Jehnice</t>
  </si>
  <si>
    <t>Ořešín</t>
  </si>
  <si>
    <t>Útěchov</t>
  </si>
  <si>
    <t>číslo</t>
  </si>
  <si>
    <t>město</t>
  </si>
  <si>
    <t>části</t>
  </si>
  <si>
    <t>Lískovec</t>
  </si>
  <si>
    <t>- Obřany</t>
  </si>
  <si>
    <t xml:space="preserve">   Pole</t>
  </si>
  <si>
    <t>Mokrá Hora</t>
  </si>
  <si>
    <t xml:space="preserve"> A:  ZDROJE  finančního  vypořádání</t>
  </si>
  <si>
    <t xml:space="preserve"> 1.</t>
  </si>
  <si>
    <t xml:space="preserve"> Výsledek hospodaření</t>
  </si>
  <si>
    <t xml:space="preserve"> a) přebytek</t>
  </si>
  <si>
    <t xml:space="preserve"> b) schodek</t>
  </si>
  <si>
    <t xml:space="preserve"> 2.</t>
  </si>
  <si>
    <t xml:space="preserve"> Účetní stav účelových fondů</t>
  </si>
  <si>
    <t xml:space="preserve"> 3.</t>
  </si>
  <si>
    <t xml:space="preserve"> Převody mezi vlastním městem a MČ</t>
  </si>
  <si>
    <t>4.</t>
  </si>
  <si>
    <t xml:space="preserve"> Ostatní  zdroje</t>
  </si>
  <si>
    <t>5.</t>
  </si>
  <si>
    <t xml:space="preserve"> Ú h r n   z d r o j ů  (ř.1a  až  ř.4, kromě ř.1b)  </t>
  </si>
  <si>
    <t xml:space="preserve"> B:  POTŘEBY   finančního  vypořádání</t>
  </si>
  <si>
    <t>6.</t>
  </si>
  <si>
    <t>7.</t>
  </si>
  <si>
    <t xml:space="preserve"> Vratky do státního rozpočtu</t>
  </si>
  <si>
    <t xml:space="preserve"> a) do VPS</t>
  </si>
  <si>
    <t xml:space="preserve"> b) do rozpočtu kapitol</t>
  </si>
  <si>
    <t>8.</t>
  </si>
  <si>
    <t xml:space="preserve"> Příjmy z realizace majetku</t>
  </si>
  <si>
    <t>9.</t>
  </si>
  <si>
    <t>10.</t>
  </si>
  <si>
    <t xml:space="preserve"> Ostatní potřeby</t>
  </si>
  <si>
    <t>11.</t>
  </si>
  <si>
    <t xml:space="preserve"> Ú h r n  p o t ř e b (ř.6a  až ř.10, kromě ř.6b)   </t>
  </si>
  <si>
    <t>12.</t>
  </si>
  <si>
    <t xml:space="preserve"> Stav  zdrojů  po fin.vypořádání  (ř.5 -ř.11)</t>
  </si>
  <si>
    <t>13.</t>
  </si>
  <si>
    <t>14.</t>
  </si>
  <si>
    <t xml:space="preserve"> Ostatní závazky vůči SR</t>
  </si>
  <si>
    <t xml:space="preserve"> Úhrada schodků: a) ze zdrojů na ř.5</t>
  </si>
  <si>
    <t xml:space="preserve">                               b) k tíži rozpočtu roku 2001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</si>
  <si>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</si>
  <si>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Úhrada schodku k tíži roku 2001 (ř.6b)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</si>
</sst>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0_);\(#,##0.00\)"/>
    <numFmt numFmtId="166" formatCode="#,##0_);\(#,##0\)"/>
    <numFmt numFmtId="167" formatCode="#,##0.0\ _K_č;\-#,##0.0\ _K_č"/>
    <numFmt numFmtId="168" formatCode="#,##0.0"/>
    <numFmt numFmtId="169" formatCode="#,##0.0000000"/>
    <numFmt numFmtId="170" formatCode="#,##0.0_ ;\-#,##0.0\ "/>
    <numFmt numFmtId="171" formatCode="#,##0_ ;\-#,##0\ "/>
  </numFmts>
  <fonts count="7">
    <font>
      <sz val="10"/>
      <name val="Arial CE"/>
      <family val="0"/>
    </font>
    <font>
      <sz val="10"/>
      <name val="Courier"/>
      <family val="0"/>
    </font>
    <font>
      <sz val="12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20" applyFont="1" applyProtection="1">
      <alignment/>
      <protection/>
    </xf>
    <xf numFmtId="17" fontId="3" fillId="0" borderId="0" xfId="20" applyNumberFormat="1" applyFont="1" applyAlignment="1" applyProtection="1">
      <alignment horizontal="right"/>
      <protection/>
    </xf>
    <xf numFmtId="0" fontId="2" fillId="0" borderId="0" xfId="20" applyProtection="1">
      <alignment/>
      <protection/>
    </xf>
    <xf numFmtId="0" fontId="3" fillId="0" borderId="0" xfId="20" applyFont="1" applyAlignment="1" applyProtection="1">
      <alignment horizontal="right"/>
      <protection/>
    </xf>
    <xf numFmtId="166" fontId="3" fillId="0" borderId="0" xfId="20" applyNumberFormat="1" applyFont="1" applyProtection="1">
      <alignment/>
      <protection/>
    </xf>
    <xf numFmtId="0" fontId="2" fillId="0" borderId="0" xfId="20">
      <alignment/>
      <protection/>
    </xf>
    <xf numFmtId="0" fontId="2" fillId="0" borderId="0" xfId="20" applyAlignment="1">
      <alignment horizontal="right"/>
      <protection/>
    </xf>
    <xf numFmtId="0" fontId="4" fillId="0" borderId="1" xfId="20" applyFont="1" applyBorder="1" applyProtection="1">
      <alignment/>
      <protection/>
    </xf>
    <xf numFmtId="0" fontId="4" fillId="0" borderId="1" xfId="20" applyFont="1" applyBorder="1" applyAlignment="1" applyProtection="1">
      <alignment horizontal="center"/>
      <protection/>
    </xf>
    <xf numFmtId="0" fontId="3" fillId="0" borderId="1" xfId="20" applyFont="1" applyBorder="1" applyProtection="1">
      <alignment/>
      <protection/>
    </xf>
    <xf numFmtId="0" fontId="3" fillId="0" borderId="2" xfId="20" applyFont="1" applyBorder="1" applyProtection="1">
      <alignment/>
      <protection/>
    </xf>
    <xf numFmtId="0" fontId="3" fillId="0" borderId="3" xfId="20" applyFont="1" applyBorder="1" applyProtection="1">
      <alignment/>
      <protection/>
    </xf>
    <xf numFmtId="0" fontId="3" fillId="0" borderId="4" xfId="20" applyFont="1" applyBorder="1" applyProtection="1">
      <alignment/>
      <protection/>
    </xf>
    <xf numFmtId="4" fontId="3" fillId="0" borderId="4" xfId="20" applyNumberFormat="1" applyFont="1" applyBorder="1" applyProtection="1">
      <alignment/>
      <protection/>
    </xf>
    <xf numFmtId="4" fontId="4" fillId="0" borderId="4" xfId="20" applyNumberFormat="1" applyFont="1" applyBorder="1" applyAlignment="1" applyProtection="1">
      <alignment horizontal="center"/>
      <protection/>
    </xf>
    <xf numFmtId="4" fontId="3" fillId="0" borderId="5" xfId="20" applyNumberFormat="1" applyFont="1" applyBorder="1" applyProtection="1">
      <alignment/>
      <protection/>
    </xf>
    <xf numFmtId="0" fontId="4" fillId="0" borderId="6" xfId="20" applyFont="1" applyBorder="1" applyProtection="1">
      <alignment/>
      <protection/>
    </xf>
    <xf numFmtId="0" fontId="4" fillId="0" borderId="7" xfId="20" applyFont="1" applyBorder="1" applyAlignment="1" applyProtection="1">
      <alignment horizontal="center"/>
      <protection/>
    </xf>
    <xf numFmtId="0" fontId="4" fillId="0" borderId="6" xfId="20" applyFont="1" applyBorder="1" applyAlignment="1" applyProtection="1">
      <alignment horizontal="center"/>
      <protection/>
    </xf>
    <xf numFmtId="0" fontId="4" fillId="0" borderId="8" xfId="20" applyFont="1" applyBorder="1" applyAlignment="1" applyProtection="1">
      <alignment horizontal="center"/>
      <protection/>
    </xf>
    <xf numFmtId="0" fontId="4" fillId="0" borderId="9" xfId="20" applyFont="1" applyBorder="1" applyAlignment="1" applyProtection="1">
      <alignment horizontal="center"/>
      <protection/>
    </xf>
    <xf numFmtId="4" fontId="4" fillId="0" borderId="9" xfId="20" applyNumberFormat="1" applyFont="1" applyBorder="1" applyAlignment="1" applyProtection="1">
      <alignment horizontal="center"/>
      <protection/>
    </xf>
    <xf numFmtId="4" fontId="5" fillId="0" borderId="9" xfId="20" applyNumberFormat="1" applyFont="1" applyBorder="1" applyAlignment="1" applyProtection="1">
      <alignment horizontal="center"/>
      <protection/>
    </xf>
    <xf numFmtId="4" fontId="4" fillId="0" borderId="9" xfId="20" applyNumberFormat="1" applyFont="1" applyBorder="1" applyAlignment="1" applyProtection="1">
      <alignment horizontal="center"/>
      <protection/>
    </xf>
    <xf numFmtId="4" fontId="4" fillId="0" borderId="10" xfId="20" applyNumberFormat="1" applyFont="1" applyBorder="1" applyAlignment="1" applyProtection="1">
      <alignment horizontal="center"/>
      <protection/>
    </xf>
    <xf numFmtId="0" fontId="4" fillId="0" borderId="11" xfId="20" applyFont="1" applyBorder="1" applyProtection="1">
      <alignment/>
      <protection/>
    </xf>
    <xf numFmtId="0" fontId="3" fillId="0" borderId="11" xfId="20" applyFont="1" applyBorder="1" applyProtection="1">
      <alignment/>
      <protection/>
    </xf>
    <xf numFmtId="0" fontId="4" fillId="0" borderId="11" xfId="20" applyFont="1" applyBorder="1" applyAlignment="1" applyProtection="1">
      <alignment horizontal="center"/>
      <protection/>
    </xf>
    <xf numFmtId="0" fontId="4" fillId="0" borderId="12" xfId="20" applyFont="1" applyBorder="1" applyAlignment="1" applyProtection="1">
      <alignment horizontal="center"/>
      <protection/>
    </xf>
    <xf numFmtId="0" fontId="4" fillId="0" borderId="13" xfId="20" applyFont="1" applyBorder="1" applyAlignment="1" applyProtection="1">
      <alignment horizontal="center"/>
      <protection/>
    </xf>
    <xf numFmtId="0" fontId="4" fillId="0" borderId="14" xfId="20" applyFont="1" applyBorder="1" applyAlignment="1" applyProtection="1">
      <alignment horizontal="center"/>
      <protection/>
    </xf>
    <xf numFmtId="4" fontId="4" fillId="0" borderId="14" xfId="20" applyNumberFormat="1" applyFont="1" applyBorder="1" applyAlignment="1" applyProtection="1">
      <alignment horizontal="center"/>
      <protection/>
    </xf>
    <xf numFmtId="4" fontId="4" fillId="0" borderId="14" xfId="20" applyNumberFormat="1" applyFont="1" applyBorder="1" applyAlignment="1" applyProtection="1">
      <alignment horizontal="center"/>
      <protection/>
    </xf>
    <xf numFmtId="4" fontId="4" fillId="0" borderId="15" xfId="20" applyNumberFormat="1" applyFont="1" applyBorder="1" applyAlignment="1" applyProtection="1">
      <alignment horizontal="center"/>
      <protection/>
    </xf>
    <xf numFmtId="0" fontId="3" fillId="0" borderId="16" xfId="20" applyFont="1" applyBorder="1" applyProtection="1">
      <alignment/>
      <protection/>
    </xf>
    <xf numFmtId="0" fontId="3" fillId="0" borderId="17" xfId="20" applyFont="1" applyBorder="1" applyProtection="1">
      <alignment/>
      <protection/>
    </xf>
    <xf numFmtId="4" fontId="6" fillId="0" borderId="18" xfId="20" applyNumberFormat="1" applyFont="1" applyBorder="1" applyProtection="1">
      <alignment/>
      <protection/>
    </xf>
    <xf numFmtId="4" fontId="6" fillId="0" borderId="16" xfId="20" applyNumberFormat="1" applyFont="1" applyBorder="1" applyProtection="1">
      <alignment/>
      <protection/>
    </xf>
    <xf numFmtId="4" fontId="6" fillId="0" borderId="16" xfId="20" applyNumberFormat="1" applyFont="1" applyBorder="1" applyAlignment="1" applyProtection="1">
      <alignment horizontal="right"/>
      <protection/>
    </xf>
    <xf numFmtId="4" fontId="6" fillId="0" borderId="19" xfId="20" applyNumberFormat="1" applyFont="1" applyBorder="1" applyAlignment="1" applyProtection="1">
      <alignment horizontal="right"/>
      <protection/>
    </xf>
    <xf numFmtId="4" fontId="6" fillId="0" borderId="17" xfId="20" applyNumberFormat="1" applyFont="1" applyBorder="1" applyAlignment="1" applyProtection="1">
      <alignment horizontal="right"/>
      <protection/>
    </xf>
    <xf numFmtId="4" fontId="6" fillId="0" borderId="20" xfId="20" applyNumberFormat="1" applyFont="1" applyBorder="1" applyAlignment="1" applyProtection="1">
      <alignment horizontal="right"/>
      <protection/>
    </xf>
    <xf numFmtId="4" fontId="6" fillId="0" borderId="21" xfId="20" applyNumberFormat="1" applyFont="1" applyBorder="1" applyAlignment="1" applyProtection="1">
      <alignment horizontal="right"/>
      <protection/>
    </xf>
    <xf numFmtId="4" fontId="6" fillId="0" borderId="22" xfId="20" applyNumberFormat="1" applyFont="1" applyBorder="1" applyAlignment="1" applyProtection="1">
      <alignment horizontal="right"/>
      <protection/>
    </xf>
    <xf numFmtId="0" fontId="4" fillId="0" borderId="17" xfId="20" applyFont="1" applyBorder="1" applyProtection="1">
      <alignment/>
      <protection/>
    </xf>
    <xf numFmtId="4" fontId="3" fillId="0" borderId="20" xfId="20" applyNumberFormat="1" applyFont="1" applyBorder="1" applyAlignment="1" applyProtection="1">
      <alignment horizontal="right"/>
      <protection/>
    </xf>
    <xf numFmtId="0" fontId="4" fillId="0" borderId="16" xfId="20" applyFont="1" applyBorder="1" applyAlignment="1" applyProtection="1">
      <alignment horizontal="center"/>
      <protection/>
    </xf>
    <xf numFmtId="3" fontId="4" fillId="0" borderId="16" xfId="20" applyNumberFormat="1" applyFont="1" applyBorder="1" applyProtection="1">
      <alignment/>
      <protection/>
    </xf>
    <xf numFmtId="3" fontId="4" fillId="0" borderId="16" xfId="20" applyNumberFormat="1" applyFont="1" applyBorder="1" applyAlignment="1" applyProtection="1">
      <alignment horizontal="right"/>
      <protection/>
    </xf>
    <xf numFmtId="3" fontId="4" fillId="0" borderId="19" xfId="20" applyNumberFormat="1" applyFont="1" applyBorder="1" applyAlignment="1" applyProtection="1">
      <alignment horizontal="right"/>
      <protection/>
    </xf>
    <xf numFmtId="3" fontId="4" fillId="0" borderId="17" xfId="20" applyNumberFormat="1" applyFont="1" applyBorder="1" applyAlignment="1" applyProtection="1">
      <alignment horizontal="right"/>
      <protection/>
    </xf>
    <xf numFmtId="3" fontId="4" fillId="0" borderId="20" xfId="20" applyNumberFormat="1" applyFont="1" applyBorder="1" applyAlignment="1" applyProtection="1">
      <alignment horizontal="right"/>
      <protection/>
    </xf>
    <xf numFmtId="3" fontId="4" fillId="0" borderId="22" xfId="20" applyNumberFormat="1" applyFont="1" applyBorder="1" applyAlignment="1" applyProtection="1">
      <alignment horizontal="right"/>
      <protection/>
    </xf>
    <xf numFmtId="3" fontId="2" fillId="0" borderId="0" xfId="20" applyNumberFormat="1">
      <alignment/>
      <protection/>
    </xf>
    <xf numFmtId="1" fontId="2" fillId="0" borderId="0" xfId="20" applyNumberFormat="1">
      <alignment/>
      <protection/>
    </xf>
    <xf numFmtId="3" fontId="3" fillId="0" borderId="16" xfId="20" applyNumberFormat="1" applyFont="1" applyBorder="1" applyProtection="1">
      <alignment/>
      <protection/>
    </xf>
    <xf numFmtId="3" fontId="3" fillId="0" borderId="6" xfId="20" applyNumberFormat="1" applyFont="1" applyBorder="1" applyProtection="1">
      <alignment/>
      <protection/>
    </xf>
    <xf numFmtId="3" fontId="3" fillId="0" borderId="6" xfId="20" applyNumberFormat="1" applyFont="1" applyBorder="1" applyAlignment="1" applyProtection="1">
      <alignment horizontal="right"/>
      <protection/>
    </xf>
    <xf numFmtId="3" fontId="3" fillId="0" borderId="7" xfId="20" applyNumberFormat="1" applyFont="1" applyBorder="1" applyAlignment="1" applyProtection="1">
      <alignment horizontal="right"/>
      <protection/>
    </xf>
    <xf numFmtId="3" fontId="3" fillId="0" borderId="8" xfId="20" applyNumberFormat="1" applyFont="1" applyBorder="1" applyAlignment="1" applyProtection="1">
      <alignment horizontal="right"/>
      <protection/>
    </xf>
    <xf numFmtId="3" fontId="3" fillId="0" borderId="9" xfId="20" applyNumberFormat="1" applyFont="1" applyBorder="1" applyAlignment="1" applyProtection="1">
      <alignment horizontal="right"/>
      <protection/>
    </xf>
    <xf numFmtId="3" fontId="3" fillId="0" borderId="20" xfId="20" applyNumberFormat="1" applyFont="1" applyBorder="1" applyAlignment="1" applyProtection="1">
      <alignment horizontal="right"/>
      <protection/>
    </xf>
    <xf numFmtId="3" fontId="3" fillId="0" borderId="10" xfId="20" applyNumberFormat="1" applyFont="1" applyBorder="1" applyAlignment="1" applyProtection="1">
      <alignment horizontal="right"/>
      <protection/>
    </xf>
    <xf numFmtId="3" fontId="3" fillId="0" borderId="16" xfId="20" applyNumberFormat="1" applyFont="1" applyBorder="1" applyAlignment="1" applyProtection="1">
      <alignment horizontal="center"/>
      <protection/>
    </xf>
    <xf numFmtId="3" fontId="3" fillId="0" borderId="16" xfId="20" applyNumberFormat="1" applyFont="1" applyBorder="1" applyAlignment="1" applyProtection="1">
      <alignment horizontal="right"/>
      <protection/>
    </xf>
    <xf numFmtId="3" fontId="3" fillId="0" borderId="19" xfId="20" applyNumberFormat="1" applyFont="1" applyBorder="1" applyAlignment="1" applyProtection="1">
      <alignment horizontal="right"/>
      <protection/>
    </xf>
    <xf numFmtId="3" fontId="3" fillId="0" borderId="17" xfId="20" applyNumberFormat="1" applyFont="1" applyBorder="1" applyAlignment="1" applyProtection="1">
      <alignment horizontal="right"/>
      <protection/>
    </xf>
    <xf numFmtId="3" fontId="3" fillId="0" borderId="22" xfId="20" applyNumberFormat="1" applyFont="1" applyBorder="1" applyAlignment="1" applyProtection="1">
      <alignment horizontal="right"/>
      <protection/>
    </xf>
    <xf numFmtId="3" fontId="4" fillId="0" borderId="6" xfId="20" applyNumberFormat="1" applyFont="1" applyBorder="1" applyProtection="1">
      <alignment/>
      <protection/>
    </xf>
    <xf numFmtId="3" fontId="4" fillId="0" borderId="6" xfId="20" applyNumberFormat="1" applyFont="1" applyBorder="1" applyAlignment="1" applyProtection="1">
      <alignment horizontal="right"/>
      <protection/>
    </xf>
    <xf numFmtId="3" fontId="4" fillId="0" borderId="7" xfId="20" applyNumberFormat="1" applyFont="1" applyBorder="1" applyAlignment="1" applyProtection="1">
      <alignment horizontal="right"/>
      <protection/>
    </xf>
    <xf numFmtId="3" fontId="4" fillId="0" borderId="9" xfId="20" applyNumberFormat="1" applyFont="1" applyBorder="1" applyAlignment="1" applyProtection="1">
      <alignment horizontal="right"/>
      <protection/>
    </xf>
    <xf numFmtId="3" fontId="4" fillId="0" borderId="23" xfId="20" applyNumberFormat="1" applyFont="1" applyBorder="1" applyProtection="1">
      <alignment/>
      <protection/>
    </xf>
    <xf numFmtId="3" fontId="4" fillId="0" borderId="23" xfId="20" applyNumberFormat="1" applyFont="1" applyBorder="1" applyAlignment="1" applyProtection="1">
      <alignment horizontal="right"/>
      <protection/>
    </xf>
    <xf numFmtId="3" fontId="4" fillId="0" borderId="24" xfId="20" applyNumberFormat="1" applyFont="1" applyBorder="1" applyAlignment="1" applyProtection="1">
      <alignment horizontal="right"/>
      <protection/>
    </xf>
    <xf numFmtId="3" fontId="4" fillId="0" borderId="25" xfId="20" applyNumberFormat="1" applyFont="1" applyBorder="1" applyAlignment="1" applyProtection="1">
      <alignment horizontal="right"/>
      <protection/>
    </xf>
    <xf numFmtId="0" fontId="4" fillId="0" borderId="26" xfId="20" applyFont="1" applyBorder="1" applyAlignment="1" applyProtection="1">
      <alignment horizontal="center"/>
      <protection/>
    </xf>
    <xf numFmtId="0" fontId="4" fillId="0" borderId="26" xfId="20" applyFont="1" applyBorder="1" applyProtection="1">
      <alignment/>
      <protection/>
    </xf>
    <xf numFmtId="3" fontId="4" fillId="0" borderId="26" xfId="20" applyNumberFormat="1" applyFont="1" applyBorder="1" applyProtection="1">
      <alignment/>
      <protection/>
    </xf>
    <xf numFmtId="3" fontId="4" fillId="0" borderId="26" xfId="20" applyNumberFormat="1" applyFont="1" applyBorder="1" applyAlignment="1" applyProtection="1">
      <alignment horizontal="right"/>
      <protection/>
    </xf>
    <xf numFmtId="3" fontId="4" fillId="0" borderId="27" xfId="20" applyNumberFormat="1" applyFont="1" applyBorder="1" applyAlignment="1" applyProtection="1">
      <alignment horizontal="right"/>
      <protection/>
    </xf>
    <xf numFmtId="3" fontId="4" fillId="0" borderId="28" xfId="20" applyNumberFormat="1" applyFont="1" applyBorder="1" applyAlignment="1" applyProtection="1">
      <alignment horizontal="right"/>
      <protection/>
    </xf>
    <xf numFmtId="3" fontId="4" fillId="0" borderId="29" xfId="20" applyNumberFormat="1" applyFont="1" applyBorder="1" applyAlignment="1" applyProtection="1">
      <alignment horizontal="right"/>
      <protection/>
    </xf>
    <xf numFmtId="3" fontId="4" fillId="0" borderId="30" xfId="20" applyNumberFormat="1" applyFont="1" applyBorder="1" applyAlignment="1" applyProtection="1">
      <alignment horizontal="right"/>
      <protection/>
    </xf>
    <xf numFmtId="3" fontId="4" fillId="0" borderId="31" xfId="20" applyNumberFormat="1" applyFont="1" applyBorder="1" applyProtection="1">
      <alignment/>
      <protection/>
    </xf>
    <xf numFmtId="3" fontId="3" fillId="0" borderId="18" xfId="20" applyNumberFormat="1" applyFont="1" applyBorder="1" applyAlignment="1" applyProtection="1">
      <alignment horizontal="right"/>
      <protection/>
    </xf>
    <xf numFmtId="3" fontId="3" fillId="0" borderId="32" xfId="20" applyNumberFormat="1" applyFont="1" applyBorder="1" applyAlignment="1" applyProtection="1">
      <alignment horizontal="right"/>
      <protection/>
    </xf>
    <xf numFmtId="3" fontId="3" fillId="0" borderId="21" xfId="20" applyNumberFormat="1" applyFont="1" applyBorder="1" applyAlignment="1" applyProtection="1">
      <alignment horizontal="right"/>
      <protection/>
    </xf>
    <xf numFmtId="3" fontId="4" fillId="0" borderId="20" xfId="20" applyNumberFormat="1" applyFont="1" applyFill="1" applyBorder="1" applyAlignment="1" applyProtection="1">
      <alignment horizontal="right"/>
      <protection/>
    </xf>
    <xf numFmtId="3" fontId="3" fillId="0" borderId="25" xfId="20" applyNumberFormat="1" applyFont="1" applyBorder="1" applyAlignment="1" applyProtection="1">
      <alignment horizontal="right"/>
      <protection/>
    </xf>
    <xf numFmtId="3" fontId="5" fillId="0" borderId="20" xfId="20" applyNumberFormat="1" applyFont="1" applyFill="1" applyBorder="1" applyAlignment="1" applyProtection="1">
      <alignment horizontal="right"/>
      <protection/>
    </xf>
    <xf numFmtId="0" fontId="3" fillId="0" borderId="16" xfId="20" applyFont="1" applyBorder="1" applyAlignment="1" applyProtection="1">
      <alignment horizontal="center"/>
      <protection/>
    </xf>
    <xf numFmtId="3" fontId="3" fillId="0" borderId="23" xfId="20" applyNumberFormat="1" applyFont="1" applyBorder="1" applyAlignment="1" applyProtection="1">
      <alignment horizontal="right"/>
      <protection/>
    </xf>
    <xf numFmtId="3" fontId="3" fillId="0" borderId="24" xfId="20" applyNumberFormat="1" applyFont="1" applyBorder="1" applyAlignment="1" applyProtection="1">
      <alignment horizontal="right"/>
      <protection/>
    </xf>
    <xf numFmtId="0" fontId="3" fillId="0" borderId="33" xfId="20" applyFont="1" applyBorder="1" applyAlignment="1" applyProtection="1">
      <alignment horizontal="center"/>
      <protection/>
    </xf>
    <xf numFmtId="0" fontId="3" fillId="0" borderId="34" xfId="20" applyFont="1" applyBorder="1" applyProtection="1">
      <alignment/>
      <protection/>
    </xf>
    <xf numFmtId="3" fontId="3" fillId="0" borderId="33" xfId="20" applyNumberFormat="1" applyFont="1" applyBorder="1" applyProtection="1">
      <alignment/>
      <protection/>
    </xf>
    <xf numFmtId="3" fontId="3" fillId="0" borderId="33" xfId="20" applyNumberFormat="1" applyFont="1" applyBorder="1" applyAlignment="1" applyProtection="1">
      <alignment horizontal="right"/>
      <protection/>
    </xf>
    <xf numFmtId="3" fontId="3" fillId="0" borderId="35" xfId="20" applyNumberFormat="1" applyFont="1" applyBorder="1" applyAlignment="1" applyProtection="1">
      <alignment horizontal="right"/>
      <protection/>
    </xf>
    <xf numFmtId="3" fontId="3" fillId="0" borderId="34" xfId="20" applyNumberFormat="1" applyFont="1" applyBorder="1" applyAlignment="1" applyProtection="1">
      <alignment horizontal="right"/>
      <protection/>
    </xf>
    <xf numFmtId="3" fontId="3" fillId="0" borderId="36" xfId="20" applyNumberFormat="1" applyFont="1" applyBorder="1" applyAlignment="1" applyProtection="1">
      <alignment horizontal="right"/>
      <protection/>
    </xf>
    <xf numFmtId="3" fontId="3" fillId="0" borderId="14" xfId="20" applyNumberFormat="1" applyFont="1" applyBorder="1" applyAlignment="1" applyProtection="1">
      <alignment horizontal="right"/>
      <protection/>
    </xf>
    <xf numFmtId="3" fontId="4" fillId="0" borderId="36" xfId="20" applyNumberFormat="1" applyFont="1" applyBorder="1" applyAlignment="1" applyProtection="1">
      <alignment horizontal="right"/>
      <protection/>
    </xf>
    <xf numFmtId="3" fontId="3" fillId="0" borderId="15" xfId="20" applyNumberFormat="1" applyFont="1" applyBorder="1" applyAlignment="1" applyProtection="1">
      <alignment horizontal="right"/>
      <protection/>
    </xf>
    <xf numFmtId="0" fontId="3" fillId="0" borderId="17" xfId="20" applyFont="1" applyBorder="1" applyAlignment="1" applyProtection="1">
      <alignment horizontal="right"/>
      <protection/>
    </xf>
    <xf numFmtId="0" fontId="4" fillId="0" borderId="33" xfId="20" applyFont="1" applyBorder="1" applyAlignment="1" applyProtection="1">
      <alignment horizontal="center"/>
      <protection/>
    </xf>
    <xf numFmtId="0" fontId="4" fillId="0" borderId="33" xfId="20" applyFont="1" applyBorder="1" applyProtection="1">
      <alignment/>
      <protection/>
    </xf>
    <xf numFmtId="3" fontId="4" fillId="0" borderId="33" xfId="20" applyNumberFormat="1" applyFont="1" applyBorder="1" applyProtection="1">
      <alignment/>
      <protection/>
    </xf>
    <xf numFmtId="3" fontId="4" fillId="0" borderId="33" xfId="20" applyNumberFormat="1" applyFont="1" applyBorder="1" applyAlignment="1" applyProtection="1">
      <alignment horizontal="right"/>
      <protection/>
    </xf>
    <xf numFmtId="3" fontId="4" fillId="0" borderId="35" xfId="20" applyNumberFormat="1" applyFont="1" applyBorder="1" applyAlignment="1" applyProtection="1">
      <alignment horizontal="right"/>
      <protection/>
    </xf>
    <xf numFmtId="3" fontId="4" fillId="0" borderId="14" xfId="20" applyNumberFormat="1" applyFont="1" applyBorder="1" applyAlignment="1" applyProtection="1">
      <alignment horizontal="right"/>
      <protection/>
    </xf>
    <xf numFmtId="3" fontId="4" fillId="0" borderId="15" xfId="20" applyNumberFormat="1" applyFont="1" applyBorder="1" applyAlignment="1" applyProtection="1">
      <alignment horizontal="right"/>
      <protection/>
    </xf>
    <xf numFmtId="0" fontId="3" fillId="0" borderId="0" xfId="20" applyFont="1" applyBorder="1" applyAlignment="1" applyProtection="1">
      <alignment horizontal="right"/>
      <protection/>
    </xf>
    <xf numFmtId="0" fontId="4" fillId="0" borderId="0" xfId="20" applyFont="1" applyBorder="1" applyProtection="1">
      <alignment/>
      <protection/>
    </xf>
    <xf numFmtId="4" fontId="3" fillId="0" borderId="0" xfId="20" applyNumberFormat="1" applyFont="1" applyProtection="1">
      <alignment/>
      <protection/>
    </xf>
    <xf numFmtId="3" fontId="3" fillId="0" borderId="0" xfId="20" applyNumberFormat="1" applyFont="1" applyAlignment="1" applyProtection="1">
      <alignment horizontal="right"/>
      <protection/>
    </xf>
    <xf numFmtId="3" fontId="2" fillId="0" borderId="0" xfId="20" applyNumberFormat="1" applyAlignment="1" applyProtection="1">
      <alignment horizontal="right"/>
      <protection/>
    </xf>
    <xf numFmtId="3" fontId="3" fillId="0" borderId="0" xfId="20" applyNumberFormat="1" applyFont="1" applyProtection="1">
      <alignment/>
      <protection/>
    </xf>
    <xf numFmtId="1" fontId="3" fillId="0" borderId="0" xfId="20" applyNumberFormat="1" applyFont="1" applyProtection="1">
      <alignment/>
      <protection/>
    </xf>
    <xf numFmtId="3" fontId="2" fillId="0" borderId="0" xfId="20" applyNumberFormat="1" applyProtection="1">
      <alignment/>
      <protection/>
    </xf>
    <xf numFmtId="4" fontId="3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3" fontId="4" fillId="2" borderId="16" xfId="20" applyNumberFormat="1" applyFont="1" applyFill="1" applyBorder="1" applyProtection="1">
      <alignment/>
      <protection/>
    </xf>
    <xf numFmtId="3" fontId="4" fillId="2" borderId="16" xfId="20" applyNumberFormat="1" applyFont="1" applyFill="1" applyBorder="1" applyAlignment="1" applyProtection="1">
      <alignment horizontal="right"/>
      <protection/>
    </xf>
    <xf numFmtId="3" fontId="4" fillId="2" borderId="19" xfId="20" applyNumberFormat="1" applyFont="1" applyFill="1" applyBorder="1" applyAlignment="1" applyProtection="1">
      <alignment horizontal="right"/>
      <protection/>
    </xf>
    <xf numFmtId="3" fontId="4" fillId="2" borderId="17" xfId="20" applyNumberFormat="1" applyFont="1" applyFill="1" applyBorder="1" applyAlignment="1" applyProtection="1">
      <alignment horizontal="right"/>
      <protection/>
    </xf>
    <xf numFmtId="3" fontId="4" fillId="2" borderId="20" xfId="20" applyNumberFormat="1" applyFont="1" applyFill="1" applyBorder="1" applyAlignment="1" applyProtection="1">
      <alignment horizontal="right"/>
      <protection/>
    </xf>
    <xf numFmtId="3" fontId="4" fillId="2" borderId="22" xfId="2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normální_Marcel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5"/>
  <sheetViews>
    <sheetView tabSelected="1" defaultGridColor="0" zoomScale="87" zoomScaleNormal="87" colorId="22" workbookViewId="0" topLeftCell="A1">
      <selection activeCell="A1" sqref="A1"/>
    </sheetView>
  </sheetViews>
  <sheetFormatPr defaultColWidth="10.75390625" defaultRowHeight="12.75"/>
  <cols>
    <col min="1" max="1" width="7.625" style="6" bestFit="1" customWidth="1"/>
    <col min="2" max="2" width="59.75390625" style="6" bestFit="1" customWidth="1"/>
    <col min="3" max="5" width="18.375" style="6" customWidth="1"/>
    <col min="6" max="6" width="0.37109375" style="6" customWidth="1"/>
    <col min="7" max="35" width="18.375" style="6" customWidth="1"/>
    <col min="36" max="16384" width="10.75390625" style="6" customWidth="1"/>
  </cols>
  <sheetData>
    <row r="1" spans="1:35" ht="21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2</v>
      </c>
      <c r="L1" s="1"/>
      <c r="M1" s="3"/>
      <c r="N1" s="4"/>
      <c r="O1" s="1"/>
      <c r="P1" s="5"/>
      <c r="Q1" s="1"/>
      <c r="R1" s="1"/>
      <c r="S1" s="4" t="s">
        <v>3</v>
      </c>
      <c r="AA1" s="7" t="s">
        <v>4</v>
      </c>
      <c r="AI1" s="7" t="s">
        <v>5</v>
      </c>
    </row>
    <row r="2" spans="1:35" ht="18">
      <c r="A2" s="8"/>
      <c r="B2" s="9"/>
      <c r="C2" s="9"/>
      <c r="D2" s="10"/>
      <c r="E2" s="10"/>
      <c r="F2" s="11"/>
      <c r="G2" s="12"/>
      <c r="H2" s="13"/>
      <c r="I2" s="13"/>
      <c r="J2" s="13"/>
      <c r="K2" s="13"/>
      <c r="L2" s="13"/>
      <c r="M2" s="13"/>
      <c r="N2" s="13"/>
      <c r="O2" s="14"/>
      <c r="P2" s="14"/>
      <c r="Q2" s="14"/>
      <c r="R2" s="14"/>
      <c r="S2" s="14"/>
      <c r="T2" s="14"/>
      <c r="U2" s="1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/>
    </row>
    <row r="3" spans="1:35" ht="18">
      <c r="A3" s="17" t="s">
        <v>6</v>
      </c>
      <c r="B3" s="18" t="s">
        <v>7</v>
      </c>
      <c r="C3" s="19" t="s">
        <v>1</v>
      </c>
      <c r="D3" s="19" t="s">
        <v>8</v>
      </c>
      <c r="E3" s="19" t="s">
        <v>9</v>
      </c>
      <c r="F3" s="18"/>
      <c r="G3" s="20" t="s">
        <v>10</v>
      </c>
      <c r="H3" s="21" t="s">
        <v>11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2" t="s">
        <v>27</v>
      </c>
      <c r="Y3" s="22" t="s">
        <v>28</v>
      </c>
      <c r="Z3" s="23" t="s">
        <v>29</v>
      </c>
      <c r="AA3" s="22" t="s">
        <v>30</v>
      </c>
      <c r="AB3" s="22" t="s">
        <v>31</v>
      </c>
      <c r="AC3" s="22" t="s">
        <v>32</v>
      </c>
      <c r="AD3" s="22" t="s">
        <v>33</v>
      </c>
      <c r="AE3" s="24" t="s">
        <v>34</v>
      </c>
      <c r="AF3" s="22" t="s">
        <v>35</v>
      </c>
      <c r="AG3" s="22" t="s">
        <v>36</v>
      </c>
      <c r="AH3" s="22" t="s">
        <v>37</v>
      </c>
      <c r="AI3" s="25" t="s">
        <v>38</v>
      </c>
    </row>
    <row r="4" spans="1:35" ht="18.75" thickBot="1">
      <c r="A4" s="26" t="s">
        <v>39</v>
      </c>
      <c r="B4" s="27"/>
      <c r="C4" s="28" t="s">
        <v>0</v>
      </c>
      <c r="D4" s="28" t="s">
        <v>40</v>
      </c>
      <c r="E4" s="28" t="s">
        <v>41</v>
      </c>
      <c r="F4" s="29"/>
      <c r="G4" s="30"/>
      <c r="H4" s="31"/>
      <c r="I4" s="31" t="s">
        <v>42</v>
      </c>
      <c r="J4" s="31" t="s">
        <v>42</v>
      </c>
      <c r="K4" s="31"/>
      <c r="L4" s="31"/>
      <c r="M4" s="31"/>
      <c r="N4" s="31"/>
      <c r="O4" s="32"/>
      <c r="P4" s="32"/>
      <c r="Q4" s="32"/>
      <c r="R4" s="32"/>
      <c r="S4" s="32"/>
      <c r="T4" s="32" t="s">
        <v>43</v>
      </c>
      <c r="U4" s="32"/>
      <c r="V4" s="32"/>
      <c r="W4" s="32"/>
      <c r="X4" s="32"/>
      <c r="Y4" s="32"/>
      <c r="Z4" s="32"/>
      <c r="AA4" s="32"/>
      <c r="AB4" s="32"/>
      <c r="AC4" s="32" t="s">
        <v>44</v>
      </c>
      <c r="AD4" s="32"/>
      <c r="AE4" s="33" t="s">
        <v>45</v>
      </c>
      <c r="AF4" s="32"/>
      <c r="AG4" s="32"/>
      <c r="AH4" s="32"/>
      <c r="AI4" s="34"/>
    </row>
    <row r="5" spans="1:35" ht="23.25">
      <c r="A5" s="35"/>
      <c r="B5" s="36"/>
      <c r="C5" s="37"/>
      <c r="D5" s="38"/>
      <c r="E5" s="39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4"/>
    </row>
    <row r="6" spans="1:35" ht="23.25">
      <c r="A6" s="35"/>
      <c r="B6" s="45" t="s">
        <v>46</v>
      </c>
      <c r="C6" s="38"/>
      <c r="D6" s="38"/>
      <c r="E6" s="39"/>
      <c r="F6" s="40"/>
      <c r="G6" s="41"/>
      <c r="H6" s="42"/>
      <c r="I6" s="42"/>
      <c r="J6" s="42"/>
      <c r="K6" s="42"/>
      <c r="L6" s="42"/>
      <c r="M6" s="42"/>
      <c r="N6" s="42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2"/>
      <c r="AA6" s="42"/>
      <c r="AB6" s="42"/>
      <c r="AC6" s="42"/>
      <c r="AD6" s="42"/>
      <c r="AE6" s="42"/>
      <c r="AF6" s="42"/>
      <c r="AG6" s="42"/>
      <c r="AH6" s="42"/>
      <c r="AI6" s="44"/>
    </row>
    <row r="7" spans="1:35" ht="23.25">
      <c r="A7" s="35"/>
      <c r="B7" s="36"/>
      <c r="C7" s="38"/>
      <c r="D7" s="38"/>
      <c r="E7" s="39"/>
      <c r="F7" s="40"/>
      <c r="G7" s="41"/>
      <c r="H7" s="42"/>
      <c r="I7" s="42"/>
      <c r="J7" s="42"/>
      <c r="K7" s="42"/>
      <c r="L7" s="42"/>
      <c r="M7" s="42"/>
      <c r="N7" s="42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2"/>
      <c r="AA7" s="42"/>
      <c r="AB7" s="42"/>
      <c r="AC7" s="42"/>
      <c r="AD7" s="42"/>
      <c r="AE7" s="42"/>
      <c r="AF7" s="42"/>
      <c r="AG7" s="42"/>
      <c r="AH7" s="42"/>
      <c r="AI7" s="44"/>
    </row>
    <row r="8" spans="1:39" ht="18">
      <c r="A8" s="47" t="s">
        <v>47</v>
      </c>
      <c r="B8" s="45" t="s">
        <v>48</v>
      </c>
      <c r="C8" s="48">
        <f>+D8+E8</f>
        <v>650866</v>
      </c>
      <c r="D8" s="48">
        <v>773020</v>
      </c>
      <c r="E8" s="49">
        <f aca="true" t="shared" si="0" ref="E8:E14">SUM(G8:AI8)</f>
        <v>-122154</v>
      </c>
      <c r="F8" s="50"/>
      <c r="G8" s="51">
        <v>10301</v>
      </c>
      <c r="H8" s="52">
        <v>3060</v>
      </c>
      <c r="I8" s="52">
        <v>2515</v>
      </c>
      <c r="J8" s="52">
        <v>946</v>
      </c>
      <c r="K8" s="52">
        <v>2839</v>
      </c>
      <c r="L8" s="52">
        <v>4034</v>
      </c>
      <c r="M8" s="52">
        <v>-24079</v>
      </c>
      <c r="N8" s="52">
        <v>17310</v>
      </c>
      <c r="O8" s="52">
        <v>126</v>
      </c>
      <c r="P8" s="52">
        <v>1328</v>
      </c>
      <c r="Q8" s="52">
        <v>323</v>
      </c>
      <c r="R8" s="52">
        <v>659</v>
      </c>
      <c r="S8" s="52">
        <v>-39746</v>
      </c>
      <c r="T8" s="52">
        <v>2719</v>
      </c>
      <c r="U8" s="52">
        <v>-59000</v>
      </c>
      <c r="V8" s="52">
        <v>-2609</v>
      </c>
      <c r="W8" s="52">
        <v>3615</v>
      </c>
      <c r="X8" s="52">
        <v>5667</v>
      </c>
      <c r="Y8" s="52">
        <v>-43187</v>
      </c>
      <c r="Z8" s="52">
        <v>-25639</v>
      </c>
      <c r="AA8" s="52">
        <v>3620</v>
      </c>
      <c r="AB8" s="52">
        <v>1075</v>
      </c>
      <c r="AC8" s="52">
        <v>10374</v>
      </c>
      <c r="AD8" s="52">
        <v>2366</v>
      </c>
      <c r="AE8" s="52">
        <v>-1568</v>
      </c>
      <c r="AF8" s="52">
        <v>429</v>
      </c>
      <c r="AG8" s="52">
        <v>132</v>
      </c>
      <c r="AH8" s="52">
        <v>211</v>
      </c>
      <c r="AI8" s="53">
        <v>25</v>
      </c>
      <c r="AJ8" s="54"/>
      <c r="AK8" s="55"/>
      <c r="AL8" s="55"/>
      <c r="AM8" s="55"/>
    </row>
    <row r="9" spans="1:39" ht="18">
      <c r="A9" s="35"/>
      <c r="B9" s="36" t="s">
        <v>49</v>
      </c>
      <c r="C9" s="56">
        <f>+D9+E9</f>
        <v>846694</v>
      </c>
      <c r="D9" s="57">
        <v>773020</v>
      </c>
      <c r="E9" s="58">
        <f t="shared" si="0"/>
        <v>73674</v>
      </c>
      <c r="F9" s="59"/>
      <c r="G9" s="60">
        <v>10301</v>
      </c>
      <c r="H9" s="61">
        <v>3060</v>
      </c>
      <c r="I9" s="62">
        <v>2515</v>
      </c>
      <c r="J9" s="61">
        <v>946</v>
      </c>
      <c r="K9" s="61">
        <v>2839</v>
      </c>
      <c r="L9" s="61">
        <v>4034</v>
      </c>
      <c r="M9" s="62"/>
      <c r="N9" s="61">
        <v>17310</v>
      </c>
      <c r="O9" s="62">
        <v>126</v>
      </c>
      <c r="P9" s="61">
        <v>1328</v>
      </c>
      <c r="Q9" s="61">
        <v>323</v>
      </c>
      <c r="R9" s="61">
        <v>659</v>
      </c>
      <c r="S9" s="62"/>
      <c r="T9" s="61">
        <v>2719</v>
      </c>
      <c r="U9" s="62"/>
      <c r="V9" s="61"/>
      <c r="W9" s="61">
        <v>3615</v>
      </c>
      <c r="X9" s="61">
        <v>5667</v>
      </c>
      <c r="Y9" s="61"/>
      <c r="Z9" s="62"/>
      <c r="AA9" s="61">
        <v>3620</v>
      </c>
      <c r="AB9" s="61">
        <v>1075</v>
      </c>
      <c r="AC9" s="61">
        <v>10374</v>
      </c>
      <c r="AD9" s="62">
        <v>2366</v>
      </c>
      <c r="AE9" s="61"/>
      <c r="AF9" s="62">
        <v>429</v>
      </c>
      <c r="AG9" s="61">
        <v>132</v>
      </c>
      <c r="AH9" s="61">
        <v>211</v>
      </c>
      <c r="AI9" s="63">
        <v>25</v>
      </c>
      <c r="AJ9" s="54"/>
      <c r="AK9" s="55"/>
      <c r="AL9" s="55"/>
      <c r="AM9" s="55"/>
    </row>
    <row r="10" spans="1:39" ht="18">
      <c r="A10" s="35"/>
      <c r="B10" s="36" t="s">
        <v>50</v>
      </c>
      <c r="C10" s="56">
        <f>+D10+E10</f>
        <v>195828</v>
      </c>
      <c r="D10" s="64"/>
      <c r="E10" s="65">
        <f t="shared" si="0"/>
        <v>195828</v>
      </c>
      <c r="F10" s="66"/>
      <c r="G10" s="67"/>
      <c r="H10" s="62"/>
      <c r="I10" s="62"/>
      <c r="J10" s="62"/>
      <c r="K10" s="62"/>
      <c r="L10" s="62"/>
      <c r="M10" s="62">
        <v>24079</v>
      </c>
      <c r="N10" s="62"/>
      <c r="O10" s="62"/>
      <c r="P10" s="62"/>
      <c r="Q10" s="62"/>
      <c r="R10" s="62"/>
      <c r="S10" s="62">
        <v>39746</v>
      </c>
      <c r="T10" s="62"/>
      <c r="U10" s="62">
        <v>59000</v>
      </c>
      <c r="V10" s="62">
        <v>2609</v>
      </c>
      <c r="W10" s="62"/>
      <c r="X10" s="62"/>
      <c r="Y10" s="62">
        <v>43187</v>
      </c>
      <c r="Z10" s="62">
        <v>25639</v>
      </c>
      <c r="AA10" s="62"/>
      <c r="AB10" s="62"/>
      <c r="AC10" s="62"/>
      <c r="AD10" s="62"/>
      <c r="AE10" s="62">
        <v>1568</v>
      </c>
      <c r="AF10" s="62"/>
      <c r="AG10" s="62"/>
      <c r="AH10" s="62"/>
      <c r="AI10" s="68"/>
      <c r="AJ10" s="54"/>
      <c r="AK10" s="55"/>
      <c r="AL10" s="55"/>
      <c r="AM10" s="55"/>
    </row>
    <row r="11" spans="1:39" ht="18">
      <c r="A11" s="47" t="s">
        <v>51</v>
      </c>
      <c r="B11" s="45" t="s">
        <v>52</v>
      </c>
      <c r="C11" s="48">
        <f>+D11+E11</f>
        <v>1668379</v>
      </c>
      <c r="D11" s="69">
        <v>1631278</v>
      </c>
      <c r="E11" s="70">
        <f t="shared" si="0"/>
        <v>37101</v>
      </c>
      <c r="F11" s="71"/>
      <c r="G11" s="51">
        <v>962</v>
      </c>
      <c r="H11" s="52">
        <v>35</v>
      </c>
      <c r="I11" s="52">
        <v>189</v>
      </c>
      <c r="J11" s="52">
        <v>259</v>
      </c>
      <c r="K11" s="52">
        <v>204</v>
      </c>
      <c r="L11" s="52">
        <v>574</v>
      </c>
      <c r="M11" s="52">
        <v>108</v>
      </c>
      <c r="N11" s="52">
        <v>478</v>
      </c>
      <c r="O11" s="52">
        <v>4</v>
      </c>
      <c r="P11" s="52">
        <v>305</v>
      </c>
      <c r="Q11" s="52">
        <v>122</v>
      </c>
      <c r="R11" s="52">
        <v>1898</v>
      </c>
      <c r="S11" s="52">
        <v>52</v>
      </c>
      <c r="T11" s="52">
        <v>2368</v>
      </c>
      <c r="U11" s="52">
        <v>368</v>
      </c>
      <c r="V11" s="72">
        <v>3</v>
      </c>
      <c r="W11" s="72">
        <v>60</v>
      </c>
      <c r="X11" s="52">
        <v>11955</v>
      </c>
      <c r="Y11" s="52">
        <v>72</v>
      </c>
      <c r="Z11" s="52">
        <v>349</v>
      </c>
      <c r="AA11" s="52">
        <v>1604</v>
      </c>
      <c r="AB11" s="52">
        <v>477</v>
      </c>
      <c r="AC11" s="52">
        <v>2205</v>
      </c>
      <c r="AD11" s="52">
        <v>1203</v>
      </c>
      <c r="AE11" s="52">
        <v>13</v>
      </c>
      <c r="AF11" s="52">
        <v>11179</v>
      </c>
      <c r="AG11" s="52">
        <v>1</v>
      </c>
      <c r="AH11" s="52">
        <v>54</v>
      </c>
      <c r="AI11" s="53"/>
      <c r="AJ11" s="54"/>
      <c r="AK11" s="55"/>
      <c r="AL11" s="55"/>
      <c r="AM11" s="55"/>
    </row>
    <row r="12" spans="1:39" ht="18">
      <c r="A12" s="47" t="s">
        <v>53</v>
      </c>
      <c r="B12" s="45" t="s">
        <v>54</v>
      </c>
      <c r="C12" s="48"/>
      <c r="D12" s="124">
        <v>35985</v>
      </c>
      <c r="E12" s="125">
        <f t="shared" si="0"/>
        <v>77257</v>
      </c>
      <c r="F12" s="126"/>
      <c r="G12" s="127">
        <v>13457</v>
      </c>
      <c r="H12" s="128">
        <v>5086</v>
      </c>
      <c r="I12" s="128">
        <f>2111+38</f>
        <v>2149</v>
      </c>
      <c r="J12" s="128">
        <f>385+1916</f>
        <v>2301</v>
      </c>
      <c r="K12" s="128">
        <f>14+4889</f>
        <v>4903</v>
      </c>
      <c r="L12" s="128">
        <v>534</v>
      </c>
      <c r="M12" s="128">
        <f>2605+87</f>
        <v>2692</v>
      </c>
      <c r="N12" s="128">
        <v>6220</v>
      </c>
      <c r="O12" s="128">
        <f>1+90</f>
        <v>91</v>
      </c>
      <c r="P12" s="128">
        <v>6013</v>
      </c>
      <c r="Q12" s="128">
        <v>452</v>
      </c>
      <c r="R12" s="128">
        <f>46+245</f>
        <v>291</v>
      </c>
      <c r="S12" s="128">
        <v>5372</v>
      </c>
      <c r="T12" s="128">
        <v>758</v>
      </c>
      <c r="U12" s="128">
        <v>2527</v>
      </c>
      <c r="V12" s="128">
        <f>23+1028</f>
        <v>1051</v>
      </c>
      <c r="W12" s="128">
        <f>9+1285</f>
        <v>1294</v>
      </c>
      <c r="X12" s="128">
        <v>1786</v>
      </c>
      <c r="Y12" s="128">
        <f>72+8912</f>
        <v>8984</v>
      </c>
      <c r="Z12" s="128">
        <v>1983</v>
      </c>
      <c r="AA12" s="128">
        <v>643</v>
      </c>
      <c r="AB12" s="128">
        <v>415</v>
      </c>
      <c r="AC12" s="128">
        <v>3544</v>
      </c>
      <c r="AD12" s="128">
        <v>2644</v>
      </c>
      <c r="AE12" s="128">
        <f>16+1746</f>
        <v>1762</v>
      </c>
      <c r="AF12" s="128">
        <v>131</v>
      </c>
      <c r="AG12" s="128">
        <v>98</v>
      </c>
      <c r="AH12" s="128">
        <f>1+63</f>
        <v>64</v>
      </c>
      <c r="AI12" s="129">
        <f>3+9</f>
        <v>12</v>
      </c>
      <c r="AJ12" s="54"/>
      <c r="AK12" s="55"/>
      <c r="AL12" s="55"/>
      <c r="AM12" s="55"/>
    </row>
    <row r="13" spans="1:39" ht="18.75" thickBot="1">
      <c r="A13" s="47" t="s">
        <v>55</v>
      </c>
      <c r="B13" s="45" t="s">
        <v>56</v>
      </c>
      <c r="C13" s="73">
        <f>+D13+E13</f>
        <v>1686</v>
      </c>
      <c r="D13" s="49">
        <v>1686</v>
      </c>
      <c r="E13" s="74"/>
      <c r="F13" s="75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76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  <c r="AJ13" s="54"/>
      <c r="AK13" s="55"/>
      <c r="AL13" s="55"/>
      <c r="AM13" s="55"/>
    </row>
    <row r="14" spans="1:39" ht="18.75" thickBot="1">
      <c r="A14" s="77" t="s">
        <v>57</v>
      </c>
      <c r="B14" s="78" t="s">
        <v>58</v>
      </c>
      <c r="C14" s="79">
        <f>+C9+C11+C13</f>
        <v>2516759</v>
      </c>
      <c r="D14" s="79">
        <f>SUM(D9:D13)</f>
        <v>2441969</v>
      </c>
      <c r="E14" s="80">
        <f t="shared" si="0"/>
        <v>188032</v>
      </c>
      <c r="F14" s="81"/>
      <c r="G14" s="82">
        <f aca="true" t="shared" si="1" ref="G14:R14">SUM(G9+G11+G12+G13)</f>
        <v>24720</v>
      </c>
      <c r="H14" s="83">
        <f t="shared" si="1"/>
        <v>8181</v>
      </c>
      <c r="I14" s="83">
        <f t="shared" si="1"/>
        <v>4853</v>
      </c>
      <c r="J14" s="83">
        <f t="shared" si="1"/>
        <v>3506</v>
      </c>
      <c r="K14" s="83">
        <f t="shared" si="1"/>
        <v>7946</v>
      </c>
      <c r="L14" s="83">
        <f t="shared" si="1"/>
        <v>5142</v>
      </c>
      <c r="M14" s="83">
        <f t="shared" si="1"/>
        <v>2800</v>
      </c>
      <c r="N14" s="83">
        <f t="shared" si="1"/>
        <v>24008</v>
      </c>
      <c r="O14" s="83">
        <f t="shared" si="1"/>
        <v>221</v>
      </c>
      <c r="P14" s="83">
        <f t="shared" si="1"/>
        <v>7646</v>
      </c>
      <c r="Q14" s="83">
        <f t="shared" si="1"/>
        <v>897</v>
      </c>
      <c r="R14" s="83">
        <f t="shared" si="1"/>
        <v>2848</v>
      </c>
      <c r="S14" s="83">
        <f>SUM(S11:S13)</f>
        <v>5424</v>
      </c>
      <c r="T14" s="83">
        <f>SUM(T9+T11+T12+T13)</f>
        <v>5845</v>
      </c>
      <c r="U14" s="83">
        <f aca="true" t="shared" si="2" ref="U14:AI14">U9+U11+U12+U13</f>
        <v>2895</v>
      </c>
      <c r="V14" s="83">
        <f t="shared" si="2"/>
        <v>1054</v>
      </c>
      <c r="W14" s="83">
        <f t="shared" si="2"/>
        <v>4969</v>
      </c>
      <c r="X14" s="83">
        <f t="shared" si="2"/>
        <v>19408</v>
      </c>
      <c r="Y14" s="83">
        <f t="shared" si="2"/>
        <v>9056</v>
      </c>
      <c r="Z14" s="83">
        <f t="shared" si="2"/>
        <v>2332</v>
      </c>
      <c r="AA14" s="83">
        <f t="shared" si="2"/>
        <v>5867</v>
      </c>
      <c r="AB14" s="83">
        <f t="shared" si="2"/>
        <v>1967</v>
      </c>
      <c r="AC14" s="83">
        <f t="shared" si="2"/>
        <v>16123</v>
      </c>
      <c r="AD14" s="83">
        <f t="shared" si="2"/>
        <v>6213</v>
      </c>
      <c r="AE14" s="83">
        <f t="shared" si="2"/>
        <v>1775</v>
      </c>
      <c r="AF14" s="83">
        <f t="shared" si="2"/>
        <v>11739</v>
      </c>
      <c r="AG14" s="83">
        <f t="shared" si="2"/>
        <v>231</v>
      </c>
      <c r="AH14" s="83">
        <f t="shared" si="2"/>
        <v>329</v>
      </c>
      <c r="AI14" s="84">
        <f t="shared" si="2"/>
        <v>37</v>
      </c>
      <c r="AJ14" s="54"/>
      <c r="AK14" s="55"/>
      <c r="AL14" s="55"/>
      <c r="AM14" s="55"/>
    </row>
    <row r="15" spans="1:39" ht="18">
      <c r="A15" s="35"/>
      <c r="B15" s="36"/>
      <c r="C15" s="85"/>
      <c r="D15" s="56"/>
      <c r="E15" s="86"/>
      <c r="F15" s="87"/>
      <c r="G15" s="67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52"/>
      <c r="V15" s="62"/>
      <c r="W15" s="88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8"/>
      <c r="AJ15" s="54"/>
      <c r="AK15" s="55"/>
      <c r="AL15" s="55"/>
      <c r="AM15" s="55"/>
    </row>
    <row r="16" spans="1:39" ht="18">
      <c r="A16" s="35"/>
      <c r="B16" s="45" t="s">
        <v>59</v>
      </c>
      <c r="C16" s="48"/>
      <c r="D16" s="56"/>
      <c r="E16" s="65"/>
      <c r="F16" s="66"/>
      <c r="G16" s="6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5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8"/>
      <c r="AJ16" s="54"/>
      <c r="AK16" s="55"/>
      <c r="AL16" s="55"/>
      <c r="AM16" s="55"/>
    </row>
    <row r="17" spans="1:39" ht="18">
      <c r="A17" s="35"/>
      <c r="B17" s="36"/>
      <c r="C17" s="48"/>
      <c r="D17" s="56"/>
      <c r="E17" s="65"/>
      <c r="F17" s="66"/>
      <c r="G17" s="67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5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8"/>
      <c r="AJ17" s="54"/>
      <c r="AK17" s="55"/>
      <c r="AL17" s="55"/>
      <c r="AM17" s="55"/>
    </row>
    <row r="18" spans="1:39" ht="18">
      <c r="A18" s="47" t="s">
        <v>60</v>
      </c>
      <c r="B18" s="45" t="s">
        <v>77</v>
      </c>
      <c r="C18" s="48">
        <f>+D18+E18</f>
        <v>15803</v>
      </c>
      <c r="D18" s="64"/>
      <c r="E18" s="74">
        <f>SUM(G18:AI18)</f>
        <v>15803</v>
      </c>
      <c r="F18" s="75"/>
      <c r="G18" s="51"/>
      <c r="H18" s="52"/>
      <c r="I18" s="52"/>
      <c r="J18" s="52"/>
      <c r="K18" s="52"/>
      <c r="L18" s="52"/>
      <c r="M18" s="52">
        <v>2601</v>
      </c>
      <c r="N18" s="52"/>
      <c r="O18" s="52"/>
      <c r="P18" s="52"/>
      <c r="Q18" s="52"/>
      <c r="R18" s="52"/>
      <c r="S18" s="52">
        <v>5132</v>
      </c>
      <c r="T18" s="52"/>
      <c r="U18" s="52">
        <v>2025</v>
      </c>
      <c r="V18" s="52">
        <v>1028</v>
      </c>
      <c r="W18" s="76"/>
      <c r="X18" s="52"/>
      <c r="Y18" s="52">
        <v>2730</v>
      </c>
      <c r="Z18" s="89">
        <v>1759</v>
      </c>
      <c r="AA18" s="52"/>
      <c r="AB18" s="52"/>
      <c r="AC18" s="52"/>
      <c r="AD18" s="52"/>
      <c r="AE18" s="52">
        <v>528</v>
      </c>
      <c r="AF18" s="52"/>
      <c r="AG18" s="52"/>
      <c r="AH18" s="52"/>
      <c r="AI18" s="53"/>
      <c r="AJ18" s="54"/>
      <c r="AK18" s="55"/>
      <c r="AL18" s="55"/>
      <c r="AM18" s="55"/>
    </row>
    <row r="19" spans="1:39" ht="18">
      <c r="A19" s="35"/>
      <c r="B19" s="45" t="s">
        <v>78</v>
      </c>
      <c r="C19" s="48">
        <f>+D19+E19</f>
        <v>180024</v>
      </c>
      <c r="D19" s="64"/>
      <c r="E19" s="74">
        <f>SUM(G19:AI19)</f>
        <v>180024</v>
      </c>
      <c r="F19" s="75"/>
      <c r="G19" s="51"/>
      <c r="H19" s="52"/>
      <c r="I19" s="52"/>
      <c r="J19" s="52"/>
      <c r="K19" s="52"/>
      <c r="L19" s="52"/>
      <c r="M19" s="52">
        <v>21478</v>
      </c>
      <c r="N19" s="52"/>
      <c r="O19" s="52"/>
      <c r="P19" s="52"/>
      <c r="Q19" s="52"/>
      <c r="R19" s="52"/>
      <c r="S19" s="52">
        <v>34614</v>
      </c>
      <c r="T19" s="52"/>
      <c r="U19" s="52">
        <v>56975</v>
      </c>
      <c r="V19" s="52">
        <v>1581</v>
      </c>
      <c r="W19" s="90"/>
      <c r="X19" s="62"/>
      <c r="Y19" s="52">
        <v>40456</v>
      </c>
      <c r="Z19" s="91">
        <v>23879</v>
      </c>
      <c r="AA19" s="52"/>
      <c r="AB19" s="52"/>
      <c r="AC19" s="52"/>
      <c r="AD19" s="52"/>
      <c r="AE19" s="52">
        <v>1041</v>
      </c>
      <c r="AF19" s="52"/>
      <c r="AG19" s="52"/>
      <c r="AH19" s="52"/>
      <c r="AI19" s="53"/>
      <c r="AJ19" s="54"/>
      <c r="AK19" s="55"/>
      <c r="AL19" s="55"/>
      <c r="AM19" s="55"/>
    </row>
    <row r="20" spans="1:39" ht="18">
      <c r="A20" s="47" t="s">
        <v>61</v>
      </c>
      <c r="B20" s="45" t="s">
        <v>62</v>
      </c>
      <c r="C20" s="48">
        <f>+D20+E20</f>
        <v>22325</v>
      </c>
      <c r="D20" s="48">
        <f>SUM(D21:D22)</f>
        <v>22325</v>
      </c>
      <c r="E20" s="49"/>
      <c r="F20" s="50"/>
      <c r="G20" s="67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52"/>
      <c r="V20" s="52"/>
      <c r="W20" s="5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8"/>
      <c r="AJ20" s="54"/>
      <c r="AK20" s="55"/>
      <c r="AL20" s="55"/>
      <c r="AM20" s="55"/>
    </row>
    <row r="21" spans="1:39" ht="18">
      <c r="A21" s="92"/>
      <c r="B21" s="36" t="s">
        <v>63</v>
      </c>
      <c r="C21" s="56" t="s">
        <v>79</v>
      </c>
      <c r="D21" s="56">
        <v>22325</v>
      </c>
      <c r="E21" s="65"/>
      <c r="F21" s="66"/>
      <c r="G21" s="6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8"/>
      <c r="AJ21" s="54"/>
      <c r="AK21" s="55"/>
      <c r="AL21" s="55"/>
      <c r="AM21" s="55"/>
    </row>
    <row r="22" spans="1:39" ht="18">
      <c r="A22" s="92"/>
      <c r="B22" s="36" t="s">
        <v>64</v>
      </c>
      <c r="C22" s="48"/>
      <c r="D22" s="56"/>
      <c r="E22" s="93"/>
      <c r="F22" s="94"/>
      <c r="G22" s="67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90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8"/>
      <c r="AJ22" s="54"/>
      <c r="AK22" s="55"/>
      <c r="AL22" s="55"/>
      <c r="AM22" s="55"/>
    </row>
    <row r="23" spans="1:39" ht="18">
      <c r="A23" s="47" t="s">
        <v>65</v>
      </c>
      <c r="B23" s="45" t="s">
        <v>66</v>
      </c>
      <c r="C23" s="48">
        <f>+D23+E23</f>
        <v>15248</v>
      </c>
      <c r="D23" s="48">
        <v>15248</v>
      </c>
      <c r="E23" s="65"/>
      <c r="F23" s="66"/>
      <c r="G23" s="67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52"/>
      <c r="V23" s="5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8"/>
      <c r="AJ23" s="54"/>
      <c r="AK23" s="55"/>
      <c r="AL23" s="55"/>
      <c r="AM23" s="55"/>
    </row>
    <row r="24" spans="1:39" ht="18">
      <c r="A24" s="47" t="s">
        <v>67</v>
      </c>
      <c r="B24" s="45" t="s">
        <v>54</v>
      </c>
      <c r="C24" s="48"/>
      <c r="D24" s="124">
        <v>77257</v>
      </c>
      <c r="E24" s="125">
        <f>SUM(G24:AI24)</f>
        <v>35985</v>
      </c>
      <c r="F24" s="126"/>
      <c r="G24" s="127">
        <f>5347+3043+109</f>
        <v>8499</v>
      </c>
      <c r="H24" s="128">
        <v>108</v>
      </c>
      <c r="I24" s="128">
        <v>2317</v>
      </c>
      <c r="J24" s="128">
        <f>10+274</f>
        <v>284</v>
      </c>
      <c r="K24" s="128">
        <f>1068+3258+167</f>
        <v>4493</v>
      </c>
      <c r="L24" s="128">
        <v>605</v>
      </c>
      <c r="M24" s="128">
        <v>167</v>
      </c>
      <c r="N24" s="128">
        <f>1956+22</f>
        <v>1978</v>
      </c>
      <c r="O24" s="128"/>
      <c r="P24" s="128">
        <f>38+736</f>
        <v>774</v>
      </c>
      <c r="Q24" s="128">
        <v>93</v>
      </c>
      <c r="R24" s="128">
        <v>1</v>
      </c>
      <c r="S24" s="128">
        <f>291</f>
        <v>291</v>
      </c>
      <c r="T24" s="128">
        <v>746</v>
      </c>
      <c r="U24" s="128">
        <v>320</v>
      </c>
      <c r="V24" s="128">
        <v>26</v>
      </c>
      <c r="W24" s="128">
        <v>1237</v>
      </c>
      <c r="X24" s="128">
        <v>580</v>
      </c>
      <c r="Y24" s="128">
        <f>6014+74</f>
        <v>6088</v>
      </c>
      <c r="Z24" s="128">
        <f>130+353</f>
        <v>483</v>
      </c>
      <c r="AA24" s="128">
        <v>563</v>
      </c>
      <c r="AB24" s="128">
        <v>246</v>
      </c>
      <c r="AC24" s="128">
        <v>2543</v>
      </c>
      <c r="AD24" s="128">
        <v>2259</v>
      </c>
      <c r="AE24" s="128">
        <v>1247</v>
      </c>
      <c r="AF24" s="128">
        <v>1</v>
      </c>
      <c r="AG24" s="128"/>
      <c r="AH24" s="128"/>
      <c r="AI24" s="129">
        <v>36</v>
      </c>
      <c r="AJ24" s="54"/>
      <c r="AK24" s="55"/>
      <c r="AL24" s="55"/>
      <c r="AM24" s="55"/>
    </row>
    <row r="25" spans="1:39" ht="18.75" thickBot="1">
      <c r="A25" s="47" t="s">
        <v>68</v>
      </c>
      <c r="B25" s="45" t="s">
        <v>69</v>
      </c>
      <c r="C25" s="73">
        <f>+D25+E25</f>
        <v>9216</v>
      </c>
      <c r="D25" s="49">
        <v>684</v>
      </c>
      <c r="E25" s="74">
        <f>SUM(G25:AI25)</f>
        <v>8532</v>
      </c>
      <c r="F25" s="75"/>
      <c r="G25" s="51">
        <f>252+4430</f>
        <v>4682</v>
      </c>
      <c r="H25" s="52">
        <v>48</v>
      </c>
      <c r="I25" s="52"/>
      <c r="J25" s="52"/>
      <c r="K25" s="52">
        <f>1920+1+308</f>
        <v>2229</v>
      </c>
      <c r="L25" s="52"/>
      <c r="M25" s="52">
        <v>32</v>
      </c>
      <c r="N25" s="52"/>
      <c r="O25" s="52"/>
      <c r="P25" s="52"/>
      <c r="Q25" s="52"/>
      <c r="R25" s="52"/>
      <c r="S25" s="52">
        <v>1</v>
      </c>
      <c r="T25" s="52"/>
      <c r="U25" s="52">
        <f>2+548</f>
        <v>550</v>
      </c>
      <c r="V25" s="52"/>
      <c r="W25" s="76">
        <v>1</v>
      </c>
      <c r="X25" s="52">
        <v>399</v>
      </c>
      <c r="Y25" s="52">
        <f>227+11</f>
        <v>238</v>
      </c>
      <c r="Z25" s="52">
        <f>16+74</f>
        <v>90</v>
      </c>
      <c r="AA25" s="52">
        <v>114</v>
      </c>
      <c r="AB25" s="52"/>
      <c r="AC25" s="52">
        <f>36+112</f>
        <v>148</v>
      </c>
      <c r="AD25" s="52"/>
      <c r="AE25" s="52"/>
      <c r="AF25" s="52"/>
      <c r="AG25" s="52"/>
      <c r="AH25" s="52"/>
      <c r="AI25" s="53"/>
      <c r="AJ25" s="54"/>
      <c r="AK25" s="55"/>
      <c r="AL25" s="55"/>
      <c r="AM25" s="55"/>
    </row>
    <row r="26" spans="1:39" ht="18.75" thickBot="1">
      <c r="A26" s="77" t="s">
        <v>70</v>
      </c>
      <c r="B26" s="78" t="s">
        <v>71</v>
      </c>
      <c r="C26" s="79">
        <f>+C18+C20+C23+C25</f>
        <v>62592</v>
      </c>
      <c r="D26" s="79">
        <f>+D21+D23+D24+D25</f>
        <v>115514</v>
      </c>
      <c r="E26" s="80">
        <f>SUM(G26:AI26)</f>
        <v>60320</v>
      </c>
      <c r="F26" s="81"/>
      <c r="G26" s="82">
        <f>SUM(G24:G25)</f>
        <v>13181</v>
      </c>
      <c r="H26" s="83">
        <f aca="true" t="shared" si="3" ref="H26:AL26">H18+H20+H23+H24+H25</f>
        <v>156</v>
      </c>
      <c r="I26" s="83">
        <f t="shared" si="3"/>
        <v>2317</v>
      </c>
      <c r="J26" s="83">
        <f t="shared" si="3"/>
        <v>284</v>
      </c>
      <c r="K26" s="83">
        <f t="shared" si="3"/>
        <v>6722</v>
      </c>
      <c r="L26" s="83">
        <f t="shared" si="3"/>
        <v>605</v>
      </c>
      <c r="M26" s="83">
        <f t="shared" si="3"/>
        <v>2800</v>
      </c>
      <c r="N26" s="83">
        <f t="shared" si="3"/>
        <v>1978</v>
      </c>
      <c r="O26" s="83">
        <f t="shared" si="3"/>
        <v>0</v>
      </c>
      <c r="P26" s="83">
        <f t="shared" si="3"/>
        <v>774</v>
      </c>
      <c r="Q26" s="83">
        <f t="shared" si="3"/>
        <v>93</v>
      </c>
      <c r="R26" s="83">
        <f t="shared" si="3"/>
        <v>1</v>
      </c>
      <c r="S26" s="83">
        <f t="shared" si="3"/>
        <v>5424</v>
      </c>
      <c r="T26" s="83">
        <f t="shared" si="3"/>
        <v>746</v>
      </c>
      <c r="U26" s="83">
        <f t="shared" si="3"/>
        <v>2895</v>
      </c>
      <c r="V26" s="83">
        <f t="shared" si="3"/>
        <v>1054</v>
      </c>
      <c r="W26" s="83">
        <f t="shared" si="3"/>
        <v>1238</v>
      </c>
      <c r="X26" s="83">
        <f t="shared" si="3"/>
        <v>979</v>
      </c>
      <c r="Y26" s="83">
        <f t="shared" si="3"/>
        <v>9056</v>
      </c>
      <c r="Z26" s="83">
        <f t="shared" si="3"/>
        <v>2332</v>
      </c>
      <c r="AA26" s="83">
        <f t="shared" si="3"/>
        <v>677</v>
      </c>
      <c r="AB26" s="83">
        <f t="shared" si="3"/>
        <v>246</v>
      </c>
      <c r="AC26" s="83">
        <f t="shared" si="3"/>
        <v>2691</v>
      </c>
      <c r="AD26" s="83">
        <f t="shared" si="3"/>
        <v>2259</v>
      </c>
      <c r="AE26" s="83">
        <f t="shared" si="3"/>
        <v>1775</v>
      </c>
      <c r="AF26" s="83">
        <f t="shared" si="3"/>
        <v>1</v>
      </c>
      <c r="AG26" s="83">
        <f t="shared" si="3"/>
        <v>0</v>
      </c>
      <c r="AH26" s="83">
        <f t="shared" si="3"/>
        <v>0</v>
      </c>
      <c r="AI26" s="84">
        <f t="shared" si="3"/>
        <v>36</v>
      </c>
      <c r="AJ26" s="54"/>
      <c r="AK26" s="55"/>
      <c r="AL26" s="55"/>
      <c r="AM26" s="55"/>
    </row>
    <row r="27" spans="1:39" ht="18.75" thickBot="1">
      <c r="A27" s="95"/>
      <c r="B27" s="96"/>
      <c r="C27" s="69"/>
      <c r="D27" s="97"/>
      <c r="E27" s="98"/>
      <c r="F27" s="99"/>
      <c r="G27" s="100"/>
      <c r="H27" s="101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3"/>
      <c r="V27" s="101"/>
      <c r="W27" s="101"/>
      <c r="X27" s="101"/>
      <c r="Y27" s="101"/>
      <c r="Z27" s="102"/>
      <c r="AA27" s="102"/>
      <c r="AB27" s="102"/>
      <c r="AC27" s="102"/>
      <c r="AD27" s="102"/>
      <c r="AE27" s="102"/>
      <c r="AF27" s="102"/>
      <c r="AG27" s="102"/>
      <c r="AH27" s="102"/>
      <c r="AI27" s="104"/>
      <c r="AJ27" s="54"/>
      <c r="AK27" s="55"/>
      <c r="AL27" s="55"/>
      <c r="AM27" s="55"/>
    </row>
    <row r="28" spans="1:39" ht="18.75" thickBot="1">
      <c r="A28" s="77" t="s">
        <v>72</v>
      </c>
      <c r="B28" s="78" t="s">
        <v>73</v>
      </c>
      <c r="C28" s="79">
        <f>+C14-C26</f>
        <v>2454167</v>
      </c>
      <c r="D28" s="79">
        <f>+D14-D26</f>
        <v>2326455</v>
      </c>
      <c r="E28" s="80">
        <f>SUM(G28:AI28)</f>
        <v>127712</v>
      </c>
      <c r="F28" s="81"/>
      <c r="G28" s="82">
        <f aca="true" t="shared" si="4" ref="G28:AI28">G14-G26</f>
        <v>11539</v>
      </c>
      <c r="H28" s="83">
        <f t="shared" si="4"/>
        <v>8025</v>
      </c>
      <c r="I28" s="83">
        <f t="shared" si="4"/>
        <v>2536</v>
      </c>
      <c r="J28" s="83">
        <f t="shared" si="4"/>
        <v>3222</v>
      </c>
      <c r="K28" s="83">
        <f t="shared" si="4"/>
        <v>1224</v>
      </c>
      <c r="L28" s="83">
        <f t="shared" si="4"/>
        <v>4537</v>
      </c>
      <c r="M28" s="83">
        <f t="shared" si="4"/>
        <v>0</v>
      </c>
      <c r="N28" s="83">
        <f t="shared" si="4"/>
        <v>22030</v>
      </c>
      <c r="O28" s="83">
        <f t="shared" si="4"/>
        <v>221</v>
      </c>
      <c r="P28" s="83">
        <f t="shared" si="4"/>
        <v>6872</v>
      </c>
      <c r="Q28" s="83">
        <f t="shared" si="4"/>
        <v>804</v>
      </c>
      <c r="R28" s="83">
        <f t="shared" si="4"/>
        <v>2847</v>
      </c>
      <c r="S28" s="83">
        <f t="shared" si="4"/>
        <v>0</v>
      </c>
      <c r="T28" s="83">
        <f t="shared" si="4"/>
        <v>5099</v>
      </c>
      <c r="U28" s="83">
        <f t="shared" si="4"/>
        <v>0</v>
      </c>
      <c r="V28" s="83">
        <f t="shared" si="4"/>
        <v>0</v>
      </c>
      <c r="W28" s="83">
        <f t="shared" si="4"/>
        <v>3731</v>
      </c>
      <c r="X28" s="82">
        <f t="shared" si="4"/>
        <v>18429</v>
      </c>
      <c r="Y28" s="83">
        <f t="shared" si="4"/>
        <v>0</v>
      </c>
      <c r="Z28" s="83">
        <f t="shared" si="4"/>
        <v>0</v>
      </c>
      <c r="AA28" s="83">
        <f t="shared" si="4"/>
        <v>5190</v>
      </c>
      <c r="AB28" s="83">
        <f t="shared" si="4"/>
        <v>1721</v>
      </c>
      <c r="AC28" s="83">
        <f t="shared" si="4"/>
        <v>13432</v>
      </c>
      <c r="AD28" s="83">
        <f t="shared" si="4"/>
        <v>3954</v>
      </c>
      <c r="AE28" s="83">
        <f t="shared" si="4"/>
        <v>0</v>
      </c>
      <c r="AF28" s="83">
        <f t="shared" si="4"/>
        <v>11738</v>
      </c>
      <c r="AG28" s="83">
        <f t="shared" si="4"/>
        <v>231</v>
      </c>
      <c r="AH28" s="83">
        <f t="shared" si="4"/>
        <v>329</v>
      </c>
      <c r="AI28" s="84">
        <f t="shared" si="4"/>
        <v>1</v>
      </c>
      <c r="AJ28" s="54"/>
      <c r="AK28" s="55"/>
      <c r="AL28" s="55"/>
      <c r="AM28" s="55"/>
    </row>
    <row r="29" spans="1:39" ht="18">
      <c r="A29" s="92"/>
      <c r="B29" s="105"/>
      <c r="C29" s="85"/>
      <c r="D29" s="65"/>
      <c r="E29" s="86"/>
      <c r="F29" s="87"/>
      <c r="G29" s="67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2"/>
      <c r="V29" s="62"/>
      <c r="W29" s="88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8"/>
      <c r="AJ29" s="54"/>
      <c r="AK29" s="55"/>
      <c r="AL29" s="55"/>
      <c r="AM29" s="55"/>
    </row>
    <row r="30" spans="1:39" ht="18">
      <c r="A30" s="47" t="s">
        <v>74</v>
      </c>
      <c r="B30" s="45" t="s">
        <v>80</v>
      </c>
      <c r="C30" s="48">
        <f>+D30+E30</f>
        <v>180024</v>
      </c>
      <c r="D30" s="64"/>
      <c r="E30" s="49">
        <f>SUM(G30:AI30)</f>
        <v>180024</v>
      </c>
      <c r="F30" s="50"/>
      <c r="G30" s="67"/>
      <c r="H30" s="62"/>
      <c r="I30" s="52"/>
      <c r="J30" s="62"/>
      <c r="K30" s="62"/>
      <c r="L30" s="62"/>
      <c r="M30" s="52">
        <f>M19</f>
        <v>21478</v>
      </c>
      <c r="N30" s="62"/>
      <c r="O30" s="62"/>
      <c r="P30" s="62"/>
      <c r="Q30" s="62"/>
      <c r="R30" s="62"/>
      <c r="S30" s="52">
        <f>S19</f>
        <v>34614</v>
      </c>
      <c r="T30" s="62"/>
      <c r="U30" s="52">
        <f>U19</f>
        <v>56975</v>
      </c>
      <c r="V30" s="52">
        <f>V19</f>
        <v>1581</v>
      </c>
      <c r="W30" s="52"/>
      <c r="X30" s="52"/>
      <c r="Y30" s="52">
        <f>Y19</f>
        <v>40456</v>
      </c>
      <c r="Z30" s="52">
        <f>Z19</f>
        <v>23879</v>
      </c>
      <c r="AA30" s="52"/>
      <c r="AB30" s="52"/>
      <c r="AC30" s="52"/>
      <c r="AD30" s="52"/>
      <c r="AE30" s="52">
        <f>AE19</f>
        <v>1041</v>
      </c>
      <c r="AF30" s="52"/>
      <c r="AG30" s="52"/>
      <c r="AH30" s="52"/>
      <c r="AI30" s="53"/>
      <c r="AJ30" s="54"/>
      <c r="AK30" s="55"/>
      <c r="AL30" s="55"/>
      <c r="AM30" s="55"/>
    </row>
    <row r="31" spans="1:39" ht="18.75" thickBot="1">
      <c r="A31" s="106" t="s">
        <v>75</v>
      </c>
      <c r="B31" s="107" t="s">
        <v>76</v>
      </c>
      <c r="C31" s="108">
        <f>+D31+E31</f>
        <v>113529</v>
      </c>
      <c r="D31" s="109">
        <v>113529</v>
      </c>
      <c r="E31" s="109"/>
      <c r="F31" s="110"/>
      <c r="G31" s="100"/>
      <c r="H31" s="101"/>
      <c r="I31" s="103"/>
      <c r="J31" s="101"/>
      <c r="K31" s="101"/>
      <c r="L31" s="101"/>
      <c r="M31" s="103"/>
      <c r="N31" s="101"/>
      <c r="O31" s="103"/>
      <c r="P31" s="103"/>
      <c r="Q31" s="103"/>
      <c r="R31" s="101"/>
      <c r="S31" s="101"/>
      <c r="T31" s="103"/>
      <c r="U31" s="101"/>
      <c r="V31" s="101"/>
      <c r="W31" s="101"/>
      <c r="X31" s="103"/>
      <c r="Y31" s="101"/>
      <c r="Z31" s="111"/>
      <c r="AA31" s="111"/>
      <c r="AB31" s="111"/>
      <c r="AC31" s="102"/>
      <c r="AD31" s="102"/>
      <c r="AE31" s="111"/>
      <c r="AF31" s="102"/>
      <c r="AG31" s="102"/>
      <c r="AH31" s="102"/>
      <c r="AI31" s="112"/>
      <c r="AJ31" s="54"/>
      <c r="AK31" s="55"/>
      <c r="AL31" s="55"/>
      <c r="AM31" s="55"/>
    </row>
    <row r="32" spans="1:256" ht="15.75" customHeight="1" hidden="1">
      <c r="A32" s="113"/>
      <c r="B32" s="114"/>
      <c r="C32" s="115"/>
      <c r="D32" s="115"/>
      <c r="E32" s="116">
        <f>SUM(G32:AI32)</f>
        <v>16965386.82</v>
      </c>
      <c r="F32" s="116"/>
      <c r="G32" s="116">
        <v>11135</v>
      </c>
      <c r="H32" s="116"/>
      <c r="I32" s="116"/>
      <c r="J32" s="116"/>
      <c r="K32" s="116">
        <v>2060</v>
      </c>
      <c r="L32" s="116"/>
      <c r="M32" s="116"/>
      <c r="N32" s="116"/>
      <c r="O32" s="116"/>
      <c r="P32" s="116"/>
      <c r="Q32" s="116"/>
      <c r="R32" s="116"/>
      <c r="S32" s="116">
        <v>1649951.2</v>
      </c>
      <c r="T32" s="116"/>
      <c r="U32" s="116">
        <v>5868013.12</v>
      </c>
      <c r="V32" s="117">
        <v>3618750</v>
      </c>
      <c r="W32" s="117">
        <v>350000</v>
      </c>
      <c r="X32" s="117">
        <v>1320477.5</v>
      </c>
      <c r="Y32" s="117"/>
      <c r="Z32" s="117"/>
      <c r="AA32" s="117"/>
      <c r="AB32" s="117"/>
      <c r="AC32" s="117"/>
      <c r="AD32" s="117"/>
      <c r="AE32" s="117">
        <v>4145000</v>
      </c>
      <c r="AF32" s="116"/>
      <c r="AG32" s="116"/>
      <c r="AH32" s="116"/>
      <c r="AI32" s="116"/>
      <c r="AJ32" s="118"/>
      <c r="AK32" s="119"/>
      <c r="AL32" s="119"/>
      <c r="AM32" s="119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.75" customHeight="1">
      <c r="A33" s="4"/>
      <c r="B33" s="1"/>
      <c r="C33" s="115"/>
      <c r="D33" s="11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18"/>
      <c r="AG33" s="118"/>
      <c r="AH33" s="118"/>
      <c r="AI33" s="118"/>
      <c r="AJ33" s="118"/>
      <c r="AK33" s="119"/>
      <c r="AL33" s="119"/>
      <c r="AM33" s="119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39" ht="18">
      <c r="C34" s="121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</row>
    <row r="35" spans="3:39" ht="18">
      <c r="C35" s="121"/>
      <c r="D35" s="121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</row>
    <row r="36" spans="3:39" ht="18">
      <c r="C36" s="121"/>
      <c r="D36" s="121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</row>
    <row r="37" spans="3:39" ht="18">
      <c r="C37" s="123"/>
      <c r="D37" s="123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3:39" ht="18">
      <c r="C38" s="123"/>
      <c r="D38" s="123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3:39" ht="18">
      <c r="C39" s="123"/>
      <c r="D39" s="123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3:39" ht="18">
      <c r="C40" s="123"/>
      <c r="D40" s="123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3:39" ht="18">
      <c r="C41" s="123"/>
      <c r="D41" s="123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3:39" ht="18">
      <c r="C42" s="123"/>
      <c r="D42" s="123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3:39" ht="18">
      <c r="C43" s="123"/>
      <c r="D43" s="123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3:14" ht="18"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3:14" ht="18"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</sheetData>
  <printOptions horizontalCentered="1" verticalCentered="1"/>
  <pageMargins left="0.7086614173228347" right="0.7086614173228347" top="0.5511811023622047" bottom="0.5511811023622047" header="1.09" footer="0.5118110236220472"/>
  <pageSetup fitToHeight="4" fitToWidth="4" horizontalDpi="360" verticalDpi="360" orientation="landscape" paperSize="9" scale="48" r:id="rId1"/>
  <headerFooter alignWithMargins="0">
    <oddHeader>&amp;C&amp;"Arial CE,Tučné"&amp;18P Ř E H L E D  o finančním vypořádání města Brna a městských částí za rok 2000&amp;"Arial CE,Obyčejné"&amp;14
&amp;16(v tis. Kč)</oddHeader>
  </headerFooter>
  <colBreaks count="3" manualBreakCount="3">
    <brk id="11" max="30" man="1"/>
    <brk id="19" max="30" man="1"/>
    <brk id="2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2011-10-31T15:08:13Z</cp:lastPrinted>
  <dcterms:created xsi:type="dcterms:W3CDTF">2001-02-20T11:55:22Z</dcterms:created>
  <dcterms:modified xsi:type="dcterms:W3CDTF">2011-10-31T15:10:07Z</dcterms:modified>
  <cp:category/>
  <cp:version/>
  <cp:contentType/>
  <cp:contentStatus/>
</cp:coreProperties>
</file>