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105" yWindow="1170" windowWidth="4995" windowHeight="4560" activeTab="1"/>
  </bookViews>
  <sheets>
    <sheet name="daně a dotace" sheetId="1" r:id="rId1"/>
    <sheet name="nedaňové a kapitálové" sheetId="2" r:id="rId2"/>
  </sheets>
  <definedNames>
    <definedName name="_xlnm.Print_Titles" localSheetId="0">'daně a dotace'!$7:$8</definedName>
    <definedName name="_xlnm.Print_Titles" localSheetId="1">'nedaňové a kapitálové'!$1:$5</definedName>
    <definedName name="_xlnm.Print_Area" localSheetId="0">'daně a dotace'!$A$3:$H$60</definedName>
    <definedName name="_xlnm.Print_Area" localSheetId="1">'nedaňové a kapitálové'!$A$1:$P$130</definedName>
  </definedNames>
  <calcPr fullCalcOnLoad="1"/>
</workbook>
</file>

<file path=xl/sharedStrings.xml><?xml version="1.0" encoding="utf-8"?>
<sst xmlns="http://schemas.openxmlformats.org/spreadsheetml/2006/main" count="173" uniqueCount="157">
  <si>
    <t>Správní poplatky</t>
  </si>
  <si>
    <t>Převody z vlastních fondů hospodářské činnosti</t>
  </si>
  <si>
    <t>třída</t>
  </si>
  <si>
    <t>položka</t>
  </si>
  <si>
    <t>Členěno dle položek rozpočtové skladby 1)</t>
  </si>
  <si>
    <t>pení</t>
  </si>
  <si>
    <t>Daň z příjmů fyzických osob ze samostatné výdělečné činnosti</t>
  </si>
  <si>
    <t>Daň z příjmů právnických osob</t>
  </si>
  <si>
    <t>Poplatky za vypouštění škodlivých látek do ovzduší</t>
  </si>
  <si>
    <t>Odvody za odnětí zemědělské půdy</t>
  </si>
  <si>
    <t>Poplatky za odnětí lesní půdy</t>
  </si>
  <si>
    <t>Poplatek ze psů</t>
  </si>
  <si>
    <t>Pobytové poplatky</t>
  </si>
  <si>
    <t>Poplatek za užívání veřejného prostranství</t>
  </si>
  <si>
    <t>Poplatek ze vstupného</t>
  </si>
  <si>
    <t>Poplatek z ubytovacích kapacit</t>
  </si>
  <si>
    <t>Poplatek za provozovaný výherní hrací přístroj</t>
  </si>
  <si>
    <t>Daň z nemovitostí</t>
  </si>
  <si>
    <t>Neinvestiční přijaté dotace ze všeobecné pokladní správy SR</t>
  </si>
  <si>
    <t>Neinvestiční dotace ze SR v rámci souhrnného dotačního vztahu</t>
  </si>
  <si>
    <t>Ostatní neinvestiční přijaté dotace ze státního rozpočtu</t>
  </si>
  <si>
    <t xml:space="preserve"> Doprava</t>
  </si>
  <si>
    <t xml:space="preserve"> Kultura, církve a sdělovací prostředky</t>
  </si>
  <si>
    <t xml:space="preserve"> Bydlení, komunální služby a územní rozvoj</t>
  </si>
  <si>
    <t>Členěno dle skupin a oddílů rozpočtové skladby</t>
  </si>
  <si>
    <t>§</t>
  </si>
  <si>
    <t>pina</t>
  </si>
  <si>
    <t>Podnikání a restrukturalizace v zemědělství</t>
  </si>
  <si>
    <t>Zemědělská a potravinářská činnost a rozvoj</t>
  </si>
  <si>
    <t>Ostatní správa v průmyslu, stavebnictví aj.</t>
  </si>
  <si>
    <t>Silnice</t>
  </si>
  <si>
    <t>Záležitosti pozemních komunikací j.n.</t>
  </si>
  <si>
    <t>Pitná voda</t>
  </si>
  <si>
    <t>Odvádění a čištění odp. vod a naklád. s kaly</t>
  </si>
  <si>
    <t>Záležitosti vodního hospodářství</t>
  </si>
  <si>
    <t>Předškolní zařízení</t>
  </si>
  <si>
    <t>Speciální předškolní zařízení</t>
  </si>
  <si>
    <t>Základní školy</t>
  </si>
  <si>
    <t>Gymnázia</t>
  </si>
  <si>
    <t>Školní strav. při předškol. a zákl.  vzděl.</t>
  </si>
  <si>
    <t>Školní družiny a kluby</t>
  </si>
  <si>
    <t>Ostatní zařízení - výchova a vzděl. mládeže</t>
  </si>
  <si>
    <t>Záležitosti kultury j.n.</t>
  </si>
  <si>
    <t>Zachování a obnova kulturních památek</t>
  </si>
  <si>
    <t>Záležitosti sdělovacích prostředků</t>
  </si>
  <si>
    <t>Zájmová činnost v kultuře</t>
  </si>
  <si>
    <t>Tělovýchovná činnost j.n.</t>
  </si>
  <si>
    <t>Využití volného času dětí a mládeže</t>
  </si>
  <si>
    <t>Stomatologická péče</t>
  </si>
  <si>
    <t>Ambulantní péče</t>
  </si>
  <si>
    <t>Hygienická služba a ochrana veř. zdraví</t>
  </si>
  <si>
    <t xml:space="preserve">Bytové hospodářství </t>
  </si>
  <si>
    <t>Programy rozvoje bydlení a byt. hosp.</t>
  </si>
  <si>
    <t>Pohřebnictví</t>
  </si>
  <si>
    <t>Výstavba a údržba místních inženýr. sítí</t>
  </si>
  <si>
    <t>Lokální zásobování teplem</t>
  </si>
  <si>
    <t>Komunální a územní rozvoj</t>
  </si>
  <si>
    <t>Sběr a svoz komunálních odpadů</t>
  </si>
  <si>
    <t>Využívání a zneškodňování kom. odpadů</t>
  </si>
  <si>
    <t>Péče o vzhled obcí a veřejnou zeleň</t>
  </si>
  <si>
    <t>Ostatní činnosti k ochraně přírody a krajiny</t>
  </si>
  <si>
    <t>Sociální ústavy pro postiženou mládež</t>
  </si>
  <si>
    <t>Pečovatelská služba</t>
  </si>
  <si>
    <t>Soc. péče starým a zdrav. postiženým</t>
  </si>
  <si>
    <t>Soc. pomoc os. v nouzi a obč. soc. nepřísp.</t>
  </si>
  <si>
    <t>Civilní ochrana - nevojenská část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</si>
  <si>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</si>
  <si>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</si>
  <si>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</si>
  <si>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</si>
  <si>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</si>
  <si>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</si>
  <si>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</si>
  <si>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</si>
  <si>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</si>
  <si>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</si>
  <si>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</si>
  <si>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</si>
  <si>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</si>
  <si>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</si>
  <si>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Civilní nouzové plánování</t>
  </si>
  <si>
    <t>Bezpečnost státu a právní ochrana</t>
  </si>
  <si>
    <t>Ostatní činnosti</t>
  </si>
  <si>
    <t>Všeobecná veřejná správa a služby</t>
  </si>
  <si>
    <t>Daně z příjmů</t>
  </si>
  <si>
    <t>Poplatky a daně z vybraných činností a služeb</t>
  </si>
  <si>
    <t>Majetkové daně</t>
  </si>
  <si>
    <t>Běžné přijaté dotace</t>
  </si>
  <si>
    <t>Kapitálové přijaté dotace</t>
  </si>
  <si>
    <t>Přijaté dotace</t>
  </si>
  <si>
    <t xml:space="preserve"> Průmyslová a ostatní odvětví hospodářství</t>
  </si>
  <si>
    <t>Soc. péče a pomoc a spol. čin. v soc. zabez. a pol. zam.</t>
  </si>
  <si>
    <t xml:space="preserve"> Sociální věci a politika zaměstnanosti</t>
  </si>
  <si>
    <t>Státní moc, státní správa, územní samospr. a pol. strany</t>
  </si>
  <si>
    <t>Jiné veřejné služby a činnosti (dosud nespecifikované)</t>
  </si>
  <si>
    <t>sesku-</t>
  </si>
  <si>
    <t>název položky</t>
  </si>
  <si>
    <t>sku-</t>
  </si>
  <si>
    <t>oddíl</t>
  </si>
  <si>
    <t>název paragrafu</t>
  </si>
  <si>
    <t>Ostatní investiční přijaté dotace ze státního rozpočtu</t>
  </si>
  <si>
    <t>Vnitřní obchod, služby a turismus</t>
  </si>
  <si>
    <t>Požární ochrana a integrovaný záchranný systém</t>
  </si>
  <si>
    <t>Sociální péče a pomoc dětem a mládeži</t>
  </si>
  <si>
    <t>Požární ochrana - profesionální část</t>
  </si>
  <si>
    <t>Daňové příjmy včetně DPPO za město z rozpočtové činnosti</t>
  </si>
  <si>
    <t>Daňové příjmy bez DPPO za město z rozpočtové činnosti</t>
  </si>
  <si>
    <t>Daň z příjmů právnických osob za město - rozpočtová činnost   2)</t>
  </si>
  <si>
    <t>1) Na daňové příjmy a přijaté dotace se nevztahuje funkční členění rozpočtové skladby.</t>
  </si>
  <si>
    <t>Daň z příjmů právnických osob za obce  - VHČ</t>
  </si>
  <si>
    <t>2) Daň z příjmů právnických osob za město z rozpočtové činnosti je v příjmech i ve výdajích ve stejné výši a neovlivňuje saldo příjmů a výdajů.</t>
  </si>
  <si>
    <t xml:space="preserve"> % S/UR</t>
  </si>
  <si>
    <t>Investiční přijaté dotace ze všeobecné pokladní správy SR</t>
  </si>
  <si>
    <t>Investiční přijaté dotace ze státních fondů</t>
  </si>
  <si>
    <t>nedaňové příjmy</t>
  </si>
  <si>
    <t>kapitálové příjmy</t>
  </si>
  <si>
    <t>příjmy celkem</t>
  </si>
  <si>
    <t xml:space="preserve">Přijaté splátky půjček                              </t>
  </si>
  <si>
    <t xml:space="preserve">Ostatní činnosti j.n.         </t>
  </si>
  <si>
    <t>Nedaňové a kapitálové příjmy celkem</t>
  </si>
  <si>
    <t>SR 2001</t>
  </si>
  <si>
    <t>Daň z příjmů fyzických osob srážená zvláštní sazbou</t>
  </si>
  <si>
    <t>Obecné vnitřní daně ze zboží a služeb</t>
  </si>
  <si>
    <t>Záležitosti lesního hospodářství</t>
  </si>
  <si>
    <t>Provoz civilní letecké dopravy</t>
  </si>
  <si>
    <t>Rekultivace půdy v důsledku těžební činnosti</t>
  </si>
  <si>
    <t>Finanční vypořádání minulých let</t>
  </si>
  <si>
    <t>Daň z přidané hodnoty</t>
  </si>
  <si>
    <t>Neinvestiční přijaté dotace ze státních fondů</t>
  </si>
  <si>
    <t>Daně z příjmů fyzických osob jinde nespecifikované</t>
  </si>
  <si>
    <t>Převody z ostatních vlastních fondů</t>
  </si>
  <si>
    <t>Zvláštní zařízení sociální pomoci</t>
  </si>
  <si>
    <t>Záležitosti vzdělávání</t>
  </si>
  <si>
    <t>Záležitosti kultury, církví a sdělovacích prostředků</t>
  </si>
  <si>
    <t>Požární ochrana - dobrovolná část</t>
  </si>
  <si>
    <t>UR k 31.12.2001</t>
  </si>
  <si>
    <t>S k 31.12. 2001</t>
  </si>
  <si>
    <t>Investiční přijaté dotace od obcí z jiného okresu</t>
  </si>
  <si>
    <t>Neinvestiční přijaté dotace od obcí z jiného okresu a kraje</t>
  </si>
  <si>
    <t>Neinvestiční přijaté dotace od mezinárodních institucí</t>
  </si>
  <si>
    <t>Sociálné péče a pomoc rodině a manželství</t>
  </si>
  <si>
    <t>Domovy důchodců</t>
  </si>
  <si>
    <t>Domovy - penziony pro důchodce a zdrav. postižené občany</t>
  </si>
  <si>
    <t>Sběr a svoz ostatních odpadů</t>
  </si>
  <si>
    <t>Ostatní činnost ve zdravotnictví</t>
  </si>
  <si>
    <t>Zájmová činnost a rekreace</t>
  </si>
  <si>
    <t>Divadelní činnost</t>
  </si>
  <si>
    <t>Činnost uměleckých souborů</t>
  </si>
  <si>
    <t>Filmová tvorba, distribuce, kina</t>
  </si>
  <si>
    <t>Činnosti knihovnické</t>
  </si>
  <si>
    <t>Činnosti muzeí a galerií</t>
  </si>
  <si>
    <t>Sběr a zpracování druhotných surovin</t>
  </si>
  <si>
    <t>Pěstební činnost</t>
  </si>
  <si>
    <t>Poplatek za povolení k vjezdu do vybraných míst</t>
  </si>
  <si>
    <t>Plnění rozpočtu daňových příjmů a přijatých dotací statutárního města Brna k 31. 12. 2001 (v tis. Kč)</t>
  </si>
  <si>
    <t>Plnění rozpočtu nedaňových a kapitálových příjmů statutárního města Brna k 31. 12. 2001 (v tis. Kč)</t>
  </si>
  <si>
    <t>Daň z příjmů fyzických osob ze závislé činnosti a funkčních požitků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</si>
</sst>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3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u val="single"/>
      <sz val="16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>
      <alignment/>
    </xf>
    <xf numFmtId="166" fontId="8" fillId="0" borderId="6" xfId="0" applyNumberFormat="1" applyFont="1" applyBorder="1" applyAlignment="1" applyProtection="1">
      <alignment horizontal="right"/>
      <protection/>
    </xf>
    <xf numFmtId="166" fontId="8" fillId="0" borderId="7" xfId="0" applyNumberFormat="1" applyFont="1" applyBorder="1" applyAlignment="1" applyProtection="1">
      <alignment horizontal="right"/>
      <protection/>
    </xf>
    <xf numFmtId="0" fontId="5" fillId="2" borderId="8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166" fontId="9" fillId="2" borderId="6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>
      <alignment/>
    </xf>
    <xf numFmtId="166" fontId="8" fillId="0" borderId="10" xfId="0" applyNumberFormat="1" applyFont="1" applyBorder="1" applyAlignment="1" applyProtection="1">
      <alignment horizontal="right"/>
      <protection/>
    </xf>
    <xf numFmtId="166" fontId="8" fillId="0" borderId="11" xfId="0" applyNumberFormat="1" applyFont="1" applyBorder="1" applyAlignment="1" applyProtection="1">
      <alignment horizontal="right"/>
      <protection/>
    </xf>
    <xf numFmtId="0" fontId="7" fillId="0" borderId="9" xfId="0" applyFont="1" applyBorder="1" applyAlignment="1">
      <alignment horizontal="right"/>
    </xf>
    <xf numFmtId="0" fontId="7" fillId="2" borderId="8" xfId="0" applyFont="1" applyFill="1" applyBorder="1" applyAlignment="1">
      <alignment/>
    </xf>
    <xf numFmtId="166" fontId="9" fillId="2" borderId="10" xfId="0" applyNumberFormat="1" applyFont="1" applyFill="1" applyBorder="1" applyAlignment="1" applyProtection="1">
      <alignment horizontal="right"/>
      <protection/>
    </xf>
    <xf numFmtId="166" fontId="9" fillId="0" borderId="12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right"/>
      <protection/>
    </xf>
    <xf numFmtId="0" fontId="7" fillId="0" borderId="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/>
      <protection/>
    </xf>
    <xf numFmtId="0" fontId="6" fillId="0" borderId="16" xfId="20" applyFont="1" applyBorder="1" applyAlignment="1">
      <alignment horizontal="centerContinuous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/>
    </xf>
    <xf numFmtId="0" fontId="6" fillId="0" borderId="20" xfId="20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0" fontId="6" fillId="0" borderId="22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5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166" fontId="9" fillId="0" borderId="30" xfId="0" applyNumberFormat="1" applyFont="1" applyBorder="1" applyAlignment="1" applyProtection="1">
      <alignment horizontal="right"/>
      <protection/>
    </xf>
    <xf numFmtId="166" fontId="9" fillId="0" borderId="31" xfId="0" applyNumberFormat="1" applyFont="1" applyBorder="1" applyAlignment="1" applyProtection="1">
      <alignment horizontal="right"/>
      <protection/>
    </xf>
    <xf numFmtId="167" fontId="9" fillId="0" borderId="32" xfId="0" applyNumberFormat="1" applyFont="1" applyBorder="1" applyAlignment="1" applyProtection="1">
      <alignment horizontal="right"/>
      <protection/>
    </xf>
    <xf numFmtId="0" fontId="5" fillId="0" borderId="4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166" fontId="9" fillId="0" borderId="25" xfId="0" applyNumberFormat="1" applyFont="1" applyFill="1" applyBorder="1" applyAlignment="1" applyProtection="1">
      <alignment horizontal="right"/>
      <protection/>
    </xf>
    <xf numFmtId="166" fontId="9" fillId="0" borderId="6" xfId="0" applyNumberFormat="1" applyFont="1" applyFill="1" applyBorder="1" applyAlignment="1" applyProtection="1">
      <alignment horizontal="right"/>
      <protection/>
    </xf>
    <xf numFmtId="166" fontId="9" fillId="0" borderId="26" xfId="0" applyNumberFormat="1" applyFont="1" applyFill="1" applyBorder="1" applyAlignment="1" applyProtection="1">
      <alignment horizontal="right"/>
      <protection/>
    </xf>
    <xf numFmtId="167" fontId="9" fillId="0" borderId="27" xfId="0" applyNumberFormat="1" applyFont="1" applyFill="1" applyBorder="1" applyAlignment="1" applyProtection="1">
      <alignment horizontal="right"/>
      <protection/>
    </xf>
    <xf numFmtId="166" fontId="8" fillId="0" borderId="6" xfId="0" applyNumberFormat="1" applyFont="1" applyFill="1" applyBorder="1" applyAlignment="1" applyProtection="1">
      <alignment horizontal="right"/>
      <protection/>
    </xf>
    <xf numFmtId="166" fontId="8" fillId="0" borderId="25" xfId="0" applyNumberFormat="1" applyFont="1" applyBorder="1" applyAlignment="1" applyProtection="1">
      <alignment horizontal="right"/>
      <protection/>
    </xf>
    <xf numFmtId="166" fontId="8" fillId="0" borderId="26" xfId="0" applyNumberFormat="1" applyFont="1" applyBorder="1" applyAlignment="1" applyProtection="1">
      <alignment horizontal="right"/>
      <protection/>
    </xf>
    <xf numFmtId="167" fontId="8" fillId="0" borderId="27" xfId="0" applyNumberFormat="1" applyFont="1" applyBorder="1" applyAlignment="1" applyProtection="1">
      <alignment horizontal="right"/>
      <protection/>
    </xf>
    <xf numFmtId="0" fontId="6" fillId="2" borderId="33" xfId="0" applyFont="1" applyFill="1" applyBorder="1" applyAlignment="1">
      <alignment/>
    </xf>
    <xf numFmtId="166" fontId="9" fillId="2" borderId="25" xfId="0" applyNumberFormat="1" applyFont="1" applyFill="1" applyBorder="1" applyAlignment="1" applyProtection="1">
      <alignment horizontal="right"/>
      <protection/>
    </xf>
    <xf numFmtId="166" fontId="9" fillId="2" borderId="26" xfId="0" applyNumberFormat="1" applyFont="1" applyFill="1" applyBorder="1" applyAlignment="1" applyProtection="1">
      <alignment horizontal="right"/>
      <protection/>
    </xf>
    <xf numFmtId="167" fontId="9" fillId="2" borderId="27" xfId="0" applyNumberFormat="1" applyFont="1" applyFill="1" applyBorder="1" applyAlignment="1" applyProtection="1">
      <alignment horizontal="right"/>
      <protection/>
    </xf>
    <xf numFmtId="0" fontId="5" fillId="0" borderId="34" xfId="0" applyNumberFormat="1" applyFont="1" applyBorder="1" applyAlignment="1">
      <alignment/>
    </xf>
    <xf numFmtId="166" fontId="8" fillId="0" borderId="35" xfId="0" applyNumberFormat="1" applyFont="1" applyBorder="1" applyAlignment="1" applyProtection="1">
      <alignment horizontal="right"/>
      <protection/>
    </xf>
    <xf numFmtId="166" fontId="8" fillId="0" borderId="36" xfId="0" applyNumberFormat="1" applyFont="1" applyBorder="1" applyAlignment="1" applyProtection="1">
      <alignment horizontal="right"/>
      <protection/>
    </xf>
    <xf numFmtId="166" fontId="8" fillId="0" borderId="37" xfId="0" applyNumberFormat="1" applyFont="1" applyBorder="1" applyAlignment="1" applyProtection="1">
      <alignment horizontal="right"/>
      <protection/>
    </xf>
    <xf numFmtId="167" fontId="8" fillId="0" borderId="38" xfId="0" applyNumberFormat="1" applyFont="1" applyBorder="1" applyAlignment="1" applyProtection="1">
      <alignment horizontal="right"/>
      <protection/>
    </xf>
    <xf numFmtId="0" fontId="5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166" fontId="8" fillId="0" borderId="39" xfId="0" applyNumberFormat="1" applyFont="1" applyBorder="1" applyAlignment="1" applyProtection="1">
      <alignment horizontal="right"/>
      <protection/>
    </xf>
    <xf numFmtId="166" fontId="8" fillId="0" borderId="40" xfId="0" applyNumberFormat="1" applyFont="1" applyBorder="1" applyAlignment="1" applyProtection="1">
      <alignment horizontal="right"/>
      <protection/>
    </xf>
    <xf numFmtId="167" fontId="8" fillId="0" borderId="41" xfId="0" applyNumberFormat="1" applyFont="1" applyBorder="1" applyAlignment="1" applyProtection="1">
      <alignment horizontal="right"/>
      <protection/>
    </xf>
    <xf numFmtId="0" fontId="5" fillId="2" borderId="4" xfId="0" applyFont="1" applyFill="1" applyBorder="1" applyAlignment="1">
      <alignment/>
    </xf>
    <xf numFmtId="166" fontId="9" fillId="2" borderId="39" xfId="0" applyNumberFormat="1" applyFont="1" applyFill="1" applyBorder="1" applyAlignment="1" applyProtection="1">
      <alignment horizontal="right"/>
      <protection/>
    </xf>
    <xf numFmtId="166" fontId="9" fillId="2" borderId="40" xfId="0" applyNumberFormat="1" applyFont="1" applyFill="1" applyBorder="1" applyAlignment="1" applyProtection="1">
      <alignment horizontal="right"/>
      <protection/>
    </xf>
    <xf numFmtId="167" fontId="9" fillId="2" borderId="41" xfId="0" applyNumberFormat="1" applyFont="1" applyFill="1" applyBorder="1" applyAlignment="1" applyProtection="1">
      <alignment horizontal="right"/>
      <protection/>
    </xf>
    <xf numFmtId="0" fontId="5" fillId="0" borderId="4" xfId="0" applyFont="1" applyBorder="1" applyAlignment="1">
      <alignment/>
    </xf>
    <xf numFmtId="0" fontId="5" fillId="2" borderId="33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4" xfId="0" applyFont="1" applyBorder="1" applyAlignment="1">
      <alignment/>
    </xf>
    <xf numFmtId="166" fontId="8" fillId="0" borderId="42" xfId="0" applyNumberFormat="1" applyFont="1" applyBorder="1" applyAlignment="1" applyProtection="1">
      <alignment horizontal="right"/>
      <protection/>
    </xf>
    <xf numFmtId="166" fontId="8" fillId="0" borderId="43" xfId="0" applyNumberFormat="1" applyFont="1" applyBorder="1" applyAlignment="1" applyProtection="1">
      <alignment horizontal="right"/>
      <protection/>
    </xf>
    <xf numFmtId="166" fontId="8" fillId="0" borderId="44" xfId="0" applyNumberFormat="1" applyFont="1" applyBorder="1" applyAlignment="1" applyProtection="1">
      <alignment horizontal="right"/>
      <protection/>
    </xf>
    <xf numFmtId="167" fontId="8" fillId="0" borderId="45" xfId="0" applyNumberFormat="1" applyFont="1" applyBorder="1" applyAlignment="1" applyProtection="1">
      <alignment horizontal="right"/>
      <protection/>
    </xf>
    <xf numFmtId="166" fontId="8" fillId="0" borderId="46" xfId="0" applyNumberFormat="1" applyFont="1" applyBorder="1" applyAlignment="1" applyProtection="1">
      <alignment horizontal="right"/>
      <protection/>
    </xf>
    <xf numFmtId="166" fontId="8" fillId="0" borderId="47" xfId="0" applyNumberFormat="1" applyFont="1" applyBorder="1" applyAlignment="1" applyProtection="1">
      <alignment horizontal="right"/>
      <protection/>
    </xf>
    <xf numFmtId="166" fontId="8" fillId="0" borderId="48" xfId="0" applyNumberFormat="1" applyFont="1" applyBorder="1" applyAlignment="1" applyProtection="1">
      <alignment horizontal="right"/>
      <protection/>
    </xf>
    <xf numFmtId="167" fontId="8" fillId="0" borderId="49" xfId="0" applyNumberFormat="1" applyFont="1" applyBorder="1" applyAlignment="1" applyProtection="1">
      <alignment horizontal="right"/>
      <protection/>
    </xf>
    <xf numFmtId="0" fontId="5" fillId="2" borderId="50" xfId="0" applyFont="1" applyFill="1" applyBorder="1" applyAlignment="1">
      <alignment/>
    </xf>
    <xf numFmtId="166" fontId="9" fillId="2" borderId="46" xfId="0" applyNumberFormat="1" applyFont="1" applyFill="1" applyBorder="1" applyAlignment="1" applyProtection="1">
      <alignment horizontal="right"/>
      <protection/>
    </xf>
    <xf numFmtId="166" fontId="9" fillId="2" borderId="47" xfId="0" applyNumberFormat="1" applyFont="1" applyFill="1" applyBorder="1" applyAlignment="1" applyProtection="1">
      <alignment horizontal="right"/>
      <protection/>
    </xf>
    <xf numFmtId="166" fontId="9" fillId="2" borderId="48" xfId="0" applyNumberFormat="1" applyFont="1" applyFill="1" applyBorder="1" applyAlignment="1" applyProtection="1">
      <alignment horizontal="right"/>
      <protection/>
    </xf>
    <xf numFmtId="167" fontId="9" fillId="2" borderId="49" xfId="0" applyNumberFormat="1" applyFont="1" applyFill="1" applyBorder="1" applyAlignment="1" applyProtection="1">
      <alignment horizontal="right"/>
      <protection/>
    </xf>
    <xf numFmtId="0" fontId="4" fillId="2" borderId="51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166" fontId="9" fillId="2" borderId="53" xfId="0" applyNumberFormat="1" applyFont="1" applyFill="1" applyBorder="1" applyAlignment="1" applyProtection="1">
      <alignment horizontal="right"/>
      <protection/>
    </xf>
    <xf numFmtId="166" fontId="9" fillId="2" borderId="54" xfId="0" applyNumberFormat="1" applyFont="1" applyFill="1" applyBorder="1" applyAlignment="1" applyProtection="1">
      <alignment horizontal="right"/>
      <protection/>
    </xf>
    <xf numFmtId="167" fontId="9" fillId="2" borderId="55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7" fillId="0" borderId="34" xfId="0" applyNumberFormat="1" applyFont="1" applyBorder="1" applyAlignment="1">
      <alignment/>
    </xf>
    <xf numFmtId="0" fontId="5" fillId="0" borderId="56" xfId="0" applyFont="1" applyBorder="1" applyAlignment="1" applyProtection="1">
      <alignment horizontal="center"/>
      <protection/>
    </xf>
    <xf numFmtId="166" fontId="8" fillId="0" borderId="57" xfId="0" applyNumberFormat="1" applyFont="1" applyBorder="1" applyAlignment="1" applyProtection="1">
      <alignment horizontal="right"/>
      <protection/>
    </xf>
    <xf numFmtId="166" fontId="8" fillId="0" borderId="58" xfId="0" applyNumberFormat="1" applyFont="1" applyBorder="1" applyAlignment="1" applyProtection="1">
      <alignment horizontal="right"/>
      <protection/>
    </xf>
    <xf numFmtId="167" fontId="8" fillId="0" borderId="56" xfId="0" applyNumberFormat="1" applyFont="1" applyBorder="1" applyAlignment="1" applyProtection="1">
      <alignment horizontal="right"/>
      <protection/>
    </xf>
    <xf numFmtId="167" fontId="8" fillId="0" borderId="59" xfId="0" applyNumberFormat="1" applyFont="1" applyBorder="1" applyAlignment="1" applyProtection="1">
      <alignment horizontal="right"/>
      <protection/>
    </xf>
    <xf numFmtId="0" fontId="5" fillId="0" borderId="8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66" fontId="9" fillId="0" borderId="61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right"/>
      <protection/>
    </xf>
    <xf numFmtId="167" fontId="9" fillId="0" borderId="63" xfId="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6" fontId="9" fillId="0" borderId="64" xfId="0" applyNumberFormat="1" applyFont="1" applyFill="1" applyBorder="1" applyAlignment="1" applyProtection="1">
      <alignment horizontal="right"/>
      <protection/>
    </xf>
    <xf numFmtId="166" fontId="9" fillId="0" borderId="12" xfId="0" applyNumberFormat="1" applyFont="1" applyFill="1" applyBorder="1" applyAlignment="1" applyProtection="1">
      <alignment horizontal="right"/>
      <protection/>
    </xf>
    <xf numFmtId="166" fontId="9" fillId="0" borderId="29" xfId="0" applyNumberFormat="1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/>
    </xf>
    <xf numFmtId="166" fontId="9" fillId="0" borderId="65" xfId="0" applyNumberFormat="1" applyFont="1" applyFill="1" applyBorder="1" applyAlignment="1" applyProtection="1">
      <alignment horizontal="right"/>
      <protection/>
    </xf>
    <xf numFmtId="166" fontId="9" fillId="0" borderId="30" xfId="0" applyNumberFormat="1" applyFont="1" applyFill="1" applyBorder="1" applyAlignment="1" applyProtection="1">
      <alignment horizontal="right"/>
      <protection/>
    </xf>
    <xf numFmtId="166" fontId="9" fillId="0" borderId="66" xfId="0" applyNumberFormat="1" applyFont="1" applyBorder="1" applyAlignment="1" applyProtection="1">
      <alignment horizontal="right"/>
      <protection/>
    </xf>
    <xf numFmtId="0" fontId="5" fillId="0" borderId="67" xfId="0" applyFont="1" applyFill="1" applyBorder="1" applyAlignment="1">
      <alignment/>
    </xf>
    <xf numFmtId="167" fontId="8" fillId="0" borderId="68" xfId="0" applyNumberFormat="1" applyFont="1" applyFill="1" applyBorder="1" applyAlignment="1" applyProtection="1">
      <alignment horizontal="right"/>
      <protection/>
    </xf>
    <xf numFmtId="167" fontId="8" fillId="0" borderId="69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167" fontId="4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167" fontId="9" fillId="0" borderId="32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/>
    </xf>
    <xf numFmtId="0" fontId="5" fillId="0" borderId="33" xfId="0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167" fontId="9" fillId="0" borderId="56" xfId="0" applyNumberFormat="1" applyFont="1" applyFill="1" applyBorder="1" applyAlignment="1" applyProtection="1">
      <alignment horizontal="right"/>
      <protection/>
    </xf>
    <xf numFmtId="166" fontId="9" fillId="0" borderId="39" xfId="0" applyNumberFormat="1" applyFont="1" applyFill="1" applyBorder="1" applyAlignment="1" applyProtection="1">
      <alignment horizontal="right"/>
      <protection/>
    </xf>
    <xf numFmtId="167" fontId="9" fillId="0" borderId="59" xfId="0" applyNumberFormat="1" applyFont="1" applyFill="1" applyBorder="1" applyAlignment="1" applyProtection="1">
      <alignment horizontal="right"/>
      <protection/>
    </xf>
    <xf numFmtId="0" fontId="7" fillId="0" borderId="4" xfId="0" applyFont="1" applyFill="1" applyBorder="1" applyAlignment="1">
      <alignment/>
    </xf>
    <xf numFmtId="166" fontId="8" fillId="0" borderId="25" xfId="0" applyNumberFormat="1" applyFont="1" applyFill="1" applyBorder="1" applyAlignment="1" applyProtection="1">
      <alignment horizontal="right"/>
      <protection/>
    </xf>
    <xf numFmtId="166" fontId="8" fillId="0" borderId="7" xfId="0" applyNumberFormat="1" applyFont="1" applyFill="1" applyBorder="1" applyAlignment="1" applyProtection="1">
      <alignment horizontal="right"/>
      <protection/>
    </xf>
    <xf numFmtId="167" fontId="8" fillId="0" borderId="56" xfId="0" applyNumberFormat="1" applyFont="1" applyFill="1" applyBorder="1" applyAlignment="1" applyProtection="1">
      <alignment horizontal="right"/>
      <protection/>
    </xf>
    <xf numFmtId="166" fontId="8" fillId="0" borderId="57" xfId="0" applyNumberFormat="1" applyFont="1" applyFill="1" applyBorder="1" applyAlignment="1" applyProtection="1">
      <alignment horizontal="right"/>
      <protection/>
    </xf>
    <xf numFmtId="0" fontId="7" fillId="0" borderId="70" xfId="0" applyFont="1" applyFill="1" applyBorder="1" applyAlignment="1">
      <alignment/>
    </xf>
    <xf numFmtId="166" fontId="9" fillId="0" borderId="42" xfId="0" applyNumberFormat="1" applyFont="1" applyFill="1" applyBorder="1" applyAlignment="1" applyProtection="1">
      <alignment horizontal="right"/>
      <protection/>
    </xf>
    <xf numFmtId="167" fontId="9" fillId="0" borderId="71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66" fontId="8" fillId="0" borderId="10" xfId="0" applyNumberFormat="1" applyFont="1" applyFill="1" applyBorder="1" applyAlignment="1" applyProtection="1">
      <alignment horizontal="right"/>
      <protection/>
    </xf>
    <xf numFmtId="166" fontId="8" fillId="0" borderId="11" xfId="0" applyNumberFormat="1" applyFont="1" applyFill="1" applyBorder="1" applyAlignment="1" applyProtection="1">
      <alignment horizontal="right"/>
      <protection/>
    </xf>
    <xf numFmtId="0" fontId="5" fillId="0" borderId="72" xfId="0" applyFont="1" applyFill="1" applyBorder="1" applyAlignment="1">
      <alignment/>
    </xf>
    <xf numFmtId="166" fontId="9" fillId="0" borderId="73" xfId="0" applyNumberFormat="1" applyFont="1" applyFill="1" applyBorder="1" applyAlignment="1" applyProtection="1">
      <alignment horizontal="right"/>
      <protection/>
    </xf>
    <xf numFmtId="166" fontId="9" fillId="0" borderId="74" xfId="0" applyNumberFormat="1" applyFont="1" applyFill="1" applyBorder="1" applyAlignment="1" applyProtection="1">
      <alignment horizontal="right"/>
      <protection/>
    </xf>
    <xf numFmtId="166" fontId="9" fillId="0" borderId="75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0" fontId="9" fillId="0" borderId="78" xfId="0" applyFont="1" applyBorder="1" applyAlignment="1" applyProtection="1">
      <alignment/>
      <protection/>
    </xf>
    <xf numFmtId="0" fontId="8" fillId="0" borderId="79" xfId="0" applyFont="1" applyFill="1" applyBorder="1" applyAlignment="1" applyProtection="1">
      <alignment/>
      <protection/>
    </xf>
    <xf numFmtId="0" fontId="8" fillId="0" borderId="79" xfId="0" applyFont="1" applyBorder="1" applyAlignment="1" applyProtection="1">
      <alignment/>
      <protection/>
    </xf>
    <xf numFmtId="0" fontId="9" fillId="2" borderId="79" xfId="0" applyFont="1" applyFill="1" applyBorder="1" applyAlignment="1" applyProtection="1">
      <alignment/>
      <protection/>
    </xf>
    <xf numFmtId="0" fontId="8" fillId="0" borderId="8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79" xfId="0" applyFont="1" applyBorder="1" applyAlignment="1" applyProtection="1">
      <alignment horizontal="left"/>
      <protection/>
    </xf>
    <xf numFmtId="0" fontId="9" fillId="2" borderId="79" xfId="0" applyFont="1" applyFill="1" applyBorder="1" applyAlignment="1" applyProtection="1">
      <alignment horizontal="left"/>
      <protection/>
    </xf>
    <xf numFmtId="0" fontId="9" fillId="2" borderId="49" xfId="0" applyFont="1" applyFill="1" applyBorder="1" applyAlignment="1">
      <alignment/>
    </xf>
    <xf numFmtId="0" fontId="8" fillId="0" borderId="68" xfId="0" applyFont="1" applyBorder="1" applyAlignment="1" applyProtection="1">
      <alignment/>
      <protection/>
    </xf>
    <xf numFmtId="0" fontId="8" fillId="0" borderId="68" xfId="0" applyFont="1" applyBorder="1" applyAlignment="1" applyProtection="1">
      <alignment horizontal="left"/>
      <protection/>
    </xf>
    <xf numFmtId="0" fontId="9" fillId="2" borderId="68" xfId="0" applyFont="1" applyFill="1" applyBorder="1" applyAlignment="1" applyProtection="1">
      <alignment horizontal="left"/>
      <protection/>
    </xf>
    <xf numFmtId="0" fontId="9" fillId="2" borderId="81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/>
      <protection/>
    </xf>
    <xf numFmtId="0" fontId="9" fillId="0" borderId="79" xfId="0" applyFont="1" applyFill="1" applyBorder="1" applyAlignment="1" applyProtection="1">
      <alignment/>
      <protection/>
    </xf>
    <xf numFmtId="0" fontId="9" fillId="0" borderId="79" xfId="0" applyFont="1" applyFill="1" applyBorder="1" applyAlignment="1" applyProtection="1">
      <alignment horizontal="left"/>
      <protection/>
    </xf>
    <xf numFmtId="0" fontId="9" fillId="0" borderId="45" xfId="0" applyFont="1" applyFill="1" applyBorder="1" applyAlignment="1" applyProtection="1">
      <alignment horizontal="left"/>
      <protection/>
    </xf>
    <xf numFmtId="0" fontId="9" fillId="0" borderId="82" xfId="0" applyFont="1" applyFill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/>
      <protection/>
    </xf>
    <xf numFmtId="0" fontId="9" fillId="0" borderId="83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167" fontId="8" fillId="0" borderId="84" xfId="0" applyNumberFormat="1" applyFont="1" applyFill="1" applyBorder="1" applyAlignment="1" applyProtection="1">
      <alignment horizontal="right"/>
      <protection/>
    </xf>
    <xf numFmtId="167" fontId="9" fillId="0" borderId="68" xfId="0" applyNumberFormat="1" applyFont="1" applyFill="1" applyBorder="1" applyAlignment="1" applyProtection="1">
      <alignment horizontal="right"/>
      <protection/>
    </xf>
    <xf numFmtId="167" fontId="9" fillId="0" borderId="85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7" fillId="0" borderId="86" xfId="0" applyFont="1" applyBorder="1" applyAlignment="1">
      <alignment/>
    </xf>
    <xf numFmtId="0" fontId="7" fillId="0" borderId="87" xfId="0" applyFont="1" applyBorder="1" applyAlignment="1">
      <alignment/>
    </xf>
    <xf numFmtId="166" fontId="8" fillId="0" borderId="87" xfId="0" applyNumberFormat="1" applyFont="1" applyBorder="1" applyAlignment="1" applyProtection="1">
      <alignment horizontal="right"/>
      <protection/>
    </xf>
    <xf numFmtId="166" fontId="8" fillId="0" borderId="88" xfId="0" applyNumberFormat="1" applyFont="1" applyFill="1" applyBorder="1" applyAlignment="1" applyProtection="1">
      <alignment horizontal="right"/>
      <protection/>
    </xf>
    <xf numFmtId="166" fontId="8" fillId="0" borderId="89" xfId="0" applyNumberFormat="1" applyFont="1" applyBorder="1" applyAlignment="1" applyProtection="1">
      <alignment horizontal="right"/>
      <protection/>
    </xf>
    <xf numFmtId="0" fontId="8" fillId="0" borderId="90" xfId="0" applyFont="1" applyBorder="1" applyAlignment="1" applyProtection="1">
      <alignment/>
      <protection/>
    </xf>
    <xf numFmtId="0" fontId="9" fillId="0" borderId="91" xfId="0" applyFont="1" applyBorder="1" applyAlignment="1" applyProtection="1">
      <alignment horizontal="center"/>
      <protection/>
    </xf>
    <xf numFmtId="0" fontId="9" fillId="0" borderId="92" xfId="0" applyFont="1" applyBorder="1" applyAlignment="1" applyProtection="1">
      <alignment horizontal="center"/>
      <protection/>
    </xf>
    <xf numFmtId="167" fontId="9" fillId="0" borderId="93" xfId="0" applyNumberFormat="1" applyFont="1" applyBorder="1" applyAlignment="1" applyProtection="1">
      <alignment horizontal="right"/>
      <protection/>
    </xf>
    <xf numFmtId="167" fontId="9" fillId="2" borderId="56" xfId="0" applyNumberFormat="1" applyFont="1" applyFill="1" applyBorder="1" applyAlignment="1" applyProtection="1">
      <alignment horizontal="right"/>
      <protection/>
    </xf>
    <xf numFmtId="167" fontId="8" fillId="0" borderId="94" xfId="0" applyNumberFormat="1" applyFont="1" applyBorder="1" applyAlignment="1" applyProtection="1">
      <alignment horizontal="right"/>
      <protection/>
    </xf>
    <xf numFmtId="167" fontId="9" fillId="2" borderId="59" xfId="0" applyNumberFormat="1" applyFont="1" applyFill="1" applyBorder="1" applyAlignment="1" applyProtection="1">
      <alignment horizontal="right"/>
      <protection/>
    </xf>
    <xf numFmtId="167" fontId="8" fillId="0" borderId="71" xfId="0" applyNumberFormat="1" applyFont="1" applyBorder="1" applyAlignment="1" applyProtection="1">
      <alignment horizontal="right"/>
      <protection/>
    </xf>
    <xf numFmtId="167" fontId="8" fillId="0" borderId="95" xfId="0" applyNumberFormat="1" applyFont="1" applyBorder="1" applyAlignment="1" applyProtection="1">
      <alignment horizontal="right"/>
      <protection/>
    </xf>
    <xf numFmtId="167" fontId="9" fillId="2" borderId="95" xfId="0" applyNumberFormat="1" applyFont="1" applyFill="1" applyBorder="1" applyAlignment="1" applyProtection="1">
      <alignment horizontal="right"/>
      <protection/>
    </xf>
    <xf numFmtId="167" fontId="9" fillId="2" borderId="96" xfId="0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/>
    </xf>
    <xf numFmtId="0" fontId="9" fillId="0" borderId="80" xfId="0" applyFont="1" applyBorder="1" applyAlignment="1" applyProtection="1">
      <alignment/>
      <protection/>
    </xf>
    <xf numFmtId="166" fontId="9" fillId="0" borderId="25" xfId="0" applyNumberFormat="1" applyFont="1" applyBorder="1" applyAlignment="1" applyProtection="1">
      <alignment horizontal="right"/>
      <protection/>
    </xf>
    <xf numFmtId="166" fontId="9" fillId="0" borderId="6" xfId="0" applyNumberFormat="1" applyFont="1" applyBorder="1" applyAlignment="1" applyProtection="1">
      <alignment horizontal="right"/>
      <protection/>
    </xf>
    <xf numFmtId="166" fontId="9" fillId="0" borderId="7" xfId="0" applyNumberFormat="1" applyFont="1" applyBorder="1" applyAlignment="1" applyProtection="1">
      <alignment horizontal="right"/>
      <protection/>
    </xf>
    <xf numFmtId="0" fontId="7" fillId="0" borderId="33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72" xfId="0" applyFont="1" applyFill="1" applyBorder="1" applyAlignment="1">
      <alignment/>
    </xf>
    <xf numFmtId="0" fontId="8" fillId="0" borderId="80" xfId="0" applyFont="1" applyFill="1" applyBorder="1" applyAlignment="1" applyProtection="1">
      <alignment/>
      <protection/>
    </xf>
    <xf numFmtId="166" fontId="8" fillId="0" borderId="97" xfId="0" applyNumberFormat="1" applyFont="1" applyFill="1" applyBorder="1" applyAlignment="1" applyProtection="1">
      <alignment horizontal="right"/>
      <protection/>
    </xf>
    <xf numFmtId="166" fontId="8" fillId="0" borderId="98" xfId="0" applyNumberFormat="1" applyFont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166" fontId="8" fillId="0" borderId="97" xfId="0" applyNumberFormat="1" applyFont="1" applyBorder="1" applyAlignment="1" applyProtection="1">
      <alignment horizontal="right"/>
      <protection/>
    </xf>
    <xf numFmtId="0" fontId="9" fillId="0" borderId="6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9" fillId="2" borderId="82" xfId="0" applyFont="1" applyFill="1" applyBorder="1" applyAlignment="1">
      <alignment/>
    </xf>
    <xf numFmtId="166" fontId="9" fillId="2" borderId="42" xfId="0" applyNumberFormat="1" applyFont="1" applyFill="1" applyBorder="1" applyAlignment="1" applyProtection="1">
      <alignment horizontal="right"/>
      <protection/>
    </xf>
    <xf numFmtId="166" fontId="9" fillId="2" borderId="43" xfId="0" applyNumberFormat="1" applyFont="1" applyFill="1" applyBorder="1" applyAlignment="1" applyProtection="1">
      <alignment horizontal="right"/>
      <protection/>
    </xf>
    <xf numFmtId="166" fontId="9" fillId="2" borderId="44" xfId="0" applyNumberFormat="1" applyFont="1" applyFill="1" applyBorder="1" applyAlignment="1" applyProtection="1">
      <alignment horizontal="right"/>
      <protection/>
    </xf>
    <xf numFmtId="167" fontId="9" fillId="2" borderId="45" xfId="0" applyNumberFormat="1" applyFont="1" applyFill="1" applyBorder="1" applyAlignment="1" applyProtection="1">
      <alignment horizontal="right"/>
      <protection/>
    </xf>
    <xf numFmtId="167" fontId="9" fillId="2" borderId="71" xfId="0" applyNumberFormat="1" applyFont="1" applyFill="1" applyBorder="1" applyAlignment="1" applyProtection="1">
      <alignment horizontal="right"/>
      <protection/>
    </xf>
    <xf numFmtId="0" fontId="8" fillId="0" borderId="84" xfId="0" applyFont="1" applyBorder="1" applyAlignment="1" applyProtection="1">
      <alignment/>
      <protection/>
    </xf>
    <xf numFmtId="166" fontId="8" fillId="0" borderId="99" xfId="0" applyNumberFormat="1" applyFont="1" applyBorder="1" applyAlignment="1" applyProtection="1">
      <alignment horizontal="right"/>
      <protection/>
    </xf>
    <xf numFmtId="167" fontId="8" fillId="0" borderId="100" xfId="0" applyNumberFormat="1" applyFont="1" applyBorder="1" applyAlignment="1" applyProtection="1">
      <alignment horizontal="right"/>
      <protection/>
    </xf>
    <xf numFmtId="166" fontId="8" fillId="0" borderId="101" xfId="0" applyNumberFormat="1" applyFont="1" applyBorder="1" applyAlignment="1" applyProtection="1">
      <alignment horizontal="right"/>
      <protection/>
    </xf>
    <xf numFmtId="166" fontId="8" fillId="0" borderId="102" xfId="0" applyNumberFormat="1" applyFont="1" applyBorder="1" applyAlignment="1" applyProtection="1">
      <alignment horizontal="right"/>
      <protection/>
    </xf>
    <xf numFmtId="0" fontId="5" fillId="0" borderId="50" xfId="0" applyFont="1" applyFill="1" applyBorder="1" applyAlignment="1">
      <alignment/>
    </xf>
    <xf numFmtId="166" fontId="9" fillId="0" borderId="46" xfId="0" applyNumberFormat="1" applyFont="1" applyFill="1" applyBorder="1" applyAlignment="1" applyProtection="1">
      <alignment horizontal="right"/>
      <protection/>
    </xf>
    <xf numFmtId="166" fontId="9" fillId="0" borderId="47" xfId="0" applyNumberFormat="1" applyFont="1" applyFill="1" applyBorder="1" applyAlignment="1" applyProtection="1">
      <alignment horizontal="right"/>
      <protection/>
    </xf>
    <xf numFmtId="166" fontId="9" fillId="0" borderId="48" xfId="0" applyNumberFormat="1" applyFont="1" applyFill="1" applyBorder="1" applyAlignment="1" applyProtection="1">
      <alignment horizontal="right"/>
      <protection/>
    </xf>
    <xf numFmtId="167" fontId="9" fillId="0" borderId="49" xfId="0" applyNumberFormat="1" applyFont="1" applyFill="1" applyBorder="1" applyAlignment="1" applyProtection="1">
      <alignment horizontal="right"/>
      <protection/>
    </xf>
    <xf numFmtId="167" fontId="9" fillId="0" borderId="95" xfId="0" applyNumberFormat="1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166" fontId="8" fillId="0" borderId="46" xfId="0" applyNumberFormat="1" applyFont="1" applyFill="1" applyBorder="1" applyAlignment="1" applyProtection="1">
      <alignment horizontal="right"/>
      <protection/>
    </xf>
    <xf numFmtId="166" fontId="8" fillId="0" borderId="47" xfId="0" applyNumberFormat="1" applyFont="1" applyFill="1" applyBorder="1" applyAlignment="1" applyProtection="1">
      <alignment horizontal="right"/>
      <protection/>
    </xf>
    <xf numFmtId="166" fontId="8" fillId="0" borderId="48" xfId="0" applyNumberFormat="1" applyFont="1" applyFill="1" applyBorder="1" applyAlignment="1" applyProtection="1">
      <alignment horizontal="right"/>
      <protection/>
    </xf>
    <xf numFmtId="167" fontId="8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8" fillId="0" borderId="84" xfId="0" applyFont="1" applyFill="1" applyBorder="1" applyAlignment="1">
      <alignment/>
    </xf>
    <xf numFmtId="166" fontId="8" fillId="0" borderId="103" xfId="0" applyNumberFormat="1" applyFont="1" applyFill="1" applyBorder="1" applyAlignment="1" applyProtection="1">
      <alignment horizontal="right"/>
      <protection/>
    </xf>
    <xf numFmtId="166" fontId="8" fillId="0" borderId="103" xfId="0" applyNumberFormat="1" applyFont="1" applyBorder="1" applyAlignment="1" applyProtection="1">
      <alignment horizontal="right"/>
      <protection/>
    </xf>
    <xf numFmtId="0" fontId="7" fillId="0" borderId="34" xfId="0" applyFont="1" applyBorder="1" applyAlignment="1">
      <alignment/>
    </xf>
    <xf numFmtId="0" fontId="5" fillId="2" borderId="60" xfId="0" applyFont="1" applyFill="1" applyBorder="1" applyAlignment="1">
      <alignment/>
    </xf>
    <xf numFmtId="0" fontId="9" fillId="2" borderId="104" xfId="0" applyFont="1" applyFill="1" applyBorder="1" applyAlignment="1" applyProtection="1">
      <alignment horizontal="left"/>
      <protection/>
    </xf>
    <xf numFmtId="166" fontId="9" fillId="2" borderId="105" xfId="0" applyNumberFormat="1" applyFont="1" applyFill="1" applyBorder="1" applyAlignment="1" applyProtection="1">
      <alignment horizontal="right"/>
      <protection/>
    </xf>
    <xf numFmtId="166" fontId="9" fillId="2" borderId="106" xfId="0" applyNumberFormat="1" applyFont="1" applyFill="1" applyBorder="1" applyAlignment="1" applyProtection="1">
      <alignment horizontal="right"/>
      <protection/>
    </xf>
    <xf numFmtId="166" fontId="9" fillId="2" borderId="107" xfId="0" applyNumberFormat="1" applyFont="1" applyFill="1" applyBorder="1" applyAlignment="1" applyProtection="1">
      <alignment horizontal="right"/>
      <protection/>
    </xf>
    <xf numFmtId="167" fontId="9" fillId="2" borderId="108" xfId="0" applyNumberFormat="1" applyFont="1" applyFill="1" applyBorder="1" applyAlignment="1" applyProtection="1">
      <alignment horizontal="right"/>
      <protection/>
    </xf>
    <xf numFmtId="167" fontId="9" fillId="2" borderId="109" xfId="0" applyNumberFormat="1" applyFont="1" applyFill="1" applyBorder="1" applyAlignment="1" applyProtection="1">
      <alignment horizontal="right"/>
      <protection/>
    </xf>
    <xf numFmtId="0" fontId="8" fillId="0" borderId="49" xfId="0" applyFont="1" applyBorder="1" applyAlignment="1" applyProtection="1">
      <alignment horizontal="left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normální_Příjmy město oddíly SR 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view="pageBreakPreview" zoomScale="75" zoomScaleNormal="75" zoomScaleSheetLayoutView="75" workbookViewId="0" topLeftCell="A1">
      <selection activeCell="D11" sqref="D11"/>
    </sheetView>
  </sheetViews>
  <sheetFormatPr defaultColWidth="8.796875" defaultRowHeight="15" outlineLevelRow="3"/>
  <cols>
    <col min="1" max="1" width="8.19921875" style="0" customWidth="1"/>
    <col min="2" max="2" width="8.59765625" style="0" customWidth="1"/>
    <col min="3" max="3" width="8.3984375" style="0" customWidth="1"/>
    <col min="4" max="4" width="76.3984375" style="0" customWidth="1"/>
    <col min="5" max="7" width="14.796875" style="0" customWidth="1"/>
    <col min="8" max="8" width="9.19921875" style="0" customWidth="1"/>
  </cols>
  <sheetData>
    <row r="1" ht="15">
      <c r="A1" s="202"/>
    </row>
    <row r="3" spans="1:8" ht="22.5">
      <c r="A3" s="38" t="s">
        <v>154</v>
      </c>
      <c r="B3" s="4"/>
      <c r="C3" s="4"/>
      <c r="D3" s="13"/>
      <c r="E3" s="4"/>
      <c r="F3" s="4"/>
      <c r="G3" s="4"/>
      <c r="H3" s="4"/>
    </row>
    <row r="4" spans="1:8" ht="23.25">
      <c r="A4" s="146" t="s">
        <v>4</v>
      </c>
      <c r="B4" s="4"/>
      <c r="C4" s="4"/>
      <c r="D4" s="4"/>
      <c r="E4" s="4"/>
      <c r="F4" s="4"/>
      <c r="G4" s="4"/>
      <c r="H4" s="4"/>
    </row>
    <row r="5" spans="1:8" ht="18" customHeight="1">
      <c r="A5" s="146"/>
      <c r="B5" s="4"/>
      <c r="C5" s="4"/>
      <c r="D5" s="4"/>
      <c r="E5" s="4"/>
      <c r="F5" s="4"/>
      <c r="G5" s="4"/>
      <c r="H5" s="4"/>
    </row>
    <row r="6" spans="1:8" ht="16.5" thickBot="1">
      <c r="A6" s="5"/>
      <c r="B6" s="5"/>
      <c r="C6" s="5"/>
      <c r="D6" s="5"/>
      <c r="E6" s="5"/>
      <c r="F6" s="5"/>
      <c r="G6" s="5"/>
      <c r="H6" s="5"/>
    </row>
    <row r="7" spans="1:8" ht="21" customHeight="1">
      <c r="A7" s="187" t="s">
        <v>2</v>
      </c>
      <c r="B7" s="188" t="s">
        <v>95</v>
      </c>
      <c r="C7" s="188" t="s">
        <v>3</v>
      </c>
      <c r="D7" s="189" t="s">
        <v>96</v>
      </c>
      <c r="E7" s="203" t="s">
        <v>120</v>
      </c>
      <c r="F7" s="204" t="s">
        <v>135</v>
      </c>
      <c r="G7" s="204" t="s">
        <v>136</v>
      </c>
      <c r="H7" s="189" t="s">
        <v>111</v>
      </c>
    </row>
    <row r="8" spans="1:8" ht="21" customHeight="1" thickBot="1">
      <c r="A8" s="205"/>
      <c r="B8" s="206" t="s">
        <v>5</v>
      </c>
      <c r="C8" s="206"/>
      <c r="D8" s="207"/>
      <c r="E8" s="208"/>
      <c r="F8" s="209"/>
      <c r="G8" s="209"/>
      <c r="H8" s="207"/>
    </row>
    <row r="9" spans="1:8" ht="21" customHeight="1">
      <c r="A9" s="50"/>
      <c r="B9" s="14"/>
      <c r="C9" s="14"/>
      <c r="D9" s="51"/>
      <c r="E9" s="134"/>
      <c r="F9" s="15"/>
      <c r="G9" s="16"/>
      <c r="H9" s="117"/>
    </row>
    <row r="10" spans="1:8" ht="21" customHeight="1">
      <c r="A10" s="11">
        <v>1</v>
      </c>
      <c r="B10" s="17">
        <v>11</v>
      </c>
      <c r="C10" s="17">
        <v>1111</v>
      </c>
      <c r="D10" s="176" t="s">
        <v>156</v>
      </c>
      <c r="E10" s="68">
        <v>957300</v>
      </c>
      <c r="F10" s="18">
        <v>957300</v>
      </c>
      <c r="G10" s="19">
        <v>1015515</v>
      </c>
      <c r="H10" s="120">
        <f>+G10/F10*100</f>
        <v>106.08116577875275</v>
      </c>
    </row>
    <row r="11" spans="1:8" ht="21" customHeight="1">
      <c r="A11" s="11">
        <v>1</v>
      </c>
      <c r="B11" s="17">
        <v>11</v>
      </c>
      <c r="C11" s="17">
        <v>1112</v>
      </c>
      <c r="D11" s="176" t="s">
        <v>6</v>
      </c>
      <c r="E11" s="68">
        <v>338800</v>
      </c>
      <c r="F11" s="18">
        <v>338800</v>
      </c>
      <c r="G11" s="19">
        <v>380113</v>
      </c>
      <c r="H11" s="120">
        <f aca="true" t="shared" si="0" ref="H11:H57">+G11/F11*100</f>
        <v>112.19391971664699</v>
      </c>
    </row>
    <row r="12" spans="1:8" ht="21" customHeight="1">
      <c r="A12" s="11">
        <v>1</v>
      </c>
      <c r="B12" s="17">
        <v>11</v>
      </c>
      <c r="C12" s="17">
        <v>1113</v>
      </c>
      <c r="D12" s="176" t="s">
        <v>121</v>
      </c>
      <c r="E12" s="68">
        <v>93800</v>
      </c>
      <c r="F12" s="18">
        <v>93800</v>
      </c>
      <c r="G12" s="19">
        <v>87366</v>
      </c>
      <c r="H12" s="120">
        <f t="shared" si="0"/>
        <v>93.1407249466951</v>
      </c>
    </row>
    <row r="13" spans="1:8" ht="21" customHeight="1">
      <c r="A13" s="11">
        <v>1</v>
      </c>
      <c r="B13" s="17">
        <v>11</v>
      </c>
      <c r="C13" s="17">
        <v>1119</v>
      </c>
      <c r="D13" s="176" t="s">
        <v>129</v>
      </c>
      <c r="E13" s="68"/>
      <c r="F13" s="18"/>
      <c r="G13" s="19">
        <v>2848</v>
      </c>
      <c r="H13" s="120"/>
    </row>
    <row r="14" spans="1:8" ht="21" customHeight="1">
      <c r="A14" s="11">
        <v>1</v>
      </c>
      <c r="B14" s="17">
        <v>11</v>
      </c>
      <c r="C14" s="17">
        <v>1121</v>
      </c>
      <c r="D14" s="176" t="s">
        <v>7</v>
      </c>
      <c r="E14" s="68">
        <v>765600</v>
      </c>
      <c r="F14" s="18">
        <v>765600</v>
      </c>
      <c r="G14" s="19">
        <v>1084705</v>
      </c>
      <c r="H14" s="120">
        <f t="shared" si="0"/>
        <v>141.68038140020897</v>
      </c>
    </row>
    <row r="15" spans="1:8" ht="21" customHeight="1">
      <c r="A15" s="11">
        <v>1</v>
      </c>
      <c r="B15" s="17">
        <v>11</v>
      </c>
      <c r="C15" s="17">
        <v>1122</v>
      </c>
      <c r="D15" s="176" t="s">
        <v>109</v>
      </c>
      <c r="E15" s="68">
        <v>14695</v>
      </c>
      <c r="F15" s="18">
        <v>31398</v>
      </c>
      <c r="G15" s="19">
        <v>33716</v>
      </c>
      <c r="H15" s="120">
        <f t="shared" si="0"/>
        <v>107.38263583667748</v>
      </c>
    </row>
    <row r="16" spans="1:8" ht="21" customHeight="1" outlineLevel="2">
      <c r="A16" s="147">
        <v>1</v>
      </c>
      <c r="B16" s="148">
        <v>11</v>
      </c>
      <c r="C16" s="122"/>
      <c r="D16" s="190" t="s">
        <v>84</v>
      </c>
      <c r="E16" s="63">
        <f>SUM(E10:E15)</f>
        <v>2170195</v>
      </c>
      <c r="F16" s="63">
        <f>SUM(F10:F15)</f>
        <v>2186898</v>
      </c>
      <c r="G16" s="63">
        <f>SUM(G10:G15)</f>
        <v>2604263</v>
      </c>
      <c r="H16" s="149">
        <f t="shared" si="0"/>
        <v>119.08479499272487</v>
      </c>
    </row>
    <row r="17" spans="1:8" ht="21" customHeight="1" outlineLevel="2">
      <c r="A17" s="75"/>
      <c r="B17" s="23"/>
      <c r="C17" s="23"/>
      <c r="D17" s="178"/>
      <c r="E17" s="82"/>
      <c r="F17" s="24"/>
      <c r="G17" s="25"/>
      <c r="H17" s="121"/>
    </row>
    <row r="18" spans="1:8" ht="21" customHeight="1" outlineLevel="2">
      <c r="A18" s="75">
        <v>1</v>
      </c>
      <c r="B18" s="23">
        <v>12</v>
      </c>
      <c r="C18" s="23">
        <v>1211</v>
      </c>
      <c r="D18" s="178" t="s">
        <v>127</v>
      </c>
      <c r="E18" s="68">
        <v>1928100</v>
      </c>
      <c r="F18" s="18">
        <v>1928100</v>
      </c>
      <c r="G18" s="19">
        <v>1858995</v>
      </c>
      <c r="H18" s="120">
        <f t="shared" si="0"/>
        <v>96.41590166485142</v>
      </c>
    </row>
    <row r="19" spans="1:8" ht="21" customHeight="1" outlineLevel="2">
      <c r="A19" s="75">
        <v>1</v>
      </c>
      <c r="B19" s="226">
        <v>12</v>
      </c>
      <c r="C19" s="226"/>
      <c r="D19" s="227" t="s">
        <v>122</v>
      </c>
      <c r="E19" s="228">
        <f>SUM(E18)</f>
        <v>1928100</v>
      </c>
      <c r="F19" s="229">
        <f>SUM(F18)</f>
        <v>1928100</v>
      </c>
      <c r="G19" s="230">
        <f>SUM(G18)</f>
        <v>1858995</v>
      </c>
      <c r="H19" s="149">
        <f t="shared" si="0"/>
        <v>96.41590166485142</v>
      </c>
    </row>
    <row r="20" spans="1:8" ht="21" customHeight="1" outlineLevel="2">
      <c r="A20" s="75"/>
      <c r="B20" s="226"/>
      <c r="C20" s="226"/>
      <c r="D20" s="227"/>
      <c r="E20" s="228"/>
      <c r="F20" s="229"/>
      <c r="G20" s="230"/>
      <c r="H20" s="149"/>
    </row>
    <row r="21" spans="1:8" ht="21" customHeight="1" outlineLevel="2">
      <c r="A21" s="116">
        <v>1</v>
      </c>
      <c r="B21" s="23">
        <v>13</v>
      </c>
      <c r="C21" s="26">
        <v>1311</v>
      </c>
      <c r="D21" s="178" t="s">
        <v>0</v>
      </c>
      <c r="E21" s="68">
        <v>67885</v>
      </c>
      <c r="F21" s="18">
        <v>68557</v>
      </c>
      <c r="G21" s="19">
        <v>82120</v>
      </c>
      <c r="H21" s="120">
        <f t="shared" si="0"/>
        <v>119.78353778607583</v>
      </c>
    </row>
    <row r="22" spans="1:8" ht="21" customHeight="1" outlineLevel="2">
      <c r="A22" s="11">
        <v>1</v>
      </c>
      <c r="B22" s="17">
        <v>13</v>
      </c>
      <c r="C22" s="17">
        <v>1332</v>
      </c>
      <c r="D22" s="176" t="s">
        <v>8</v>
      </c>
      <c r="E22" s="68">
        <v>6</v>
      </c>
      <c r="F22" s="18">
        <v>6</v>
      </c>
      <c r="G22" s="19">
        <v>21</v>
      </c>
      <c r="H22" s="120">
        <f t="shared" si="0"/>
        <v>350</v>
      </c>
    </row>
    <row r="23" spans="1:8" ht="21" customHeight="1" outlineLevel="2">
      <c r="A23" s="11">
        <v>1</v>
      </c>
      <c r="B23" s="17">
        <v>13</v>
      </c>
      <c r="C23" s="17">
        <v>1334</v>
      </c>
      <c r="D23" s="176" t="s">
        <v>9</v>
      </c>
      <c r="E23" s="68">
        <v>750</v>
      </c>
      <c r="F23" s="18">
        <v>750</v>
      </c>
      <c r="G23" s="19">
        <v>867</v>
      </c>
      <c r="H23" s="120">
        <f t="shared" si="0"/>
        <v>115.6</v>
      </c>
    </row>
    <row r="24" spans="1:8" ht="21" customHeight="1" outlineLevel="2">
      <c r="A24" s="11">
        <v>1</v>
      </c>
      <c r="B24" s="17">
        <v>13</v>
      </c>
      <c r="C24" s="17">
        <v>1335</v>
      </c>
      <c r="D24" s="176" t="s">
        <v>10</v>
      </c>
      <c r="E24" s="68">
        <v>200</v>
      </c>
      <c r="F24" s="18">
        <v>200</v>
      </c>
      <c r="G24" s="19">
        <v>131</v>
      </c>
      <c r="H24" s="120">
        <f t="shared" si="0"/>
        <v>65.5</v>
      </c>
    </row>
    <row r="25" spans="1:8" ht="21" customHeight="1" outlineLevel="2">
      <c r="A25" s="11">
        <v>1</v>
      </c>
      <c r="B25" s="17">
        <v>13</v>
      </c>
      <c r="C25" s="17">
        <v>1341</v>
      </c>
      <c r="D25" s="176" t="s">
        <v>11</v>
      </c>
      <c r="E25" s="68">
        <v>8685</v>
      </c>
      <c r="F25" s="18">
        <v>8799</v>
      </c>
      <c r="G25" s="19">
        <v>8937</v>
      </c>
      <c r="H25" s="120">
        <f t="shared" si="0"/>
        <v>101.56836004091375</v>
      </c>
    </row>
    <row r="26" spans="1:8" ht="21" customHeight="1" outlineLevel="2">
      <c r="A26" s="11">
        <v>1</v>
      </c>
      <c r="B26" s="17">
        <v>13</v>
      </c>
      <c r="C26" s="17">
        <v>1342</v>
      </c>
      <c r="D26" s="176" t="s">
        <v>12</v>
      </c>
      <c r="E26" s="68">
        <v>651</v>
      </c>
      <c r="F26" s="18">
        <v>1042</v>
      </c>
      <c r="G26" s="19">
        <v>994</v>
      </c>
      <c r="H26" s="120">
        <f t="shared" si="0"/>
        <v>95.39347408829175</v>
      </c>
    </row>
    <row r="27" spans="1:8" ht="21" customHeight="1" outlineLevel="2">
      <c r="A27" s="11">
        <v>1</v>
      </c>
      <c r="B27" s="17">
        <v>13</v>
      </c>
      <c r="C27" s="17">
        <v>1343</v>
      </c>
      <c r="D27" s="176" t="s">
        <v>13</v>
      </c>
      <c r="E27" s="68">
        <v>38708</v>
      </c>
      <c r="F27" s="18">
        <v>47272</v>
      </c>
      <c r="G27" s="19">
        <v>51128</v>
      </c>
      <c r="H27" s="120">
        <f t="shared" si="0"/>
        <v>108.157048569978</v>
      </c>
    </row>
    <row r="28" spans="1:8" ht="21" customHeight="1" outlineLevel="3">
      <c r="A28" s="11">
        <v>1</v>
      </c>
      <c r="B28" s="17">
        <v>13</v>
      </c>
      <c r="C28" s="17">
        <v>1344</v>
      </c>
      <c r="D28" s="176" t="s">
        <v>14</v>
      </c>
      <c r="E28" s="68">
        <v>15794</v>
      </c>
      <c r="F28" s="18">
        <v>14893</v>
      </c>
      <c r="G28" s="19">
        <v>15536</v>
      </c>
      <c r="H28" s="120">
        <f t="shared" si="0"/>
        <v>104.31746458067548</v>
      </c>
    </row>
    <row r="29" spans="1:8" ht="21" customHeight="1" outlineLevel="3">
      <c r="A29" s="11">
        <v>1</v>
      </c>
      <c r="B29" s="17">
        <v>13</v>
      </c>
      <c r="C29" s="17">
        <v>1345</v>
      </c>
      <c r="D29" s="176" t="s">
        <v>15</v>
      </c>
      <c r="E29" s="68">
        <v>1511</v>
      </c>
      <c r="F29" s="18">
        <v>1444</v>
      </c>
      <c r="G29" s="19">
        <v>1628</v>
      </c>
      <c r="H29" s="120">
        <f t="shared" si="0"/>
        <v>112.74238227146813</v>
      </c>
    </row>
    <row r="30" spans="1:8" ht="21" customHeight="1" outlineLevel="3">
      <c r="A30" s="11">
        <v>1</v>
      </c>
      <c r="B30" s="17">
        <v>13</v>
      </c>
      <c r="C30" s="17">
        <v>1346</v>
      </c>
      <c r="D30" s="176" t="s">
        <v>153</v>
      </c>
      <c r="E30" s="68">
        <v>5000</v>
      </c>
      <c r="F30" s="18">
        <v>5000</v>
      </c>
      <c r="G30" s="19">
        <v>3878</v>
      </c>
      <c r="H30" s="120">
        <f t="shared" si="0"/>
        <v>77.56</v>
      </c>
    </row>
    <row r="31" spans="1:8" ht="21" customHeight="1" outlineLevel="3">
      <c r="A31" s="11">
        <v>1</v>
      </c>
      <c r="B31" s="17">
        <v>13</v>
      </c>
      <c r="C31" s="17">
        <v>1347</v>
      </c>
      <c r="D31" s="176" t="s">
        <v>16</v>
      </c>
      <c r="E31" s="68">
        <v>32031</v>
      </c>
      <c r="F31" s="18">
        <v>35614</v>
      </c>
      <c r="G31" s="19">
        <v>38663</v>
      </c>
      <c r="H31" s="120">
        <f t="shared" si="0"/>
        <v>108.56123996181277</v>
      </c>
    </row>
    <row r="32" spans="1:8" ht="21" customHeight="1" outlineLevel="2">
      <c r="A32" s="147">
        <v>1</v>
      </c>
      <c r="B32" s="122">
        <v>13</v>
      </c>
      <c r="C32" s="62"/>
      <c r="D32" s="191" t="s">
        <v>85</v>
      </c>
      <c r="E32" s="150">
        <f>SUM(E21:E31)</f>
        <v>171221</v>
      </c>
      <c r="F32" s="150">
        <f>SUM(F21:F31)</f>
        <v>183577</v>
      </c>
      <c r="G32" s="150">
        <f>SUM(G21:G31)</f>
        <v>203903</v>
      </c>
      <c r="H32" s="151">
        <f t="shared" si="0"/>
        <v>111.07219313966345</v>
      </c>
    </row>
    <row r="33" spans="1:8" ht="21" customHeight="1" outlineLevel="2">
      <c r="A33" s="152"/>
      <c r="B33" s="62"/>
      <c r="C33" s="62"/>
      <c r="D33" s="175"/>
      <c r="E33" s="153"/>
      <c r="F33" s="67"/>
      <c r="G33" s="154"/>
      <c r="H33" s="155"/>
    </row>
    <row r="34" spans="1:8" ht="21" customHeight="1" outlineLevel="2">
      <c r="A34" s="152">
        <v>1</v>
      </c>
      <c r="B34" s="62">
        <v>15</v>
      </c>
      <c r="C34" s="62">
        <v>1511</v>
      </c>
      <c r="D34" s="175" t="s">
        <v>17</v>
      </c>
      <c r="E34" s="153">
        <v>111400</v>
      </c>
      <c r="F34" s="18">
        <v>111400</v>
      </c>
      <c r="G34" s="19">
        <v>116643</v>
      </c>
      <c r="H34" s="155">
        <f t="shared" si="0"/>
        <v>104.70646319569121</v>
      </c>
    </row>
    <row r="35" spans="1:8" ht="21" customHeight="1" outlineLevel="2">
      <c r="A35" s="147">
        <v>1</v>
      </c>
      <c r="B35" s="124">
        <v>15</v>
      </c>
      <c r="C35" s="157"/>
      <c r="D35" s="192" t="s">
        <v>86</v>
      </c>
      <c r="E35" s="158">
        <f>SUM(E34)</f>
        <v>111400</v>
      </c>
      <c r="F35" s="158">
        <f>SUM(F34)</f>
        <v>111400</v>
      </c>
      <c r="G35" s="158">
        <f>SUM(G34)</f>
        <v>116643</v>
      </c>
      <c r="H35" s="159">
        <f t="shared" si="0"/>
        <v>104.70646319569121</v>
      </c>
    </row>
    <row r="36" spans="1:8" ht="21" customHeight="1" outlineLevel="2" thickBot="1">
      <c r="A36" s="123"/>
      <c r="B36" s="124"/>
      <c r="C36" s="125"/>
      <c r="D36" s="193"/>
      <c r="E36" s="135"/>
      <c r="F36" s="126"/>
      <c r="G36" s="127"/>
      <c r="H36" s="128"/>
    </row>
    <row r="37" spans="1:8" ht="21" customHeight="1" outlineLevel="2" thickBot="1" thickTop="1">
      <c r="A37" s="138">
        <v>1</v>
      </c>
      <c r="B37" s="129"/>
      <c r="C37" s="130"/>
      <c r="D37" s="194" t="s">
        <v>106</v>
      </c>
      <c r="E37" s="136">
        <f>+E16+E32+E35+E19</f>
        <v>4380916</v>
      </c>
      <c r="F37" s="136">
        <f>+F16+F32+F35+F19</f>
        <v>4409975</v>
      </c>
      <c r="G37" s="136">
        <f>+G16+G32+G35+G19</f>
        <v>4783804</v>
      </c>
      <c r="H37" s="145">
        <f t="shared" si="0"/>
        <v>108.47689612752906</v>
      </c>
    </row>
    <row r="38" spans="1:8" ht="21" customHeight="1" outlineLevel="2" thickBot="1" thickTop="1">
      <c r="A38" s="10">
        <v>1</v>
      </c>
      <c r="B38" s="32">
        <v>11</v>
      </c>
      <c r="C38" s="32">
        <v>1122</v>
      </c>
      <c r="D38" s="179" t="s">
        <v>107</v>
      </c>
      <c r="E38" s="68">
        <v>295508</v>
      </c>
      <c r="F38" s="18">
        <v>253819</v>
      </c>
      <c r="G38" s="19">
        <v>253765</v>
      </c>
      <c r="H38" s="120">
        <f t="shared" si="0"/>
        <v>99.97872499694664</v>
      </c>
    </row>
    <row r="39" spans="1:8" ht="21" customHeight="1" outlineLevel="1" thickBot="1" thickTop="1">
      <c r="A39" s="91">
        <v>1</v>
      </c>
      <c r="B39" s="57"/>
      <c r="C39" s="57"/>
      <c r="D39" s="195" t="s">
        <v>105</v>
      </c>
      <c r="E39" s="137">
        <f>+E37+E38</f>
        <v>4676424</v>
      </c>
      <c r="F39" s="133">
        <f>+F37+F38</f>
        <v>4663794</v>
      </c>
      <c r="G39" s="133">
        <f>+G37+G38</f>
        <v>5037569</v>
      </c>
      <c r="H39" s="60">
        <f t="shared" si="0"/>
        <v>108.0143977199679</v>
      </c>
    </row>
    <row r="40" spans="1:8" ht="21" customHeight="1" outlineLevel="3" thickTop="1">
      <c r="A40" s="210"/>
      <c r="B40" s="211"/>
      <c r="C40" s="211"/>
      <c r="D40" s="215"/>
      <c r="E40" s="214"/>
      <c r="F40" s="212"/>
      <c r="G40" s="212"/>
      <c r="H40" s="213"/>
    </row>
    <row r="41" spans="1:8" ht="21" customHeight="1" outlineLevel="3">
      <c r="A41" s="10">
        <v>4</v>
      </c>
      <c r="B41" s="32">
        <v>41</v>
      </c>
      <c r="C41" s="32">
        <v>4111</v>
      </c>
      <c r="D41" s="179" t="s">
        <v>18</v>
      </c>
      <c r="E41" s="118"/>
      <c r="F41" s="18">
        <v>30940</v>
      </c>
      <c r="G41" s="19">
        <v>30940</v>
      </c>
      <c r="H41" s="199">
        <f t="shared" si="0"/>
        <v>100</v>
      </c>
    </row>
    <row r="42" spans="1:8" ht="21" customHeight="1" outlineLevel="3">
      <c r="A42" s="11">
        <v>4</v>
      </c>
      <c r="B42" s="17">
        <v>41</v>
      </c>
      <c r="C42" s="17">
        <v>4112</v>
      </c>
      <c r="D42" s="176" t="s">
        <v>19</v>
      </c>
      <c r="E42" s="119">
        <v>825309</v>
      </c>
      <c r="F42" s="18">
        <v>821701</v>
      </c>
      <c r="G42" s="19">
        <v>821701</v>
      </c>
      <c r="H42" s="139">
        <f t="shared" si="0"/>
        <v>100</v>
      </c>
    </row>
    <row r="43" spans="1:8" ht="21" customHeight="1" outlineLevel="3">
      <c r="A43" s="11">
        <v>4</v>
      </c>
      <c r="B43" s="17">
        <v>41</v>
      </c>
      <c r="C43" s="17">
        <v>4113</v>
      </c>
      <c r="D43" s="176" t="s">
        <v>128</v>
      </c>
      <c r="E43" s="119"/>
      <c r="F43" s="18">
        <v>482</v>
      </c>
      <c r="G43" s="19">
        <v>482</v>
      </c>
      <c r="H43" s="139">
        <f t="shared" si="0"/>
        <v>100</v>
      </c>
    </row>
    <row r="44" spans="1:8" ht="21" customHeight="1" outlineLevel="3">
      <c r="A44" s="11">
        <v>4</v>
      </c>
      <c r="B44" s="17">
        <v>41</v>
      </c>
      <c r="C44" s="17">
        <v>4116</v>
      </c>
      <c r="D44" s="176" t="s">
        <v>20</v>
      </c>
      <c r="E44" s="119"/>
      <c r="F44" s="18">
        <v>1357479</v>
      </c>
      <c r="G44" s="19">
        <v>1357498</v>
      </c>
      <c r="H44" s="139">
        <f t="shared" si="0"/>
        <v>100.00139965332797</v>
      </c>
    </row>
    <row r="45" spans="1:8" ht="21" customHeight="1" outlineLevel="3">
      <c r="A45" s="11">
        <v>4</v>
      </c>
      <c r="B45" s="17">
        <v>41</v>
      </c>
      <c r="C45" s="17">
        <v>4121</v>
      </c>
      <c r="D45" s="176" t="s">
        <v>138</v>
      </c>
      <c r="E45" s="119">
        <v>4330</v>
      </c>
      <c r="F45" s="18">
        <v>5158</v>
      </c>
      <c r="G45" s="19">
        <v>7417</v>
      </c>
      <c r="H45" s="139">
        <f t="shared" si="0"/>
        <v>143.7960449786739</v>
      </c>
    </row>
    <row r="46" spans="1:9" ht="21" customHeight="1" outlineLevel="3">
      <c r="A46" s="11">
        <v>4</v>
      </c>
      <c r="B46" s="17">
        <v>41</v>
      </c>
      <c r="C46" s="17">
        <v>4131</v>
      </c>
      <c r="D46" s="176" t="s">
        <v>1</v>
      </c>
      <c r="E46" s="119">
        <v>161518</v>
      </c>
      <c r="F46" s="18">
        <v>407609</v>
      </c>
      <c r="G46" s="19">
        <v>400756</v>
      </c>
      <c r="H46" s="139">
        <f t="shared" si="0"/>
        <v>98.3187319220135</v>
      </c>
      <c r="I46" s="237"/>
    </row>
    <row r="47" spans="1:9" ht="21" customHeight="1" outlineLevel="3">
      <c r="A47" s="11">
        <v>4</v>
      </c>
      <c r="B47" s="17">
        <v>41</v>
      </c>
      <c r="C47" s="17">
        <v>4132</v>
      </c>
      <c r="D47" s="176" t="s">
        <v>130</v>
      </c>
      <c r="E47" s="119"/>
      <c r="F47" s="18"/>
      <c r="G47" s="19">
        <v>306</v>
      </c>
      <c r="H47" s="139"/>
      <c r="I47" s="237"/>
    </row>
    <row r="48" spans="1:9" ht="21" customHeight="1" outlineLevel="3">
      <c r="A48" s="231">
        <v>4</v>
      </c>
      <c r="B48" s="17">
        <v>41</v>
      </c>
      <c r="C48" s="17">
        <v>4152</v>
      </c>
      <c r="D48" s="176" t="s">
        <v>139</v>
      </c>
      <c r="E48" s="238"/>
      <c r="F48" s="77">
        <v>54</v>
      </c>
      <c r="G48" s="236">
        <v>54</v>
      </c>
      <c r="H48" s="139">
        <f t="shared" si="0"/>
        <v>100</v>
      </c>
      <c r="I48" s="237"/>
    </row>
    <row r="49" spans="1:9" ht="21" customHeight="1" outlineLevel="3">
      <c r="A49" s="147">
        <v>4</v>
      </c>
      <c r="B49" s="122">
        <v>41</v>
      </c>
      <c r="C49" s="122"/>
      <c r="D49" s="190" t="s">
        <v>87</v>
      </c>
      <c r="E49" s="164">
        <f>SUM(E41:E47)</f>
        <v>991157</v>
      </c>
      <c r="F49" s="165">
        <f>SUM(F41:F48)</f>
        <v>2623423</v>
      </c>
      <c r="G49" s="166">
        <f>SUM(G41:G48)</f>
        <v>2619154</v>
      </c>
      <c r="H49" s="200">
        <f t="shared" si="0"/>
        <v>99.83727366879074</v>
      </c>
      <c r="I49" s="3"/>
    </row>
    <row r="50" spans="1:9" ht="21" customHeight="1" outlineLevel="3">
      <c r="A50" s="152"/>
      <c r="B50" s="62"/>
      <c r="C50" s="62"/>
      <c r="D50" s="175"/>
      <c r="E50" s="160"/>
      <c r="F50" s="161"/>
      <c r="G50" s="162"/>
      <c r="H50" s="139"/>
      <c r="I50" s="3"/>
    </row>
    <row r="51" spans="1:9" ht="21" customHeight="1" outlineLevel="3">
      <c r="A51" s="152">
        <v>4</v>
      </c>
      <c r="B51" s="62">
        <v>42</v>
      </c>
      <c r="C51" s="62">
        <v>4211</v>
      </c>
      <c r="D51" s="179" t="s">
        <v>112</v>
      </c>
      <c r="E51" s="160"/>
      <c r="F51" s="18">
        <v>11957</v>
      </c>
      <c r="G51" s="19">
        <v>11957</v>
      </c>
      <c r="H51" s="139">
        <f t="shared" si="0"/>
        <v>100</v>
      </c>
      <c r="I51" s="3"/>
    </row>
    <row r="52" spans="1:9" ht="21" customHeight="1" outlineLevel="3">
      <c r="A52" s="152">
        <v>4</v>
      </c>
      <c r="B52" s="62">
        <v>42</v>
      </c>
      <c r="C52" s="62">
        <v>4213</v>
      </c>
      <c r="D52" s="175" t="s">
        <v>113</v>
      </c>
      <c r="E52" s="160"/>
      <c r="F52" s="18">
        <v>21905</v>
      </c>
      <c r="G52" s="19">
        <v>12894</v>
      </c>
      <c r="H52" s="139">
        <f t="shared" si="0"/>
        <v>58.863273225291024</v>
      </c>
      <c r="I52" s="3"/>
    </row>
    <row r="53" spans="1:9" ht="21" customHeight="1" outlineLevel="3">
      <c r="A53" s="152">
        <v>4</v>
      </c>
      <c r="B53" s="62">
        <v>42</v>
      </c>
      <c r="C53" s="62">
        <v>4216</v>
      </c>
      <c r="D53" s="175" t="s">
        <v>100</v>
      </c>
      <c r="E53" s="160"/>
      <c r="F53" s="18">
        <v>283372</v>
      </c>
      <c r="G53" s="19">
        <v>283363</v>
      </c>
      <c r="H53" s="139">
        <f t="shared" si="0"/>
        <v>99.99682396284743</v>
      </c>
      <c r="I53" s="3"/>
    </row>
    <row r="54" spans="1:9" ht="21" customHeight="1" outlineLevel="3">
      <c r="A54" s="152">
        <v>4</v>
      </c>
      <c r="B54" s="62">
        <v>42</v>
      </c>
      <c r="C54" s="62">
        <v>4221</v>
      </c>
      <c r="D54" s="234" t="s">
        <v>137</v>
      </c>
      <c r="E54" s="235"/>
      <c r="F54" s="77"/>
      <c r="G54" s="236">
        <v>700</v>
      </c>
      <c r="H54" s="139"/>
      <c r="I54" s="3"/>
    </row>
    <row r="55" spans="1:9" ht="21" customHeight="1" outlineLevel="2">
      <c r="A55" s="163">
        <v>4</v>
      </c>
      <c r="B55" s="122">
        <v>42</v>
      </c>
      <c r="C55" s="62"/>
      <c r="D55" s="196" t="s">
        <v>88</v>
      </c>
      <c r="E55" s="164"/>
      <c r="F55" s="165">
        <f>SUM(F51:F53)</f>
        <v>317234</v>
      </c>
      <c r="G55" s="166">
        <f>SUM(G51:G54)</f>
        <v>308914</v>
      </c>
      <c r="H55" s="200">
        <f t="shared" si="0"/>
        <v>97.37733029876999</v>
      </c>
      <c r="I55" s="3"/>
    </row>
    <row r="56" spans="1:9" ht="21" customHeight="1" outlineLevel="2" thickBot="1">
      <c r="A56" s="167"/>
      <c r="B56" s="168"/>
      <c r="C56" s="168"/>
      <c r="D56" s="197"/>
      <c r="E56" s="156"/>
      <c r="F56" s="67"/>
      <c r="G56" s="67"/>
      <c r="H56" s="140"/>
      <c r="I56" s="3"/>
    </row>
    <row r="57" spans="1:9" ht="21" customHeight="1" outlineLevel="3" thickBot="1" thickTop="1">
      <c r="A57" s="138">
        <v>4</v>
      </c>
      <c r="B57" s="169"/>
      <c r="C57" s="169"/>
      <c r="D57" s="198" t="s">
        <v>89</v>
      </c>
      <c r="E57" s="131">
        <f>+E49+E55</f>
        <v>991157</v>
      </c>
      <c r="F57" s="132">
        <f>+F49+F55</f>
        <v>2940657</v>
      </c>
      <c r="G57" s="132">
        <f>+G49+G55</f>
        <v>2928068</v>
      </c>
      <c r="H57" s="201">
        <f t="shared" si="0"/>
        <v>99.57189838869341</v>
      </c>
      <c r="I57" s="3"/>
    </row>
    <row r="58" spans="1:27" ht="15" customHeight="1" outlineLevel="3" thickTop="1">
      <c r="A58" s="170"/>
      <c r="B58" s="171"/>
      <c r="C58" s="171"/>
      <c r="D58" s="172"/>
      <c r="E58" s="173"/>
      <c r="F58" s="31"/>
      <c r="G58" s="31"/>
      <c r="H58" s="3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>
      <c r="A59" s="12" t="s">
        <v>108</v>
      </c>
      <c r="B59" s="6"/>
      <c r="C59" s="6"/>
      <c r="D59" s="33"/>
      <c r="E59" s="34"/>
      <c r="F59" s="35"/>
      <c r="G59" s="35"/>
      <c r="H59" s="3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>
      <c r="A60" s="12" t="s">
        <v>110</v>
      </c>
      <c r="B60" s="6"/>
      <c r="C60" s="6"/>
      <c r="D60" s="33"/>
      <c r="E60" s="34"/>
      <c r="F60" s="35"/>
      <c r="G60" s="35"/>
      <c r="H60" s="3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>
      <c r="A61" s="30"/>
      <c r="B61" s="6"/>
      <c r="C61" s="6"/>
      <c r="D61" s="6"/>
      <c r="E61" s="6"/>
      <c r="F61" s="36"/>
      <c r="G61" s="36"/>
      <c r="H61" s="3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8" ht="15.75">
      <c r="A62" s="5"/>
      <c r="B62" s="5"/>
      <c r="C62" s="5"/>
      <c r="D62" s="5"/>
      <c r="E62" s="5"/>
      <c r="F62" s="37"/>
      <c r="G62" s="37"/>
      <c r="H62" s="37"/>
    </row>
    <row r="63" spans="1:8" ht="15.75">
      <c r="A63" s="5"/>
      <c r="B63" s="5"/>
      <c r="C63" s="5"/>
      <c r="D63" s="5"/>
      <c r="E63" s="5"/>
      <c r="F63" s="5"/>
      <c r="G63" s="5"/>
      <c r="H63" s="5"/>
    </row>
  </sheetData>
  <printOptions horizontalCentered="1"/>
  <pageMargins left="0.5905511811023623" right="0.5118110236220472" top="0.59" bottom="0.51" header="0.35433070866141736" footer="0.36"/>
  <pageSetup fitToHeight="1" fitToWidth="1" horizontalDpi="360" verticalDpi="360" orientation="portrait" paperSize="9" scale="50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tabSelected="1" view="pageBreakPreview" zoomScale="75" zoomScaleNormal="75" zoomScaleSheetLayoutView="75" workbookViewId="0" topLeftCell="F118">
      <selection activeCell="G135" sqref="G135"/>
    </sheetView>
  </sheetViews>
  <sheetFormatPr defaultColWidth="8.796875" defaultRowHeight="15" outlineLevelRow="3"/>
  <cols>
    <col min="1" max="2" width="6.796875" style="0" customWidth="1"/>
    <col min="3" max="3" width="8.09765625" style="0" customWidth="1"/>
    <col min="4" max="4" width="58.796875" style="0" customWidth="1"/>
    <col min="5" max="7" width="12.69921875" style="0" customWidth="1"/>
    <col min="8" max="8" width="9" style="0" bestFit="1" customWidth="1"/>
    <col min="9" max="9" width="12.69921875" style="0" customWidth="1"/>
    <col min="10" max="10" width="12.59765625" style="0" customWidth="1"/>
    <col min="11" max="11" width="12.69921875" style="0" customWidth="1"/>
    <col min="12" max="12" width="9" style="0" bestFit="1" customWidth="1"/>
    <col min="13" max="13" width="12.69921875" style="0" customWidth="1"/>
    <col min="14" max="14" width="12.59765625" style="0" customWidth="1"/>
    <col min="15" max="15" width="12.69921875" style="0" customWidth="1"/>
    <col min="16" max="16" width="9" style="0" bestFit="1" customWidth="1"/>
  </cols>
  <sheetData>
    <row r="1" spans="1:16" ht="22.5">
      <c r="A1" s="38" t="s">
        <v>155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>
      <c r="A2" s="13" t="s">
        <v>24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2" customHeight="1" thickBot="1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>
      <c r="A4" s="39" t="s">
        <v>97</v>
      </c>
      <c r="B4" s="40" t="s">
        <v>98</v>
      </c>
      <c r="C4" s="40" t="s">
        <v>25</v>
      </c>
      <c r="D4" s="41" t="s">
        <v>99</v>
      </c>
      <c r="E4" s="42" t="s">
        <v>114</v>
      </c>
      <c r="F4" s="8"/>
      <c r="G4" s="8"/>
      <c r="H4" s="9"/>
      <c r="I4" s="42" t="s">
        <v>115</v>
      </c>
      <c r="J4" s="8"/>
      <c r="K4" s="8"/>
      <c r="L4" s="9"/>
      <c r="M4" s="42" t="s">
        <v>116</v>
      </c>
      <c r="N4" s="8"/>
      <c r="O4" s="8"/>
      <c r="P4" s="9"/>
    </row>
    <row r="5" spans="1:16" ht="21" customHeight="1" thickBot="1">
      <c r="A5" s="43" t="s">
        <v>26</v>
      </c>
      <c r="B5" s="44"/>
      <c r="C5" s="44"/>
      <c r="D5" s="45"/>
      <c r="E5" s="46" t="s">
        <v>120</v>
      </c>
      <c r="F5" s="47" t="s">
        <v>135</v>
      </c>
      <c r="G5" s="48" t="s">
        <v>136</v>
      </c>
      <c r="H5" s="49" t="s">
        <v>111</v>
      </c>
      <c r="I5" s="46" t="s">
        <v>120</v>
      </c>
      <c r="J5" s="47" t="s">
        <v>135</v>
      </c>
      <c r="K5" s="48" t="s">
        <v>136</v>
      </c>
      <c r="L5" s="49" t="s">
        <v>111</v>
      </c>
      <c r="M5" s="46" t="s">
        <v>120</v>
      </c>
      <c r="N5" s="47" t="s">
        <v>135</v>
      </c>
      <c r="O5" s="48" t="s">
        <v>136</v>
      </c>
      <c r="P5" s="49" t="s">
        <v>111</v>
      </c>
    </row>
    <row r="6" spans="1:16" ht="21" customHeight="1" thickBot="1">
      <c r="A6" s="50"/>
      <c r="B6" s="14"/>
      <c r="C6" s="14"/>
      <c r="D6" s="51"/>
      <c r="E6" s="52"/>
      <c r="F6" s="53"/>
      <c r="G6" s="54"/>
      <c r="H6" s="55"/>
      <c r="I6" s="52"/>
      <c r="J6" s="53"/>
      <c r="K6" s="54"/>
      <c r="L6" s="55"/>
      <c r="M6" s="52"/>
      <c r="N6" s="18"/>
      <c r="O6" s="216"/>
      <c r="P6" s="217"/>
    </row>
    <row r="7" spans="1:16" ht="21" customHeight="1" thickBot="1" thickTop="1">
      <c r="A7" s="56"/>
      <c r="B7" s="57"/>
      <c r="C7" s="57"/>
      <c r="D7" s="174" t="s">
        <v>117</v>
      </c>
      <c r="E7" s="58">
        <v>40199</v>
      </c>
      <c r="F7" s="29">
        <f>4200+210+36762</f>
        <v>41172</v>
      </c>
      <c r="G7" s="59">
        <f>2850+203+33217</f>
        <v>36270</v>
      </c>
      <c r="H7" s="60">
        <f aca="true" t="shared" si="0" ref="H7:H76">+G7/F7*100</f>
        <v>88.09385018944914</v>
      </c>
      <c r="I7" s="58"/>
      <c r="J7" s="29"/>
      <c r="K7" s="59"/>
      <c r="L7" s="60"/>
      <c r="M7" s="58">
        <f aca="true" t="shared" si="1" ref="M7:O12">+E7+I7</f>
        <v>40199</v>
      </c>
      <c r="N7" s="29">
        <f t="shared" si="1"/>
        <v>41172</v>
      </c>
      <c r="O7" s="29">
        <f t="shared" si="1"/>
        <v>36270</v>
      </c>
      <c r="P7" s="218">
        <f aca="true" t="shared" si="2" ref="P7:P75">+O7/N7*100</f>
        <v>88.09385018944914</v>
      </c>
    </row>
    <row r="8" spans="1:16" ht="21" customHeight="1" thickTop="1">
      <c r="A8" s="61"/>
      <c r="B8" s="62"/>
      <c r="C8" s="62"/>
      <c r="D8" s="175"/>
      <c r="E8" s="63"/>
      <c r="F8" s="64"/>
      <c r="G8" s="65"/>
      <c r="H8" s="66"/>
      <c r="I8" s="63"/>
      <c r="J8" s="64"/>
      <c r="K8" s="65"/>
      <c r="L8" s="66"/>
      <c r="M8" s="63"/>
      <c r="N8" s="67"/>
      <c r="O8" s="64"/>
      <c r="P8" s="149"/>
    </row>
    <row r="9" spans="1:16" ht="21" customHeight="1" outlineLevel="3">
      <c r="A9" s="11">
        <v>1</v>
      </c>
      <c r="B9" s="17">
        <v>10</v>
      </c>
      <c r="C9" s="17">
        <v>1012</v>
      </c>
      <c r="D9" s="176" t="s">
        <v>27</v>
      </c>
      <c r="E9" s="68">
        <v>8552</v>
      </c>
      <c r="F9" s="18">
        <v>7784</v>
      </c>
      <c r="G9" s="69">
        <v>9273</v>
      </c>
      <c r="H9" s="70">
        <f t="shared" si="0"/>
        <v>119.1289825282631</v>
      </c>
      <c r="I9" s="68"/>
      <c r="J9" s="18"/>
      <c r="K9" s="69"/>
      <c r="L9" s="70"/>
      <c r="M9" s="68">
        <f t="shared" si="1"/>
        <v>8552</v>
      </c>
      <c r="N9" s="18">
        <f t="shared" si="1"/>
        <v>7784</v>
      </c>
      <c r="O9" s="18">
        <f t="shared" si="1"/>
        <v>9273</v>
      </c>
      <c r="P9" s="120">
        <f t="shared" si="2"/>
        <v>119.1289825282631</v>
      </c>
    </row>
    <row r="10" spans="1:16" ht="21" customHeight="1" outlineLevel="3">
      <c r="A10" s="11">
        <v>1</v>
      </c>
      <c r="B10" s="17">
        <v>10</v>
      </c>
      <c r="C10" s="17">
        <v>1019</v>
      </c>
      <c r="D10" s="176" t="s">
        <v>28</v>
      </c>
      <c r="E10" s="68">
        <v>5402</v>
      </c>
      <c r="F10" s="18">
        <v>7660</v>
      </c>
      <c r="G10" s="69">
        <v>8186</v>
      </c>
      <c r="H10" s="70">
        <f t="shared" si="0"/>
        <v>106.86684073107048</v>
      </c>
      <c r="I10" s="68"/>
      <c r="J10" s="18"/>
      <c r="K10" s="69"/>
      <c r="L10" s="70"/>
      <c r="M10" s="68">
        <f t="shared" si="1"/>
        <v>5402</v>
      </c>
      <c r="N10" s="18">
        <f t="shared" si="1"/>
        <v>7660</v>
      </c>
      <c r="O10" s="18">
        <f t="shared" si="1"/>
        <v>8186</v>
      </c>
      <c r="P10" s="120">
        <f t="shared" si="2"/>
        <v>106.86684073107048</v>
      </c>
    </row>
    <row r="11" spans="1:16" ht="21" customHeight="1" outlineLevel="3">
      <c r="A11" s="11">
        <v>1</v>
      </c>
      <c r="B11" s="17">
        <v>10</v>
      </c>
      <c r="C11" s="17">
        <v>1031</v>
      </c>
      <c r="D11" s="176" t="s">
        <v>152</v>
      </c>
      <c r="E11" s="68"/>
      <c r="F11" s="18"/>
      <c r="G11" s="69">
        <v>1663</v>
      </c>
      <c r="H11" s="70"/>
      <c r="I11" s="68"/>
      <c r="J11" s="18"/>
      <c r="K11" s="69"/>
      <c r="L11" s="70"/>
      <c r="M11" s="82"/>
      <c r="N11" s="24"/>
      <c r="O11" s="24">
        <f t="shared" si="1"/>
        <v>1663</v>
      </c>
      <c r="P11" s="120"/>
    </row>
    <row r="12" spans="1:16" ht="21" customHeight="1" outlineLevel="3">
      <c r="A12" s="11">
        <v>1</v>
      </c>
      <c r="B12" s="17">
        <v>10</v>
      </c>
      <c r="C12" s="17">
        <v>1039</v>
      </c>
      <c r="D12" s="176" t="s">
        <v>123</v>
      </c>
      <c r="E12" s="68">
        <v>10</v>
      </c>
      <c r="F12" s="18">
        <v>3342</v>
      </c>
      <c r="G12" s="69">
        <v>3332</v>
      </c>
      <c r="H12" s="70">
        <f t="shared" si="0"/>
        <v>99.70077797725912</v>
      </c>
      <c r="I12" s="68"/>
      <c r="J12" s="18"/>
      <c r="K12" s="69">
        <v>408</v>
      </c>
      <c r="L12" s="70"/>
      <c r="M12" s="68">
        <f t="shared" si="1"/>
        <v>10</v>
      </c>
      <c r="N12" s="18">
        <f t="shared" si="1"/>
        <v>3342</v>
      </c>
      <c r="O12" s="18">
        <f t="shared" si="1"/>
        <v>3740</v>
      </c>
      <c r="P12" s="120">
        <f t="shared" si="2"/>
        <v>111.90903650508676</v>
      </c>
    </row>
    <row r="13" spans="1:16" ht="21" customHeight="1" outlineLevel="2">
      <c r="A13" s="71">
        <v>1</v>
      </c>
      <c r="B13" s="20">
        <v>10</v>
      </c>
      <c r="C13" s="27"/>
      <c r="D13" s="177" t="s">
        <v>72</v>
      </c>
      <c r="E13" s="72">
        <f>SUM(E9:E12)</f>
        <v>13964</v>
      </c>
      <c r="F13" s="22">
        <f>SUM(F9:F12)</f>
        <v>18786</v>
      </c>
      <c r="G13" s="73">
        <f>SUM(G9:G12)</f>
        <v>22454</v>
      </c>
      <c r="H13" s="74">
        <f t="shared" si="0"/>
        <v>119.52517832428404</v>
      </c>
      <c r="I13" s="72"/>
      <c r="J13" s="22"/>
      <c r="K13" s="73">
        <f>SUM(K9:K12)</f>
        <v>408</v>
      </c>
      <c r="L13" s="74"/>
      <c r="M13" s="72">
        <f>SUM(M9:M12)</f>
        <v>13964</v>
      </c>
      <c r="N13" s="22">
        <f>SUM(N9:N12)</f>
        <v>18786</v>
      </c>
      <c r="O13" s="22">
        <f>SUM(O9:O12)</f>
        <v>22862</v>
      </c>
      <c r="P13" s="219">
        <f t="shared" si="2"/>
        <v>121.69700841051846</v>
      </c>
    </row>
    <row r="14" spans="1:16" ht="21" customHeight="1" outlineLevel="2" thickBot="1">
      <c r="A14" s="75"/>
      <c r="B14" s="23"/>
      <c r="C14" s="23"/>
      <c r="D14" s="178"/>
      <c r="E14" s="76"/>
      <c r="F14" s="77"/>
      <c r="G14" s="78"/>
      <c r="H14" s="79"/>
      <c r="I14" s="76"/>
      <c r="J14" s="77"/>
      <c r="K14" s="78"/>
      <c r="L14" s="79"/>
      <c r="M14" s="76"/>
      <c r="N14" s="77"/>
      <c r="O14" s="77"/>
      <c r="P14" s="220"/>
    </row>
    <row r="15" spans="1:16" ht="21" customHeight="1" outlineLevel="1" thickBot="1" thickTop="1">
      <c r="A15" s="56">
        <v>1</v>
      </c>
      <c r="B15" s="57"/>
      <c r="C15" s="57"/>
      <c r="D15" s="174" t="s">
        <v>72</v>
      </c>
      <c r="E15" s="58">
        <f>+E13</f>
        <v>13964</v>
      </c>
      <c r="F15" s="58">
        <f>+F13</f>
        <v>18786</v>
      </c>
      <c r="G15" s="59">
        <f>+G13</f>
        <v>22454</v>
      </c>
      <c r="H15" s="60">
        <f t="shared" si="0"/>
        <v>119.52517832428404</v>
      </c>
      <c r="I15" s="58"/>
      <c r="J15" s="29"/>
      <c r="K15" s="59">
        <f>+K13</f>
        <v>408</v>
      </c>
      <c r="L15" s="60"/>
      <c r="M15" s="58">
        <f>+M13</f>
        <v>13964</v>
      </c>
      <c r="N15" s="29">
        <f>+N13</f>
        <v>18786</v>
      </c>
      <c r="O15" s="29">
        <f>+O13</f>
        <v>22862</v>
      </c>
      <c r="P15" s="218">
        <f t="shared" si="2"/>
        <v>121.69700841051846</v>
      </c>
    </row>
    <row r="16" spans="1:16" ht="21" customHeight="1" outlineLevel="1" thickTop="1">
      <c r="A16" s="80"/>
      <c r="B16" s="32"/>
      <c r="C16" s="32"/>
      <c r="D16" s="179"/>
      <c r="E16" s="68"/>
      <c r="F16" s="18"/>
      <c r="G16" s="69"/>
      <c r="H16" s="70"/>
      <c r="I16" s="68"/>
      <c r="J16" s="18"/>
      <c r="K16" s="69"/>
      <c r="L16" s="70"/>
      <c r="M16" s="68"/>
      <c r="N16" s="18"/>
      <c r="O16" s="18"/>
      <c r="P16" s="120"/>
    </row>
    <row r="17" spans="1:16" ht="21" customHeight="1" outlineLevel="1">
      <c r="A17" s="81">
        <v>2</v>
      </c>
      <c r="B17" s="32">
        <v>21</v>
      </c>
      <c r="C17" s="32">
        <v>2122</v>
      </c>
      <c r="D17" s="179" t="s">
        <v>151</v>
      </c>
      <c r="E17" s="68"/>
      <c r="F17" s="18">
        <v>12</v>
      </c>
      <c r="G17" s="69">
        <v>2</v>
      </c>
      <c r="H17" s="70">
        <f t="shared" si="0"/>
        <v>16.666666666666664</v>
      </c>
      <c r="I17" s="68"/>
      <c r="J17" s="18"/>
      <c r="K17" s="69"/>
      <c r="L17" s="70"/>
      <c r="M17" s="68"/>
      <c r="N17" s="18">
        <f>+F17+J17</f>
        <v>12</v>
      </c>
      <c r="O17" s="18">
        <f>+G17+K17</f>
        <v>2</v>
      </c>
      <c r="P17" s="120">
        <f t="shared" si="2"/>
        <v>16.666666666666664</v>
      </c>
    </row>
    <row r="18" spans="1:16" ht="21" customHeight="1" outlineLevel="1">
      <c r="A18" s="81">
        <v>2</v>
      </c>
      <c r="B18" s="32">
        <v>21</v>
      </c>
      <c r="C18" s="32">
        <v>2140</v>
      </c>
      <c r="D18" s="179" t="s">
        <v>101</v>
      </c>
      <c r="E18" s="68">
        <v>11830</v>
      </c>
      <c r="F18" s="18">
        <v>20894</v>
      </c>
      <c r="G18" s="69">
        <v>21349</v>
      </c>
      <c r="H18" s="70">
        <f t="shared" si="0"/>
        <v>102.17765865798793</v>
      </c>
      <c r="I18" s="68"/>
      <c r="J18" s="18"/>
      <c r="K18" s="69"/>
      <c r="L18" s="70"/>
      <c r="M18" s="68">
        <f aca="true" t="shared" si="3" ref="M18:O19">+E18+I18</f>
        <v>11830</v>
      </c>
      <c r="N18" s="18">
        <f t="shared" si="3"/>
        <v>20894</v>
      </c>
      <c r="O18" s="18">
        <f t="shared" si="3"/>
        <v>21349</v>
      </c>
      <c r="P18" s="120">
        <f t="shared" si="2"/>
        <v>102.17765865798793</v>
      </c>
    </row>
    <row r="19" spans="1:16" ht="21" customHeight="1" outlineLevel="3">
      <c r="A19" s="11">
        <v>2</v>
      </c>
      <c r="B19" s="17">
        <v>21</v>
      </c>
      <c r="C19" s="17">
        <v>2169</v>
      </c>
      <c r="D19" s="180" t="s">
        <v>29</v>
      </c>
      <c r="E19" s="82">
        <v>10</v>
      </c>
      <c r="F19" s="18">
        <v>10</v>
      </c>
      <c r="G19" s="69"/>
      <c r="H19" s="84"/>
      <c r="I19" s="82"/>
      <c r="J19" s="24"/>
      <c r="K19" s="83"/>
      <c r="L19" s="84"/>
      <c r="M19" s="82">
        <f t="shared" si="3"/>
        <v>10</v>
      </c>
      <c r="N19" s="24">
        <f t="shared" si="3"/>
        <v>10</v>
      </c>
      <c r="O19" s="24"/>
      <c r="P19" s="121"/>
    </row>
    <row r="20" spans="1:16" ht="21" customHeight="1" outlineLevel="2">
      <c r="A20" s="85">
        <v>2</v>
      </c>
      <c r="B20" s="21">
        <v>21</v>
      </c>
      <c r="C20" s="27"/>
      <c r="D20" s="181" t="s">
        <v>73</v>
      </c>
      <c r="E20" s="86">
        <f>SUM(E17:E19)</f>
        <v>11840</v>
      </c>
      <c r="F20" s="28">
        <f>SUM(F17:F19)</f>
        <v>20916</v>
      </c>
      <c r="G20" s="87">
        <f>SUM(G17:G19)</f>
        <v>21351</v>
      </c>
      <c r="H20" s="88">
        <f t="shared" si="0"/>
        <v>102.07974756167528</v>
      </c>
      <c r="I20" s="86"/>
      <c r="J20" s="28"/>
      <c r="K20" s="87"/>
      <c r="L20" s="88"/>
      <c r="M20" s="86">
        <f>SUM(M17:M19)</f>
        <v>11840</v>
      </c>
      <c r="N20" s="28">
        <f>SUM(N17:N19)</f>
        <v>20916</v>
      </c>
      <c r="O20" s="28">
        <f>SUM(O17:O19)</f>
        <v>21351</v>
      </c>
      <c r="P20" s="221">
        <f t="shared" si="2"/>
        <v>102.07974756167528</v>
      </c>
    </row>
    <row r="21" spans="1:16" ht="21" customHeight="1" outlineLevel="2">
      <c r="A21" s="89"/>
      <c r="B21" s="17"/>
      <c r="C21" s="17"/>
      <c r="D21" s="180"/>
      <c r="E21" s="82"/>
      <c r="F21" s="24"/>
      <c r="G21" s="83"/>
      <c r="H21" s="84"/>
      <c r="I21" s="82"/>
      <c r="J21" s="24"/>
      <c r="K21" s="83"/>
      <c r="L21" s="84"/>
      <c r="M21" s="82"/>
      <c r="N21" s="24"/>
      <c r="O21" s="24"/>
      <c r="P21" s="121"/>
    </row>
    <row r="22" spans="1:16" ht="21" customHeight="1">
      <c r="A22" s="11">
        <v>2</v>
      </c>
      <c r="B22" s="17">
        <v>22</v>
      </c>
      <c r="C22" s="17">
        <v>2212</v>
      </c>
      <c r="D22" s="176" t="s">
        <v>30</v>
      </c>
      <c r="E22" s="82">
        <v>278</v>
      </c>
      <c r="F22" s="18">
        <v>409</v>
      </c>
      <c r="G22" s="69">
        <v>400</v>
      </c>
      <c r="H22" s="70">
        <f t="shared" si="0"/>
        <v>97.79951100244499</v>
      </c>
      <c r="I22" s="82"/>
      <c r="J22" s="24"/>
      <c r="K22" s="83"/>
      <c r="L22" s="84"/>
      <c r="M22" s="82">
        <f aca="true" t="shared" si="4" ref="M22:O23">+E22+I22</f>
        <v>278</v>
      </c>
      <c r="N22" s="24">
        <f t="shared" si="4"/>
        <v>409</v>
      </c>
      <c r="O22" s="24">
        <f t="shared" si="4"/>
        <v>400</v>
      </c>
      <c r="P22" s="120">
        <f t="shared" si="2"/>
        <v>97.79951100244499</v>
      </c>
    </row>
    <row r="23" spans="1:16" ht="21" customHeight="1">
      <c r="A23" s="11">
        <v>2</v>
      </c>
      <c r="B23" s="17">
        <v>22</v>
      </c>
      <c r="C23" s="17">
        <v>2219</v>
      </c>
      <c r="D23" s="176" t="s">
        <v>31</v>
      </c>
      <c r="E23" s="82">
        <v>22450</v>
      </c>
      <c r="F23" s="18">
        <v>24277</v>
      </c>
      <c r="G23" s="69">
        <v>27916</v>
      </c>
      <c r="H23" s="84">
        <f t="shared" si="0"/>
        <v>114.98949623100054</v>
      </c>
      <c r="I23" s="82"/>
      <c r="J23" s="24"/>
      <c r="K23" s="83"/>
      <c r="L23" s="84"/>
      <c r="M23" s="82">
        <f t="shared" si="4"/>
        <v>22450</v>
      </c>
      <c r="N23" s="24">
        <f t="shared" si="4"/>
        <v>24277</v>
      </c>
      <c r="O23" s="24">
        <f t="shared" si="4"/>
        <v>27916</v>
      </c>
      <c r="P23" s="121">
        <f t="shared" si="2"/>
        <v>114.98949623100054</v>
      </c>
    </row>
    <row r="24" spans="1:16" ht="21" customHeight="1">
      <c r="A24" s="11"/>
      <c r="B24" s="17">
        <v>22</v>
      </c>
      <c r="C24" s="17">
        <v>2253</v>
      </c>
      <c r="D24" s="176" t="s">
        <v>124</v>
      </c>
      <c r="E24" s="82">
        <v>1574</v>
      </c>
      <c r="F24" s="18"/>
      <c r="G24" s="69">
        <v>408</v>
      </c>
      <c r="H24" s="84"/>
      <c r="I24" s="82"/>
      <c r="J24" s="24"/>
      <c r="K24" s="83"/>
      <c r="L24" s="84"/>
      <c r="M24" s="82">
        <f>+E24+I24</f>
        <v>1574</v>
      </c>
      <c r="N24" s="24"/>
      <c r="O24" s="24">
        <f>+G24+K24</f>
        <v>408</v>
      </c>
      <c r="P24" s="121"/>
    </row>
    <row r="25" spans="1:16" ht="21" customHeight="1" outlineLevel="2">
      <c r="A25" s="90">
        <v>2</v>
      </c>
      <c r="B25" s="21">
        <v>22</v>
      </c>
      <c r="C25" s="27"/>
      <c r="D25" s="177" t="s">
        <v>21</v>
      </c>
      <c r="E25" s="86">
        <f>SUM(E22:E24)</f>
        <v>24302</v>
      </c>
      <c r="F25" s="28">
        <f>SUM(F22:F24)</f>
        <v>24686</v>
      </c>
      <c r="G25" s="87">
        <f>SUM(G22:G24)</f>
        <v>28724</v>
      </c>
      <c r="H25" s="88">
        <f t="shared" si="0"/>
        <v>116.35744956655594</v>
      </c>
      <c r="I25" s="86"/>
      <c r="J25" s="28"/>
      <c r="K25" s="87"/>
      <c r="L25" s="88"/>
      <c r="M25" s="86">
        <f>SUM(M22:M24)</f>
        <v>24302</v>
      </c>
      <c r="N25" s="28">
        <f>SUM(N22:N24)</f>
        <v>24686</v>
      </c>
      <c r="O25" s="87">
        <f>SUM(O22:O24)</f>
        <v>28724</v>
      </c>
      <c r="P25" s="221">
        <f t="shared" si="2"/>
        <v>116.35744956655594</v>
      </c>
    </row>
    <row r="26" spans="1:16" ht="21" customHeight="1" outlineLevel="2">
      <c r="A26" s="89"/>
      <c r="B26" s="17"/>
      <c r="C26" s="17"/>
      <c r="D26" s="176"/>
      <c r="E26" s="82"/>
      <c r="F26" s="24"/>
      <c r="G26" s="83"/>
      <c r="H26" s="84"/>
      <c r="I26" s="82"/>
      <c r="J26" s="24"/>
      <c r="K26" s="83"/>
      <c r="L26" s="84"/>
      <c r="M26" s="82"/>
      <c r="N26" s="24"/>
      <c r="O26" s="24"/>
      <c r="P26" s="121"/>
    </row>
    <row r="27" spans="1:16" ht="21" customHeight="1" outlineLevel="3">
      <c r="A27" s="11">
        <v>2</v>
      </c>
      <c r="B27" s="17">
        <v>23</v>
      </c>
      <c r="C27" s="17">
        <v>2310</v>
      </c>
      <c r="D27" s="176" t="s">
        <v>32</v>
      </c>
      <c r="E27" s="82">
        <v>82641</v>
      </c>
      <c r="F27" s="18">
        <v>82641</v>
      </c>
      <c r="G27" s="69">
        <v>82611</v>
      </c>
      <c r="H27" s="84">
        <f t="shared" si="0"/>
        <v>99.96369840636004</v>
      </c>
      <c r="I27" s="82"/>
      <c r="J27" s="24"/>
      <c r="K27" s="83"/>
      <c r="L27" s="84"/>
      <c r="M27" s="82">
        <f aca="true" t="shared" si="5" ref="M27:O29">+E27+I27</f>
        <v>82641</v>
      </c>
      <c r="N27" s="24">
        <f t="shared" si="5"/>
        <v>82641</v>
      </c>
      <c r="O27" s="24">
        <f t="shared" si="5"/>
        <v>82611</v>
      </c>
      <c r="P27" s="121">
        <f t="shared" si="2"/>
        <v>99.96369840636004</v>
      </c>
    </row>
    <row r="28" spans="1:16" ht="21" customHeight="1" outlineLevel="3">
      <c r="A28" s="11">
        <v>2</v>
      </c>
      <c r="B28" s="17">
        <v>23</v>
      </c>
      <c r="C28" s="17">
        <v>2321</v>
      </c>
      <c r="D28" s="176" t="s">
        <v>33</v>
      </c>
      <c r="E28" s="82">
        <v>192500</v>
      </c>
      <c r="F28" s="18">
        <v>192500</v>
      </c>
      <c r="G28" s="69">
        <v>192500</v>
      </c>
      <c r="H28" s="84">
        <f t="shared" si="0"/>
        <v>100</v>
      </c>
      <c r="I28" s="82"/>
      <c r="J28" s="24"/>
      <c r="K28" s="83"/>
      <c r="L28" s="84"/>
      <c r="M28" s="82">
        <f t="shared" si="5"/>
        <v>192500</v>
      </c>
      <c r="N28" s="24">
        <f t="shared" si="5"/>
        <v>192500</v>
      </c>
      <c r="O28" s="24">
        <f t="shared" si="5"/>
        <v>192500</v>
      </c>
      <c r="P28" s="121">
        <f t="shared" si="2"/>
        <v>100</v>
      </c>
    </row>
    <row r="29" spans="1:16" ht="21" customHeight="1" outlineLevel="3">
      <c r="A29" s="11">
        <v>2</v>
      </c>
      <c r="B29" s="17">
        <v>23</v>
      </c>
      <c r="C29" s="17">
        <v>2399</v>
      </c>
      <c r="D29" s="176" t="s">
        <v>34</v>
      </c>
      <c r="E29" s="82">
        <v>60</v>
      </c>
      <c r="F29" s="18">
        <v>60</v>
      </c>
      <c r="G29" s="69">
        <v>821</v>
      </c>
      <c r="H29" s="84">
        <f t="shared" si="0"/>
        <v>1368.3333333333333</v>
      </c>
      <c r="I29" s="82"/>
      <c r="J29" s="24"/>
      <c r="K29" s="83"/>
      <c r="L29" s="84"/>
      <c r="M29" s="82">
        <f t="shared" si="5"/>
        <v>60</v>
      </c>
      <c r="N29" s="24">
        <f t="shared" si="5"/>
        <v>60</v>
      </c>
      <c r="O29" s="24">
        <f t="shared" si="5"/>
        <v>821</v>
      </c>
      <c r="P29" s="121">
        <f t="shared" si="2"/>
        <v>1368.3333333333333</v>
      </c>
    </row>
    <row r="30" spans="1:16" ht="21" customHeight="1" outlineLevel="2">
      <c r="A30" s="85">
        <v>2</v>
      </c>
      <c r="B30" s="21">
        <v>23</v>
      </c>
      <c r="C30" s="27"/>
      <c r="D30" s="177" t="s">
        <v>74</v>
      </c>
      <c r="E30" s="86">
        <f>SUM(E27:E29)</f>
        <v>275201</v>
      </c>
      <c r="F30" s="28">
        <f>SUM(F27:F29)</f>
        <v>275201</v>
      </c>
      <c r="G30" s="87">
        <f>SUM(G27:G29)</f>
        <v>275932</v>
      </c>
      <c r="H30" s="88">
        <f t="shared" si="0"/>
        <v>100.26562403479637</v>
      </c>
      <c r="I30" s="86"/>
      <c r="J30" s="28"/>
      <c r="K30" s="87"/>
      <c r="L30" s="88"/>
      <c r="M30" s="86">
        <f>SUM(M27:M29)</f>
        <v>275201</v>
      </c>
      <c r="N30" s="28">
        <f>SUM(N27:N29)</f>
        <v>275201</v>
      </c>
      <c r="O30" s="28">
        <f>SUM(O27:O29)</f>
        <v>275932</v>
      </c>
      <c r="P30" s="221">
        <f t="shared" si="2"/>
        <v>100.26562403479637</v>
      </c>
    </row>
    <row r="31" spans="1:16" ht="21" customHeight="1" outlineLevel="2" thickBot="1">
      <c r="A31" s="89"/>
      <c r="B31" s="17"/>
      <c r="C31" s="17"/>
      <c r="D31" s="176"/>
      <c r="E31" s="82"/>
      <c r="F31" s="24"/>
      <c r="G31" s="83"/>
      <c r="H31" s="84"/>
      <c r="I31" s="82"/>
      <c r="J31" s="24"/>
      <c r="K31" s="83"/>
      <c r="L31" s="84"/>
      <c r="M31" s="82"/>
      <c r="N31" s="24"/>
      <c r="O31" s="24"/>
      <c r="P31" s="121"/>
    </row>
    <row r="32" spans="1:16" ht="21" customHeight="1" outlineLevel="1" thickBot="1" thickTop="1">
      <c r="A32" s="91">
        <v>2</v>
      </c>
      <c r="B32" s="57"/>
      <c r="C32" s="57"/>
      <c r="D32" s="174" t="s">
        <v>90</v>
      </c>
      <c r="E32" s="58">
        <f>+E20+E25+E30</f>
        <v>311343</v>
      </c>
      <c r="F32" s="58">
        <f>+F20+F25+F30</f>
        <v>320803</v>
      </c>
      <c r="G32" s="59">
        <f>+G20+G25+G30</f>
        <v>326007</v>
      </c>
      <c r="H32" s="60">
        <f t="shared" si="0"/>
        <v>101.62217934370939</v>
      </c>
      <c r="I32" s="58"/>
      <c r="J32" s="58"/>
      <c r="K32" s="59"/>
      <c r="L32" s="60"/>
      <c r="M32" s="58">
        <f>+M20+M25+M30</f>
        <v>311343</v>
      </c>
      <c r="N32" s="29">
        <f>+N20+N25+N30</f>
        <v>320803</v>
      </c>
      <c r="O32" s="29">
        <f>+O20+O25+O30</f>
        <v>326007</v>
      </c>
      <c r="P32" s="218">
        <f t="shared" si="2"/>
        <v>101.62217934370939</v>
      </c>
    </row>
    <row r="33" spans="1:16" ht="21" customHeight="1" outlineLevel="1" thickTop="1">
      <c r="A33" s="92"/>
      <c r="B33" s="32"/>
      <c r="C33" s="32"/>
      <c r="D33" s="179"/>
      <c r="E33" s="68"/>
      <c r="F33" s="18"/>
      <c r="G33" s="69"/>
      <c r="H33" s="70"/>
      <c r="I33" s="68"/>
      <c r="J33" s="18"/>
      <c r="K33" s="69"/>
      <c r="L33" s="70"/>
      <c r="M33" s="68"/>
      <c r="N33" s="18"/>
      <c r="O33" s="18"/>
      <c r="P33" s="120"/>
    </row>
    <row r="34" spans="1:16" ht="21" customHeight="1" outlineLevel="1">
      <c r="A34" s="10">
        <v>3</v>
      </c>
      <c r="B34" s="32">
        <v>31</v>
      </c>
      <c r="C34" s="32">
        <v>3111</v>
      </c>
      <c r="D34" s="179" t="s">
        <v>35</v>
      </c>
      <c r="E34" s="68">
        <v>6885</v>
      </c>
      <c r="F34" s="18">
        <v>8213</v>
      </c>
      <c r="G34" s="69">
        <v>8634</v>
      </c>
      <c r="H34" s="70">
        <f t="shared" si="0"/>
        <v>105.12601972482649</v>
      </c>
      <c r="I34" s="68"/>
      <c r="J34" s="18"/>
      <c r="K34" s="69"/>
      <c r="L34" s="70"/>
      <c r="M34" s="68">
        <f aca="true" t="shared" si="6" ref="M34:M40">+E34+I34</f>
        <v>6885</v>
      </c>
      <c r="N34" s="18">
        <f aca="true" t="shared" si="7" ref="N34:N40">+F34+J34</f>
        <v>8213</v>
      </c>
      <c r="O34" s="18">
        <f aca="true" t="shared" si="8" ref="O34:O40">+G34+K34</f>
        <v>8634</v>
      </c>
      <c r="P34" s="120">
        <f t="shared" si="2"/>
        <v>105.12601972482649</v>
      </c>
    </row>
    <row r="35" spans="1:16" ht="21" customHeight="1" outlineLevel="3">
      <c r="A35" s="11">
        <v>3</v>
      </c>
      <c r="B35" s="17">
        <v>31</v>
      </c>
      <c r="C35" s="17">
        <v>3112</v>
      </c>
      <c r="D35" s="176" t="s">
        <v>36</v>
      </c>
      <c r="E35" s="82">
        <v>54</v>
      </c>
      <c r="F35" s="18">
        <v>54</v>
      </c>
      <c r="G35" s="69">
        <v>40</v>
      </c>
      <c r="H35" s="84">
        <f t="shared" si="0"/>
        <v>74.07407407407408</v>
      </c>
      <c r="I35" s="82"/>
      <c r="J35" s="24"/>
      <c r="K35" s="83"/>
      <c r="L35" s="84"/>
      <c r="M35" s="82">
        <f t="shared" si="6"/>
        <v>54</v>
      </c>
      <c r="N35" s="24">
        <f t="shared" si="7"/>
        <v>54</v>
      </c>
      <c r="O35" s="24">
        <f t="shared" si="8"/>
        <v>40</v>
      </c>
      <c r="P35" s="121">
        <f t="shared" si="2"/>
        <v>74.07407407407408</v>
      </c>
    </row>
    <row r="36" spans="1:16" ht="21" customHeight="1" outlineLevel="3">
      <c r="A36" s="11">
        <v>3</v>
      </c>
      <c r="B36" s="17">
        <v>31</v>
      </c>
      <c r="C36" s="17">
        <v>3113</v>
      </c>
      <c r="D36" s="176" t="s">
        <v>37</v>
      </c>
      <c r="E36" s="82">
        <v>5699</v>
      </c>
      <c r="F36" s="18">
        <v>8179</v>
      </c>
      <c r="G36" s="69">
        <v>8522</v>
      </c>
      <c r="H36" s="84">
        <f t="shared" si="0"/>
        <v>104.19366670742146</v>
      </c>
      <c r="I36" s="82"/>
      <c r="J36" s="24"/>
      <c r="K36" s="83"/>
      <c r="L36" s="84"/>
      <c r="M36" s="82">
        <f t="shared" si="6"/>
        <v>5699</v>
      </c>
      <c r="N36" s="24">
        <f t="shared" si="7"/>
        <v>8179</v>
      </c>
      <c r="O36" s="24">
        <f t="shared" si="8"/>
        <v>8522</v>
      </c>
      <c r="P36" s="121">
        <f t="shared" si="2"/>
        <v>104.19366670742146</v>
      </c>
    </row>
    <row r="37" spans="1:16" ht="21" customHeight="1" outlineLevel="3">
      <c r="A37" s="11">
        <v>3</v>
      </c>
      <c r="B37" s="17">
        <v>31</v>
      </c>
      <c r="C37" s="17">
        <v>3121</v>
      </c>
      <c r="D37" s="176" t="s">
        <v>38</v>
      </c>
      <c r="E37" s="82">
        <v>668</v>
      </c>
      <c r="F37" s="18">
        <v>1360</v>
      </c>
      <c r="G37" s="69">
        <v>1360</v>
      </c>
      <c r="H37" s="84">
        <f t="shared" si="0"/>
        <v>100</v>
      </c>
      <c r="I37" s="82"/>
      <c r="J37" s="24"/>
      <c r="K37" s="83"/>
      <c r="L37" s="84"/>
      <c r="M37" s="82">
        <f t="shared" si="6"/>
        <v>668</v>
      </c>
      <c r="N37" s="24">
        <f t="shared" si="7"/>
        <v>1360</v>
      </c>
      <c r="O37" s="24">
        <f t="shared" si="8"/>
        <v>1360</v>
      </c>
      <c r="P37" s="121">
        <f t="shared" si="2"/>
        <v>100</v>
      </c>
    </row>
    <row r="38" spans="1:16" ht="21" customHeight="1" outlineLevel="3">
      <c r="A38" s="11">
        <v>3</v>
      </c>
      <c r="B38" s="17">
        <v>31</v>
      </c>
      <c r="C38" s="17">
        <v>3141</v>
      </c>
      <c r="D38" s="176" t="s">
        <v>39</v>
      </c>
      <c r="E38" s="82">
        <v>8450</v>
      </c>
      <c r="F38" s="18">
        <v>8601</v>
      </c>
      <c r="G38" s="69">
        <v>8157</v>
      </c>
      <c r="H38" s="84">
        <f t="shared" si="0"/>
        <v>94.83780955702825</v>
      </c>
      <c r="I38" s="82"/>
      <c r="J38" s="24">
        <v>8</v>
      </c>
      <c r="K38" s="83"/>
      <c r="L38" s="84"/>
      <c r="M38" s="82">
        <f t="shared" si="6"/>
        <v>8450</v>
      </c>
      <c r="N38" s="24">
        <f t="shared" si="7"/>
        <v>8609</v>
      </c>
      <c r="O38" s="24">
        <f t="shared" si="8"/>
        <v>8157</v>
      </c>
      <c r="P38" s="121">
        <f t="shared" si="2"/>
        <v>94.74968056684865</v>
      </c>
    </row>
    <row r="39" spans="1:16" ht="21" customHeight="1" outlineLevel="3">
      <c r="A39" s="11">
        <v>3</v>
      </c>
      <c r="B39" s="17">
        <v>31</v>
      </c>
      <c r="C39" s="17">
        <v>3143</v>
      </c>
      <c r="D39" s="176" t="s">
        <v>40</v>
      </c>
      <c r="E39" s="82">
        <v>25</v>
      </c>
      <c r="F39" s="18">
        <v>25</v>
      </c>
      <c r="G39" s="69">
        <v>31</v>
      </c>
      <c r="H39" s="84">
        <f t="shared" si="0"/>
        <v>124</v>
      </c>
      <c r="I39" s="82"/>
      <c r="J39" s="24"/>
      <c r="K39" s="83"/>
      <c r="L39" s="84"/>
      <c r="M39" s="82">
        <f t="shared" si="6"/>
        <v>25</v>
      </c>
      <c r="N39" s="24">
        <f t="shared" si="7"/>
        <v>25</v>
      </c>
      <c r="O39" s="24">
        <f t="shared" si="8"/>
        <v>31</v>
      </c>
      <c r="P39" s="121">
        <f t="shared" si="2"/>
        <v>124</v>
      </c>
    </row>
    <row r="40" spans="1:16" ht="21" customHeight="1" outlineLevel="3">
      <c r="A40" s="11">
        <v>3</v>
      </c>
      <c r="B40" s="17">
        <v>31</v>
      </c>
      <c r="C40" s="17">
        <v>3149</v>
      </c>
      <c r="D40" s="176" t="s">
        <v>41</v>
      </c>
      <c r="E40" s="82">
        <v>75</v>
      </c>
      <c r="F40" s="18">
        <v>75</v>
      </c>
      <c r="G40" s="69">
        <v>15</v>
      </c>
      <c r="H40" s="84">
        <f t="shared" si="0"/>
        <v>20</v>
      </c>
      <c r="I40" s="82"/>
      <c r="J40" s="24"/>
      <c r="K40" s="83"/>
      <c r="L40" s="84"/>
      <c r="M40" s="82">
        <f t="shared" si="6"/>
        <v>75</v>
      </c>
      <c r="N40" s="24">
        <f t="shared" si="7"/>
        <v>75</v>
      </c>
      <c r="O40" s="24">
        <f t="shared" si="8"/>
        <v>15</v>
      </c>
      <c r="P40" s="121">
        <f t="shared" si="2"/>
        <v>20</v>
      </c>
    </row>
    <row r="41" spans="1:16" ht="21" customHeight="1" outlineLevel="2">
      <c r="A41" s="90">
        <v>3</v>
      </c>
      <c r="B41" s="21">
        <v>31</v>
      </c>
      <c r="C41" s="27"/>
      <c r="D41" s="182" t="s">
        <v>75</v>
      </c>
      <c r="E41" s="86">
        <f>SUM(E34:E40)</f>
        <v>21856</v>
      </c>
      <c r="F41" s="28">
        <f>SUM(F34:F40)</f>
        <v>26507</v>
      </c>
      <c r="G41" s="87">
        <f>SUM(G34:G40)</f>
        <v>26759</v>
      </c>
      <c r="H41" s="88">
        <f t="shared" si="0"/>
        <v>100.95069226996642</v>
      </c>
      <c r="I41" s="86"/>
      <c r="J41" s="28">
        <f>SUM(J38:J40)</f>
        <v>8</v>
      </c>
      <c r="K41" s="87"/>
      <c r="L41" s="88"/>
      <c r="M41" s="86">
        <f>SUM(M34:M40)</f>
        <v>21856</v>
      </c>
      <c r="N41" s="28">
        <f>SUM(N34:N40)</f>
        <v>26515</v>
      </c>
      <c r="O41" s="28">
        <f>SUM(O34:O40)</f>
        <v>26759</v>
      </c>
      <c r="P41" s="221">
        <f t="shared" si="2"/>
        <v>100.9202338299076</v>
      </c>
    </row>
    <row r="42" spans="1:16" ht="21" customHeight="1" outlineLevel="2">
      <c r="A42" s="11"/>
      <c r="B42" s="17"/>
      <c r="C42" s="17"/>
      <c r="D42" s="176"/>
      <c r="E42" s="82"/>
      <c r="F42" s="18"/>
      <c r="G42" s="69"/>
      <c r="H42" s="84"/>
      <c r="I42" s="82"/>
      <c r="J42" s="24"/>
      <c r="K42" s="83"/>
      <c r="L42" s="84"/>
      <c r="M42" s="82"/>
      <c r="N42" s="24"/>
      <c r="O42" s="24"/>
      <c r="P42" s="121"/>
    </row>
    <row r="43" spans="1:16" ht="21" customHeight="1" outlineLevel="2">
      <c r="A43" s="11">
        <v>3</v>
      </c>
      <c r="B43" s="17">
        <v>32</v>
      </c>
      <c r="C43" s="17">
        <v>3299</v>
      </c>
      <c r="D43" s="176" t="s">
        <v>132</v>
      </c>
      <c r="E43" s="82"/>
      <c r="F43" s="18"/>
      <c r="G43" s="69">
        <v>224</v>
      </c>
      <c r="H43" s="84"/>
      <c r="I43" s="82"/>
      <c r="J43" s="24"/>
      <c r="K43" s="83"/>
      <c r="L43" s="84"/>
      <c r="M43" s="249"/>
      <c r="N43" s="251"/>
      <c r="O43" s="24">
        <f>+G43+K43</f>
        <v>224</v>
      </c>
      <c r="P43" s="121"/>
    </row>
    <row r="44" spans="1:16" ht="21" customHeight="1" outlineLevel="2">
      <c r="A44" s="90">
        <v>3</v>
      </c>
      <c r="B44" s="240">
        <v>32</v>
      </c>
      <c r="C44" s="241"/>
      <c r="D44" s="242" t="s">
        <v>75</v>
      </c>
      <c r="E44" s="243"/>
      <c r="F44" s="244"/>
      <c r="G44" s="245">
        <f>SUM(G43)</f>
        <v>224</v>
      </c>
      <c r="H44" s="246"/>
      <c r="I44" s="243"/>
      <c r="J44" s="244"/>
      <c r="K44" s="245"/>
      <c r="L44" s="246"/>
      <c r="M44" s="243"/>
      <c r="N44" s="244"/>
      <c r="O44" s="244">
        <f>SUM(O43)</f>
        <v>224</v>
      </c>
      <c r="P44" s="247"/>
    </row>
    <row r="45" spans="1:16" ht="21" customHeight="1" outlineLevel="2">
      <c r="A45" s="253"/>
      <c r="B45" s="122"/>
      <c r="C45" s="62"/>
      <c r="D45" s="239"/>
      <c r="E45" s="254"/>
      <c r="F45" s="255"/>
      <c r="G45" s="256"/>
      <c r="H45" s="257"/>
      <c r="I45" s="254"/>
      <c r="J45" s="255"/>
      <c r="K45" s="256"/>
      <c r="L45" s="257"/>
      <c r="M45" s="254"/>
      <c r="N45" s="255"/>
      <c r="O45" s="255"/>
      <c r="P45" s="258"/>
    </row>
    <row r="46" spans="1:17" ht="21" customHeight="1" outlineLevel="2">
      <c r="A46" s="259">
        <v>3</v>
      </c>
      <c r="B46" s="62">
        <v>33</v>
      </c>
      <c r="C46" s="62">
        <v>3311</v>
      </c>
      <c r="D46" s="260" t="s">
        <v>146</v>
      </c>
      <c r="E46" s="261"/>
      <c r="F46" s="262">
        <v>143</v>
      </c>
      <c r="G46" s="263">
        <v>88</v>
      </c>
      <c r="H46" s="84">
        <f t="shared" si="0"/>
        <v>61.53846153846154</v>
      </c>
      <c r="I46" s="261"/>
      <c r="J46" s="262"/>
      <c r="K46" s="263"/>
      <c r="L46" s="264"/>
      <c r="M46" s="249"/>
      <c r="N46" s="251">
        <f aca="true" t="shared" si="9" ref="N46:O50">+F46+J46</f>
        <v>143</v>
      </c>
      <c r="O46" s="251">
        <f t="shared" si="9"/>
        <v>88</v>
      </c>
      <c r="P46" s="120">
        <f t="shared" si="2"/>
        <v>61.53846153846154</v>
      </c>
      <c r="Q46" s="265"/>
    </row>
    <row r="47" spans="1:17" ht="21" customHeight="1" outlineLevel="2">
      <c r="A47" s="259">
        <v>3</v>
      </c>
      <c r="B47" s="62">
        <v>33</v>
      </c>
      <c r="C47" s="62">
        <v>3312</v>
      </c>
      <c r="D47" s="260" t="s">
        <v>147</v>
      </c>
      <c r="E47" s="261"/>
      <c r="F47" s="262">
        <v>561</v>
      </c>
      <c r="G47" s="263">
        <v>561</v>
      </c>
      <c r="H47" s="84">
        <f t="shared" si="0"/>
        <v>100</v>
      </c>
      <c r="I47" s="261"/>
      <c r="J47" s="262"/>
      <c r="K47" s="263"/>
      <c r="L47" s="264"/>
      <c r="M47" s="249"/>
      <c r="N47" s="251">
        <f t="shared" si="9"/>
        <v>561</v>
      </c>
      <c r="O47" s="251">
        <f t="shared" si="9"/>
        <v>561</v>
      </c>
      <c r="P47" s="120">
        <f t="shared" si="2"/>
        <v>100</v>
      </c>
      <c r="Q47" s="265"/>
    </row>
    <row r="48" spans="1:17" ht="21" customHeight="1" outlineLevel="2">
      <c r="A48" s="259">
        <v>3</v>
      </c>
      <c r="B48" s="62">
        <v>33</v>
      </c>
      <c r="C48" s="62">
        <v>3313</v>
      </c>
      <c r="D48" s="260" t="s">
        <v>148</v>
      </c>
      <c r="E48" s="267"/>
      <c r="F48" s="262"/>
      <c r="G48" s="263">
        <v>228</v>
      </c>
      <c r="H48" s="84"/>
      <c r="I48" s="261"/>
      <c r="J48" s="262"/>
      <c r="K48" s="263"/>
      <c r="L48" s="264"/>
      <c r="M48" s="98"/>
      <c r="N48" s="99"/>
      <c r="O48" s="99">
        <f t="shared" si="9"/>
        <v>228</v>
      </c>
      <c r="P48" s="120"/>
      <c r="Q48" s="265"/>
    </row>
    <row r="49" spans="1:17" ht="21" customHeight="1" outlineLevel="2">
      <c r="A49" s="233">
        <v>3</v>
      </c>
      <c r="B49" s="168">
        <v>33</v>
      </c>
      <c r="C49" s="168">
        <v>3314</v>
      </c>
      <c r="D49" s="266" t="s">
        <v>149</v>
      </c>
      <c r="E49" s="267"/>
      <c r="F49" s="262">
        <v>133</v>
      </c>
      <c r="G49" s="263">
        <v>133</v>
      </c>
      <c r="H49" s="84">
        <f t="shared" si="0"/>
        <v>100</v>
      </c>
      <c r="I49" s="261"/>
      <c r="J49" s="262"/>
      <c r="K49" s="263"/>
      <c r="L49" s="264"/>
      <c r="M49" s="98"/>
      <c r="N49" s="99">
        <f t="shared" si="9"/>
        <v>133</v>
      </c>
      <c r="O49" s="99">
        <f t="shared" si="9"/>
        <v>133</v>
      </c>
      <c r="P49" s="120">
        <f t="shared" si="2"/>
        <v>100</v>
      </c>
      <c r="Q49" s="265"/>
    </row>
    <row r="50" spans="1:17" ht="21" customHeight="1" outlineLevel="2">
      <c r="A50" s="233">
        <v>3</v>
      </c>
      <c r="B50" s="168">
        <v>33</v>
      </c>
      <c r="C50" s="168">
        <v>3315</v>
      </c>
      <c r="D50" s="266" t="s">
        <v>150</v>
      </c>
      <c r="E50" s="267"/>
      <c r="F50" s="262">
        <v>60</v>
      </c>
      <c r="G50" s="263">
        <v>60</v>
      </c>
      <c r="H50" s="84">
        <f t="shared" si="0"/>
        <v>100</v>
      </c>
      <c r="I50" s="261"/>
      <c r="J50" s="262"/>
      <c r="K50" s="263"/>
      <c r="L50" s="264"/>
      <c r="M50" s="98"/>
      <c r="N50" s="99">
        <f t="shared" si="9"/>
        <v>60</v>
      </c>
      <c r="O50" s="99">
        <f t="shared" si="9"/>
        <v>60</v>
      </c>
      <c r="P50" s="120">
        <f t="shared" si="2"/>
        <v>100</v>
      </c>
      <c r="Q50" s="265"/>
    </row>
    <row r="51" spans="1:16" ht="21" customHeight="1" outlineLevel="3">
      <c r="A51" s="10">
        <v>3</v>
      </c>
      <c r="B51" s="32">
        <v>33</v>
      </c>
      <c r="C51" s="32">
        <v>3319</v>
      </c>
      <c r="D51" s="248" t="s">
        <v>42</v>
      </c>
      <c r="E51" s="268">
        <v>2979</v>
      </c>
      <c r="F51" s="99">
        <v>3632</v>
      </c>
      <c r="G51" s="100">
        <v>3807</v>
      </c>
      <c r="H51" s="101">
        <f t="shared" si="0"/>
        <v>104.81828193832598</v>
      </c>
      <c r="I51" s="98"/>
      <c r="J51" s="99"/>
      <c r="K51" s="100"/>
      <c r="L51" s="101"/>
      <c r="M51" s="98">
        <f aca="true" t="shared" si="10" ref="M51:O55">+E51+I51</f>
        <v>2979</v>
      </c>
      <c r="N51" s="99">
        <f t="shared" si="10"/>
        <v>3632</v>
      </c>
      <c r="O51" s="99">
        <f t="shared" si="10"/>
        <v>3807</v>
      </c>
      <c r="P51" s="223">
        <f t="shared" si="2"/>
        <v>104.81828193832598</v>
      </c>
    </row>
    <row r="52" spans="1:16" ht="21" customHeight="1" outlineLevel="3">
      <c r="A52" s="11">
        <v>3</v>
      </c>
      <c r="B52" s="17">
        <v>33</v>
      </c>
      <c r="C52" s="17">
        <v>3322</v>
      </c>
      <c r="D52" s="183" t="s">
        <v>43</v>
      </c>
      <c r="E52" s="268">
        <v>50</v>
      </c>
      <c r="F52" s="99">
        <v>50</v>
      </c>
      <c r="G52" s="100">
        <v>102</v>
      </c>
      <c r="H52" s="101">
        <f t="shared" si="0"/>
        <v>204</v>
      </c>
      <c r="I52" s="98"/>
      <c r="J52" s="99"/>
      <c r="K52" s="100"/>
      <c r="L52" s="101"/>
      <c r="M52" s="98">
        <f t="shared" si="10"/>
        <v>50</v>
      </c>
      <c r="N52" s="99">
        <f t="shared" si="10"/>
        <v>50</v>
      </c>
      <c r="O52" s="99">
        <f t="shared" si="10"/>
        <v>102</v>
      </c>
      <c r="P52" s="223">
        <f t="shared" si="2"/>
        <v>204</v>
      </c>
    </row>
    <row r="53" spans="1:16" ht="21" customHeight="1" outlineLevel="3">
      <c r="A53" s="11">
        <v>3</v>
      </c>
      <c r="B53" s="17">
        <v>33</v>
      </c>
      <c r="C53" s="17">
        <v>3349</v>
      </c>
      <c r="D53" s="184" t="s">
        <v>44</v>
      </c>
      <c r="E53" s="268">
        <v>434</v>
      </c>
      <c r="F53" s="99">
        <v>686</v>
      </c>
      <c r="G53" s="100">
        <v>658</v>
      </c>
      <c r="H53" s="101">
        <f t="shared" si="0"/>
        <v>95.91836734693877</v>
      </c>
      <c r="I53" s="98"/>
      <c r="J53" s="99"/>
      <c r="K53" s="100"/>
      <c r="L53" s="101"/>
      <c r="M53" s="98">
        <f t="shared" si="10"/>
        <v>434</v>
      </c>
      <c r="N53" s="99">
        <f t="shared" si="10"/>
        <v>686</v>
      </c>
      <c r="O53" s="99">
        <f t="shared" si="10"/>
        <v>658</v>
      </c>
      <c r="P53" s="223">
        <f t="shared" si="2"/>
        <v>95.91836734693877</v>
      </c>
    </row>
    <row r="54" spans="1:16" ht="21" customHeight="1" outlineLevel="3">
      <c r="A54" s="11">
        <v>3</v>
      </c>
      <c r="B54" s="17">
        <v>33</v>
      </c>
      <c r="C54" s="17">
        <v>3392</v>
      </c>
      <c r="D54" s="184" t="s">
        <v>45</v>
      </c>
      <c r="E54" s="268">
        <v>1970</v>
      </c>
      <c r="F54" s="99">
        <v>1985</v>
      </c>
      <c r="G54" s="100">
        <v>1783</v>
      </c>
      <c r="H54" s="101">
        <f t="shared" si="0"/>
        <v>89.82367758186398</v>
      </c>
      <c r="I54" s="98"/>
      <c r="J54" s="99"/>
      <c r="K54" s="100"/>
      <c r="L54" s="101"/>
      <c r="M54" s="98">
        <f t="shared" si="10"/>
        <v>1970</v>
      </c>
      <c r="N54" s="99">
        <f t="shared" si="10"/>
        <v>1985</v>
      </c>
      <c r="O54" s="99">
        <f t="shared" si="10"/>
        <v>1783</v>
      </c>
      <c r="P54" s="223">
        <f t="shared" si="2"/>
        <v>89.82367758186398</v>
      </c>
    </row>
    <row r="55" spans="1:16" ht="21" customHeight="1" outlineLevel="3">
      <c r="A55" s="232">
        <v>3</v>
      </c>
      <c r="B55" s="17">
        <v>33</v>
      </c>
      <c r="C55" s="17">
        <v>3399</v>
      </c>
      <c r="D55" s="184" t="s">
        <v>133</v>
      </c>
      <c r="E55" s="249"/>
      <c r="F55" s="77">
        <v>70</v>
      </c>
      <c r="G55" s="78">
        <v>74</v>
      </c>
      <c r="H55" s="101">
        <f t="shared" si="0"/>
        <v>105.71428571428572</v>
      </c>
      <c r="I55" s="249"/>
      <c r="J55" s="251"/>
      <c r="K55" s="252"/>
      <c r="L55" s="250"/>
      <c r="M55" s="249">
        <f t="shared" si="10"/>
        <v>0</v>
      </c>
      <c r="N55" s="251">
        <f t="shared" si="10"/>
        <v>70</v>
      </c>
      <c r="O55" s="251">
        <f>+G55+K55</f>
        <v>74</v>
      </c>
      <c r="P55" s="120">
        <f t="shared" si="2"/>
        <v>105.71428571428572</v>
      </c>
    </row>
    <row r="56" spans="1:16" ht="21" customHeight="1" outlineLevel="2">
      <c r="A56" s="102">
        <v>3</v>
      </c>
      <c r="B56" s="21">
        <v>33</v>
      </c>
      <c r="C56" s="27"/>
      <c r="D56" s="185" t="s">
        <v>22</v>
      </c>
      <c r="E56" s="103">
        <f>SUM(E46:E55)</f>
        <v>5433</v>
      </c>
      <c r="F56" s="103">
        <f>SUM(F46:F55)</f>
        <v>7320</v>
      </c>
      <c r="G56" s="103">
        <f>SUM(G46:G55)</f>
        <v>7494</v>
      </c>
      <c r="H56" s="106">
        <f t="shared" si="0"/>
        <v>102.37704918032786</v>
      </c>
      <c r="I56" s="103"/>
      <c r="J56" s="104"/>
      <c r="K56" s="105"/>
      <c r="L56" s="106"/>
      <c r="M56" s="103">
        <f>SUM(M46:M55)</f>
        <v>5433</v>
      </c>
      <c r="N56" s="104">
        <f>SUM(N46:N55)</f>
        <v>7320</v>
      </c>
      <c r="O56" s="104">
        <f>SUM(O46:O55)</f>
        <v>7494</v>
      </c>
      <c r="P56" s="224">
        <f t="shared" si="2"/>
        <v>102.37704918032786</v>
      </c>
    </row>
    <row r="57" spans="1:16" ht="21" customHeight="1" outlineLevel="2">
      <c r="A57" s="89"/>
      <c r="B57" s="17"/>
      <c r="C57" s="17"/>
      <c r="D57" s="184"/>
      <c r="E57" s="98"/>
      <c r="F57" s="99"/>
      <c r="G57" s="100"/>
      <c r="H57" s="101"/>
      <c r="I57" s="98"/>
      <c r="J57" s="99"/>
      <c r="K57" s="100"/>
      <c r="L57" s="101"/>
      <c r="M57" s="98"/>
      <c r="N57" s="99"/>
      <c r="O57" s="99"/>
      <c r="P57" s="223"/>
    </row>
    <row r="58" spans="1:16" ht="21" customHeight="1" outlineLevel="2">
      <c r="A58" s="11">
        <v>3</v>
      </c>
      <c r="B58" s="17">
        <v>34</v>
      </c>
      <c r="C58" s="17">
        <v>3419</v>
      </c>
      <c r="D58" s="277" t="s">
        <v>46</v>
      </c>
      <c r="E58" s="98">
        <v>551</v>
      </c>
      <c r="F58" s="99">
        <v>701</v>
      </c>
      <c r="G58" s="100">
        <v>729</v>
      </c>
      <c r="H58" s="101">
        <f t="shared" si="0"/>
        <v>103.99429386590585</v>
      </c>
      <c r="I58" s="98"/>
      <c r="J58" s="99"/>
      <c r="K58" s="100"/>
      <c r="L58" s="101"/>
      <c r="M58" s="98">
        <f aca="true" t="shared" si="11" ref="M58:O59">+E58+I58</f>
        <v>551</v>
      </c>
      <c r="N58" s="99">
        <f t="shared" si="11"/>
        <v>701</v>
      </c>
      <c r="O58" s="99">
        <f t="shared" si="11"/>
        <v>729</v>
      </c>
      <c r="P58" s="223">
        <f t="shared" si="2"/>
        <v>103.99429386590585</v>
      </c>
    </row>
    <row r="59" spans="1:16" ht="21" customHeight="1" outlineLevel="3">
      <c r="A59" s="11">
        <v>3</v>
      </c>
      <c r="B59" s="17">
        <v>34</v>
      </c>
      <c r="C59" s="17">
        <v>3421</v>
      </c>
      <c r="D59" s="277" t="s">
        <v>47</v>
      </c>
      <c r="E59" s="98"/>
      <c r="F59" s="99">
        <v>8</v>
      </c>
      <c r="G59" s="100">
        <v>109</v>
      </c>
      <c r="H59" s="101">
        <f t="shared" si="0"/>
        <v>1362.5</v>
      </c>
      <c r="I59" s="98"/>
      <c r="J59" s="99"/>
      <c r="K59" s="100"/>
      <c r="L59" s="101"/>
      <c r="M59" s="98"/>
      <c r="N59" s="99">
        <f t="shared" si="11"/>
        <v>8</v>
      </c>
      <c r="O59" s="99">
        <f t="shared" si="11"/>
        <v>109</v>
      </c>
      <c r="P59" s="223">
        <f t="shared" si="2"/>
        <v>1362.5</v>
      </c>
    </row>
    <row r="60" spans="1:16" ht="21" customHeight="1" outlineLevel="3">
      <c r="A60" s="269">
        <v>3</v>
      </c>
      <c r="B60" s="23">
        <v>34</v>
      </c>
      <c r="C60" s="23">
        <v>3429</v>
      </c>
      <c r="D60" s="277" t="s">
        <v>145</v>
      </c>
      <c r="E60" s="98"/>
      <c r="F60" s="99">
        <v>28</v>
      </c>
      <c r="G60" s="100">
        <v>25</v>
      </c>
      <c r="H60" s="101">
        <f t="shared" si="0"/>
        <v>89.28571428571429</v>
      </c>
      <c r="I60" s="98"/>
      <c r="J60" s="99"/>
      <c r="K60" s="100"/>
      <c r="L60" s="101"/>
      <c r="M60" s="98"/>
      <c r="N60" s="99">
        <f>+F60+J60</f>
        <v>28</v>
      </c>
      <c r="O60" s="99">
        <f>+G60+K60</f>
        <v>25</v>
      </c>
      <c r="P60" s="223">
        <f t="shared" si="2"/>
        <v>89.28571428571429</v>
      </c>
    </row>
    <row r="61" spans="1:16" ht="21" customHeight="1" outlineLevel="2">
      <c r="A61" s="270">
        <v>3</v>
      </c>
      <c r="B61" s="21">
        <v>34</v>
      </c>
      <c r="C61" s="27"/>
      <c r="D61" s="271" t="s">
        <v>76</v>
      </c>
      <c r="E61" s="272">
        <f>SUM(E58:E59)</f>
        <v>551</v>
      </c>
      <c r="F61" s="273">
        <f>SUM(F58:F60)</f>
        <v>737</v>
      </c>
      <c r="G61" s="274">
        <f>SUM(G58:G60)</f>
        <v>863</v>
      </c>
      <c r="H61" s="275">
        <f t="shared" si="0"/>
        <v>117.09633649932158</v>
      </c>
      <c r="I61" s="272"/>
      <c r="J61" s="273"/>
      <c r="K61" s="274"/>
      <c r="L61" s="275"/>
      <c r="M61" s="272">
        <f>SUM(M58:M59)</f>
        <v>551</v>
      </c>
      <c r="N61" s="273">
        <f>SUM(N58:N60)</f>
        <v>737</v>
      </c>
      <c r="O61" s="273">
        <f>SUM(O58:O60)</f>
        <v>863</v>
      </c>
      <c r="P61" s="276">
        <f t="shared" si="2"/>
        <v>117.09633649932158</v>
      </c>
    </row>
    <row r="62" spans="1:16" ht="21" customHeight="1" outlineLevel="2">
      <c r="A62" s="89"/>
      <c r="B62" s="17"/>
      <c r="C62" s="17"/>
      <c r="D62" s="180"/>
      <c r="E62" s="82"/>
      <c r="F62" s="24"/>
      <c r="G62" s="83"/>
      <c r="H62" s="84"/>
      <c r="I62" s="82"/>
      <c r="J62" s="24"/>
      <c r="K62" s="83"/>
      <c r="L62" s="84"/>
      <c r="M62" s="82"/>
      <c r="N62" s="24"/>
      <c r="O62" s="24"/>
      <c r="P62" s="121"/>
    </row>
    <row r="63" spans="1:16" ht="21" customHeight="1" outlineLevel="3">
      <c r="A63" s="11">
        <v>3</v>
      </c>
      <c r="B63" s="17">
        <v>35</v>
      </c>
      <c r="C63" s="17">
        <v>3511</v>
      </c>
      <c r="D63" s="176" t="s">
        <v>71</v>
      </c>
      <c r="E63" s="82">
        <v>1055</v>
      </c>
      <c r="F63" s="18">
        <v>1055</v>
      </c>
      <c r="G63" s="69">
        <v>1115</v>
      </c>
      <c r="H63" s="84">
        <f t="shared" si="0"/>
        <v>105.68720379146919</v>
      </c>
      <c r="I63" s="82"/>
      <c r="J63" s="24"/>
      <c r="K63" s="83"/>
      <c r="L63" s="84"/>
      <c r="M63" s="82">
        <f aca="true" t="shared" si="12" ref="M63:O67">+E63+I63</f>
        <v>1055</v>
      </c>
      <c r="N63" s="24">
        <f t="shared" si="12"/>
        <v>1055</v>
      </c>
      <c r="O63" s="24">
        <f t="shared" si="12"/>
        <v>1115</v>
      </c>
      <c r="P63" s="121">
        <f t="shared" si="2"/>
        <v>105.68720379146919</v>
      </c>
    </row>
    <row r="64" spans="1:16" ht="21" customHeight="1" outlineLevel="3">
      <c r="A64" s="11">
        <v>3</v>
      </c>
      <c r="B64" s="17">
        <v>35</v>
      </c>
      <c r="C64" s="17">
        <v>3512</v>
      </c>
      <c r="D64" s="176" t="s">
        <v>48</v>
      </c>
      <c r="E64" s="82"/>
      <c r="F64" s="18">
        <v>63</v>
      </c>
      <c r="G64" s="69">
        <v>84</v>
      </c>
      <c r="H64" s="84">
        <f t="shared" si="0"/>
        <v>133.33333333333331</v>
      </c>
      <c r="I64" s="82"/>
      <c r="J64" s="24"/>
      <c r="K64" s="83"/>
      <c r="L64" s="84"/>
      <c r="M64" s="82"/>
      <c r="N64" s="24">
        <f t="shared" si="12"/>
        <v>63</v>
      </c>
      <c r="O64" s="24">
        <f t="shared" si="12"/>
        <v>84</v>
      </c>
      <c r="P64" s="121">
        <f t="shared" si="2"/>
        <v>133.33333333333331</v>
      </c>
    </row>
    <row r="65" spans="1:16" ht="21" customHeight="1" outlineLevel="3">
      <c r="A65" s="11">
        <v>3</v>
      </c>
      <c r="B65" s="17">
        <v>35</v>
      </c>
      <c r="C65" s="17">
        <v>3519</v>
      </c>
      <c r="D65" s="176" t="s">
        <v>49</v>
      </c>
      <c r="E65" s="82">
        <v>7501</v>
      </c>
      <c r="F65" s="18">
        <v>2863</v>
      </c>
      <c r="G65" s="69">
        <v>1683</v>
      </c>
      <c r="H65" s="84">
        <f t="shared" si="0"/>
        <v>58.78449179182675</v>
      </c>
      <c r="I65" s="82"/>
      <c r="J65" s="24">
        <v>40</v>
      </c>
      <c r="K65" s="83">
        <v>11</v>
      </c>
      <c r="L65" s="84">
        <f>+K65/J65*100</f>
        <v>27.500000000000004</v>
      </c>
      <c r="M65" s="82">
        <f t="shared" si="12"/>
        <v>7501</v>
      </c>
      <c r="N65" s="24">
        <f t="shared" si="12"/>
        <v>2903</v>
      </c>
      <c r="O65" s="24">
        <f t="shared" si="12"/>
        <v>1694</v>
      </c>
      <c r="P65" s="121">
        <f t="shared" si="2"/>
        <v>58.35342748880469</v>
      </c>
    </row>
    <row r="66" spans="1:16" ht="21" customHeight="1" outlineLevel="3">
      <c r="A66" s="11">
        <v>3</v>
      </c>
      <c r="B66" s="17">
        <v>35</v>
      </c>
      <c r="C66" s="17">
        <v>3531</v>
      </c>
      <c r="D66" s="176" t="s">
        <v>50</v>
      </c>
      <c r="E66" s="82"/>
      <c r="F66" s="18"/>
      <c r="G66" s="69">
        <v>267</v>
      </c>
      <c r="H66" s="84"/>
      <c r="I66" s="82"/>
      <c r="J66" s="24"/>
      <c r="K66" s="83"/>
      <c r="L66" s="84"/>
      <c r="M66" s="82"/>
      <c r="N66" s="24"/>
      <c r="O66" s="24">
        <f t="shared" si="12"/>
        <v>267</v>
      </c>
      <c r="P66" s="121"/>
    </row>
    <row r="67" spans="1:16" ht="21" customHeight="1" outlineLevel="3">
      <c r="A67" s="11">
        <v>3</v>
      </c>
      <c r="B67" s="17">
        <v>35</v>
      </c>
      <c r="C67" s="17">
        <v>3599</v>
      </c>
      <c r="D67" s="176" t="s">
        <v>144</v>
      </c>
      <c r="E67" s="82"/>
      <c r="F67" s="18"/>
      <c r="G67" s="69">
        <v>11</v>
      </c>
      <c r="H67" s="84"/>
      <c r="I67" s="82"/>
      <c r="J67" s="24"/>
      <c r="K67" s="83"/>
      <c r="L67" s="84"/>
      <c r="M67" s="82"/>
      <c r="N67" s="24"/>
      <c r="O67" s="24">
        <f t="shared" si="12"/>
        <v>11</v>
      </c>
      <c r="P67" s="121"/>
    </row>
    <row r="68" spans="1:16" ht="21" customHeight="1" outlineLevel="2">
      <c r="A68" s="90">
        <v>3</v>
      </c>
      <c r="B68" s="21">
        <v>35</v>
      </c>
      <c r="C68" s="27"/>
      <c r="D68" s="177" t="s">
        <v>77</v>
      </c>
      <c r="E68" s="86">
        <f>SUM(E63:E66)</f>
        <v>8556</v>
      </c>
      <c r="F68" s="28">
        <f>SUM(F63:F66)</f>
        <v>3981</v>
      </c>
      <c r="G68" s="87">
        <f>SUM(G63:G67)</f>
        <v>3160</v>
      </c>
      <c r="H68" s="88">
        <f t="shared" si="0"/>
        <v>79.37704094448631</v>
      </c>
      <c r="I68" s="86"/>
      <c r="J68" s="28">
        <f>+J65</f>
        <v>40</v>
      </c>
      <c r="K68" s="87">
        <f>+K65</f>
        <v>11</v>
      </c>
      <c r="L68" s="88">
        <f>+K68/J68*100</f>
        <v>27.500000000000004</v>
      </c>
      <c r="M68" s="86">
        <f>SUM(M63:M66)</f>
        <v>8556</v>
      </c>
      <c r="N68" s="28">
        <f>SUM(N63:N66)</f>
        <v>4021</v>
      </c>
      <c r="O68" s="28">
        <f>SUM(O63:O67)</f>
        <v>3171</v>
      </c>
      <c r="P68" s="221">
        <f t="shared" si="2"/>
        <v>78.86097985575728</v>
      </c>
    </row>
    <row r="69" spans="1:16" ht="21" customHeight="1" outlineLevel="2">
      <c r="A69" s="89"/>
      <c r="B69" s="17"/>
      <c r="C69" s="17"/>
      <c r="D69" s="176"/>
      <c r="E69" s="82"/>
      <c r="F69" s="24"/>
      <c r="G69" s="83"/>
      <c r="H69" s="84"/>
      <c r="I69" s="82"/>
      <c r="J69" s="24"/>
      <c r="K69" s="83"/>
      <c r="L69" s="84"/>
      <c r="M69" s="82"/>
      <c r="N69" s="24"/>
      <c r="O69" s="24"/>
      <c r="P69" s="121"/>
    </row>
    <row r="70" spans="1:16" ht="21" customHeight="1" outlineLevel="3">
      <c r="A70" s="11">
        <v>3</v>
      </c>
      <c r="B70" s="17">
        <v>36</v>
      </c>
      <c r="C70" s="17">
        <v>3612</v>
      </c>
      <c r="D70" s="176" t="s">
        <v>51</v>
      </c>
      <c r="E70" s="82">
        <v>2579</v>
      </c>
      <c r="F70" s="18">
        <v>2579</v>
      </c>
      <c r="G70" s="69">
        <v>5980</v>
      </c>
      <c r="H70" s="84">
        <f t="shared" si="0"/>
        <v>231.8728189220628</v>
      </c>
      <c r="I70" s="82">
        <v>146000</v>
      </c>
      <c r="J70" s="24">
        <v>146000</v>
      </c>
      <c r="K70" s="83">
        <v>212025</v>
      </c>
      <c r="L70" s="84">
        <f>+K70/J70*100</f>
        <v>145.22260273972603</v>
      </c>
      <c r="M70" s="82">
        <f aca="true" t="shared" si="13" ref="M70:M75">+E70+I70</f>
        <v>148579</v>
      </c>
      <c r="N70" s="24">
        <f aca="true" t="shared" si="14" ref="N70:N75">+F70+J70</f>
        <v>148579</v>
      </c>
      <c r="O70" s="24">
        <f aca="true" t="shared" si="15" ref="O70:O75">+G70+K70</f>
        <v>218005</v>
      </c>
      <c r="P70" s="121">
        <f t="shared" si="2"/>
        <v>146.72665719920042</v>
      </c>
    </row>
    <row r="71" spans="1:16" ht="21" customHeight="1" outlineLevel="3">
      <c r="A71" s="11">
        <v>3</v>
      </c>
      <c r="B71" s="17">
        <v>36</v>
      </c>
      <c r="C71" s="17">
        <v>3619</v>
      </c>
      <c r="D71" s="176" t="s">
        <v>52</v>
      </c>
      <c r="E71" s="82">
        <v>5000</v>
      </c>
      <c r="F71" s="18">
        <v>5000</v>
      </c>
      <c r="G71" s="69">
        <v>2748</v>
      </c>
      <c r="H71" s="84">
        <f t="shared" si="0"/>
        <v>54.96</v>
      </c>
      <c r="I71" s="82"/>
      <c r="J71" s="24"/>
      <c r="K71" s="83"/>
      <c r="L71" s="84"/>
      <c r="M71" s="82">
        <f t="shared" si="13"/>
        <v>5000</v>
      </c>
      <c r="N71" s="24">
        <f t="shared" si="14"/>
        <v>5000</v>
      </c>
      <c r="O71" s="24">
        <f t="shared" si="15"/>
        <v>2748</v>
      </c>
      <c r="P71" s="121">
        <f t="shared" si="2"/>
        <v>54.96</v>
      </c>
    </row>
    <row r="72" spans="1:16" ht="21" customHeight="1" outlineLevel="3">
      <c r="A72" s="11">
        <v>3</v>
      </c>
      <c r="B72" s="17">
        <v>36</v>
      </c>
      <c r="C72" s="17">
        <v>3632</v>
      </c>
      <c r="D72" s="176" t="s">
        <v>53</v>
      </c>
      <c r="E72" s="82">
        <v>11550</v>
      </c>
      <c r="F72" s="18">
        <v>11557</v>
      </c>
      <c r="G72" s="69">
        <v>11315</v>
      </c>
      <c r="H72" s="84">
        <f t="shared" si="0"/>
        <v>97.90603097689711</v>
      </c>
      <c r="I72" s="82"/>
      <c r="J72" s="24"/>
      <c r="K72" s="83"/>
      <c r="L72" s="84"/>
      <c r="M72" s="82">
        <f t="shared" si="13"/>
        <v>11550</v>
      </c>
      <c r="N72" s="24">
        <f t="shared" si="14"/>
        <v>11557</v>
      </c>
      <c r="O72" s="24">
        <f t="shared" si="15"/>
        <v>11315</v>
      </c>
      <c r="P72" s="121">
        <f t="shared" si="2"/>
        <v>97.90603097689711</v>
      </c>
    </row>
    <row r="73" spans="1:16" ht="21" customHeight="1" outlineLevel="3">
      <c r="A73" s="11">
        <v>3</v>
      </c>
      <c r="B73" s="17">
        <v>36</v>
      </c>
      <c r="C73" s="17">
        <v>3633</v>
      </c>
      <c r="D73" s="176" t="s">
        <v>54</v>
      </c>
      <c r="E73" s="82">
        <v>150</v>
      </c>
      <c r="F73" s="18">
        <v>150</v>
      </c>
      <c r="G73" s="69">
        <v>181</v>
      </c>
      <c r="H73" s="84">
        <f t="shared" si="0"/>
        <v>120.66666666666667</v>
      </c>
      <c r="I73" s="82"/>
      <c r="J73" s="24"/>
      <c r="K73" s="83"/>
      <c r="L73" s="84"/>
      <c r="M73" s="82">
        <f t="shared" si="13"/>
        <v>150</v>
      </c>
      <c r="N73" s="24">
        <f t="shared" si="14"/>
        <v>150</v>
      </c>
      <c r="O73" s="24">
        <f t="shared" si="15"/>
        <v>181</v>
      </c>
      <c r="P73" s="121">
        <f t="shared" si="2"/>
        <v>120.66666666666667</v>
      </c>
    </row>
    <row r="74" spans="1:16" ht="21" customHeight="1" outlineLevel="3">
      <c r="A74" s="11">
        <v>3</v>
      </c>
      <c r="B74" s="17">
        <v>36</v>
      </c>
      <c r="C74" s="17">
        <v>3634</v>
      </c>
      <c r="D74" s="176" t="s">
        <v>55</v>
      </c>
      <c r="E74" s="82">
        <v>1150</v>
      </c>
      <c r="F74" s="18">
        <v>1150</v>
      </c>
      <c r="G74" s="69">
        <v>252</v>
      </c>
      <c r="H74" s="84">
        <f t="shared" si="0"/>
        <v>21.913043478260867</v>
      </c>
      <c r="I74" s="82"/>
      <c r="J74" s="24"/>
      <c r="K74" s="83"/>
      <c r="L74" s="84"/>
      <c r="M74" s="82">
        <f t="shared" si="13"/>
        <v>1150</v>
      </c>
      <c r="N74" s="24">
        <f t="shared" si="14"/>
        <v>1150</v>
      </c>
      <c r="O74" s="24">
        <f t="shared" si="15"/>
        <v>252</v>
      </c>
      <c r="P74" s="121">
        <f t="shared" si="2"/>
        <v>21.913043478260867</v>
      </c>
    </row>
    <row r="75" spans="1:16" ht="21" customHeight="1" outlineLevel="3">
      <c r="A75" s="11">
        <v>3</v>
      </c>
      <c r="B75" s="17">
        <v>36</v>
      </c>
      <c r="C75" s="17">
        <v>3639</v>
      </c>
      <c r="D75" s="176" t="s">
        <v>56</v>
      </c>
      <c r="E75" s="82">
        <v>18890</v>
      </c>
      <c r="F75" s="18">
        <v>19590</v>
      </c>
      <c r="G75" s="69">
        <v>21252</v>
      </c>
      <c r="H75" s="84">
        <f t="shared" si="0"/>
        <v>108.48392036753445</v>
      </c>
      <c r="I75" s="82">
        <v>25000</v>
      </c>
      <c r="J75" s="24">
        <v>25000</v>
      </c>
      <c r="K75" s="83">
        <v>116014</v>
      </c>
      <c r="L75" s="84">
        <f>+K75/J75*100</f>
        <v>464.056</v>
      </c>
      <c r="M75" s="82">
        <f t="shared" si="13"/>
        <v>43890</v>
      </c>
      <c r="N75" s="24">
        <f t="shared" si="14"/>
        <v>44590</v>
      </c>
      <c r="O75" s="24">
        <f t="shared" si="15"/>
        <v>137266</v>
      </c>
      <c r="P75" s="121">
        <f t="shared" si="2"/>
        <v>307.84032294236374</v>
      </c>
    </row>
    <row r="76" spans="1:16" ht="21" customHeight="1" outlineLevel="2">
      <c r="A76" s="90">
        <v>3</v>
      </c>
      <c r="B76" s="21">
        <v>36</v>
      </c>
      <c r="C76" s="27"/>
      <c r="D76" s="177" t="s">
        <v>23</v>
      </c>
      <c r="E76" s="86">
        <f>SUM(E70:E75)</f>
        <v>39319</v>
      </c>
      <c r="F76" s="28">
        <f>SUM(F70:F75)</f>
        <v>40026</v>
      </c>
      <c r="G76" s="87">
        <f>SUM(G70:G75)</f>
        <v>41728</v>
      </c>
      <c r="H76" s="88">
        <f t="shared" si="0"/>
        <v>104.25223604656972</v>
      </c>
      <c r="I76" s="86">
        <f>SUM(I70:I75)</f>
        <v>171000</v>
      </c>
      <c r="J76" s="28">
        <f>SUM(J70:J75)</f>
        <v>171000</v>
      </c>
      <c r="K76" s="87">
        <f>SUM(K70:K75)</f>
        <v>328039</v>
      </c>
      <c r="L76" s="88">
        <f>+K76/J76*100</f>
        <v>191.8356725146199</v>
      </c>
      <c r="M76" s="86">
        <f>SUM(M70:M75)</f>
        <v>210319</v>
      </c>
      <c r="N76" s="28">
        <f>SUM(N70:N75)</f>
        <v>211026</v>
      </c>
      <c r="O76" s="28">
        <f>SUM(O70:O75)</f>
        <v>369767</v>
      </c>
      <c r="P76" s="221">
        <f aca="true" t="shared" si="16" ref="P76:P129">+O76/N76*100</f>
        <v>175.22343218371196</v>
      </c>
    </row>
    <row r="77" spans="1:16" ht="21" customHeight="1" outlineLevel="2">
      <c r="A77" s="89"/>
      <c r="B77" s="17"/>
      <c r="C77" s="17"/>
      <c r="D77" s="176"/>
      <c r="E77" s="82"/>
      <c r="F77" s="24"/>
      <c r="G77" s="83"/>
      <c r="H77" s="84"/>
      <c r="I77" s="82"/>
      <c r="J77" s="24"/>
      <c r="K77" s="83"/>
      <c r="L77" s="84"/>
      <c r="M77" s="82"/>
      <c r="N77" s="24"/>
      <c r="O77" s="24"/>
      <c r="P77" s="121"/>
    </row>
    <row r="78" spans="1:16" ht="21" customHeight="1" outlineLevel="3">
      <c r="A78" s="11">
        <v>3</v>
      </c>
      <c r="B78" s="17">
        <v>37</v>
      </c>
      <c r="C78" s="17">
        <v>3722</v>
      </c>
      <c r="D78" s="176" t="s">
        <v>57</v>
      </c>
      <c r="E78" s="82">
        <v>109000</v>
      </c>
      <c r="F78" s="18">
        <v>109007</v>
      </c>
      <c r="G78" s="69">
        <v>101860</v>
      </c>
      <c r="H78" s="84">
        <f aca="true" t="shared" si="17" ref="H78:H129">+G78/F78*100</f>
        <v>93.44354032309852</v>
      </c>
      <c r="I78" s="82"/>
      <c r="J78" s="24"/>
      <c r="K78" s="83">
        <v>97</v>
      </c>
      <c r="L78" s="84"/>
      <c r="M78" s="82">
        <f aca="true" t="shared" si="18" ref="M78:O80">+E78+I78</f>
        <v>109000</v>
      </c>
      <c r="N78" s="24">
        <f t="shared" si="18"/>
        <v>109007</v>
      </c>
      <c r="O78" s="24">
        <f t="shared" si="18"/>
        <v>101957</v>
      </c>
      <c r="P78" s="121">
        <f t="shared" si="16"/>
        <v>93.53252543414644</v>
      </c>
    </row>
    <row r="79" spans="1:16" ht="21" customHeight="1" outlineLevel="3">
      <c r="A79" s="11">
        <v>3</v>
      </c>
      <c r="B79" s="17">
        <v>37</v>
      </c>
      <c r="C79" s="17">
        <v>3723</v>
      </c>
      <c r="D79" s="176" t="s">
        <v>143</v>
      </c>
      <c r="E79" s="82"/>
      <c r="F79" s="18"/>
      <c r="G79" s="69">
        <v>4</v>
      </c>
      <c r="H79" s="84"/>
      <c r="I79" s="82"/>
      <c r="J79" s="24"/>
      <c r="K79" s="83"/>
      <c r="L79" s="84"/>
      <c r="M79" s="82"/>
      <c r="N79" s="24"/>
      <c r="O79" s="24">
        <f t="shared" si="18"/>
        <v>4</v>
      </c>
      <c r="P79" s="121"/>
    </row>
    <row r="80" spans="1:16" ht="21" customHeight="1" outlineLevel="3">
      <c r="A80" s="11">
        <v>3</v>
      </c>
      <c r="B80" s="17">
        <v>37</v>
      </c>
      <c r="C80" s="17">
        <v>3725</v>
      </c>
      <c r="D80" s="176" t="s">
        <v>58</v>
      </c>
      <c r="E80" s="82">
        <v>116600</v>
      </c>
      <c r="F80" s="18">
        <v>129380</v>
      </c>
      <c r="G80" s="69">
        <v>103846</v>
      </c>
      <c r="H80" s="84">
        <f t="shared" si="17"/>
        <v>80.26433761014067</v>
      </c>
      <c r="I80" s="82"/>
      <c r="J80" s="24"/>
      <c r="K80" s="83"/>
      <c r="L80" s="84"/>
      <c r="M80" s="82">
        <f t="shared" si="18"/>
        <v>116600</v>
      </c>
      <c r="N80" s="24">
        <f t="shared" si="18"/>
        <v>129380</v>
      </c>
      <c r="O80" s="24">
        <f t="shared" si="18"/>
        <v>103846</v>
      </c>
      <c r="P80" s="121">
        <f t="shared" si="16"/>
        <v>80.26433761014067</v>
      </c>
    </row>
    <row r="81" spans="1:16" ht="21" customHeight="1" outlineLevel="3">
      <c r="A81" s="11">
        <v>3</v>
      </c>
      <c r="B81" s="17">
        <v>37</v>
      </c>
      <c r="C81" s="17">
        <v>3743</v>
      </c>
      <c r="D81" s="176" t="s">
        <v>125</v>
      </c>
      <c r="E81" s="82">
        <v>40</v>
      </c>
      <c r="F81" s="18">
        <v>40</v>
      </c>
      <c r="G81" s="69"/>
      <c r="H81" s="84"/>
      <c r="I81" s="82"/>
      <c r="J81" s="24"/>
      <c r="K81" s="83"/>
      <c r="L81" s="84"/>
      <c r="M81" s="82">
        <f aca="true" t="shared" si="19" ref="M81:N83">+E81+I81</f>
        <v>40</v>
      </c>
      <c r="N81" s="24">
        <f t="shared" si="19"/>
        <v>40</v>
      </c>
      <c r="O81" s="24"/>
      <c r="P81" s="121"/>
    </row>
    <row r="82" spans="1:16" ht="21" customHeight="1" outlineLevel="3">
      <c r="A82" s="11">
        <v>3</v>
      </c>
      <c r="B82" s="17">
        <v>37</v>
      </c>
      <c r="C82" s="17">
        <v>3745</v>
      </c>
      <c r="D82" s="176" t="s">
        <v>59</v>
      </c>
      <c r="E82" s="82">
        <v>605</v>
      </c>
      <c r="F82" s="18">
        <v>3973</v>
      </c>
      <c r="G82" s="69">
        <v>4002</v>
      </c>
      <c r="H82" s="84">
        <f t="shared" si="17"/>
        <v>100.72992700729928</v>
      </c>
      <c r="I82" s="82"/>
      <c r="J82" s="24"/>
      <c r="K82" s="83"/>
      <c r="L82" s="84"/>
      <c r="M82" s="82">
        <f t="shared" si="19"/>
        <v>605</v>
      </c>
      <c r="N82" s="24">
        <f t="shared" si="19"/>
        <v>3973</v>
      </c>
      <c r="O82" s="24">
        <f>+G82+K82</f>
        <v>4002</v>
      </c>
      <c r="P82" s="121">
        <f t="shared" si="16"/>
        <v>100.72992700729928</v>
      </c>
    </row>
    <row r="83" spans="1:16" ht="21" customHeight="1" outlineLevel="3">
      <c r="A83" s="11">
        <v>3</v>
      </c>
      <c r="B83" s="17">
        <v>37</v>
      </c>
      <c r="C83" s="17">
        <v>3749</v>
      </c>
      <c r="D83" s="176" t="s">
        <v>60</v>
      </c>
      <c r="E83" s="82">
        <v>730</v>
      </c>
      <c r="F83" s="18">
        <v>1893</v>
      </c>
      <c r="G83" s="69">
        <v>1754</v>
      </c>
      <c r="H83" s="84">
        <f t="shared" si="17"/>
        <v>92.65715795034338</v>
      </c>
      <c r="I83" s="82"/>
      <c r="J83" s="24"/>
      <c r="K83" s="83"/>
      <c r="L83" s="84"/>
      <c r="M83" s="82">
        <f t="shared" si="19"/>
        <v>730</v>
      </c>
      <c r="N83" s="24">
        <f t="shared" si="19"/>
        <v>1893</v>
      </c>
      <c r="O83" s="24">
        <f>+G83+K83</f>
        <v>1754</v>
      </c>
      <c r="P83" s="121">
        <f t="shared" si="16"/>
        <v>92.65715795034338</v>
      </c>
    </row>
    <row r="84" spans="1:16" ht="21" customHeight="1" outlineLevel="2">
      <c r="A84" s="90">
        <v>3</v>
      </c>
      <c r="B84" s="21">
        <v>37</v>
      </c>
      <c r="C84" s="27"/>
      <c r="D84" s="177" t="s">
        <v>78</v>
      </c>
      <c r="E84" s="86">
        <f>SUM(E78:E83)</f>
        <v>226975</v>
      </c>
      <c r="F84" s="28">
        <f>SUM(F78:F83)</f>
        <v>244293</v>
      </c>
      <c r="G84" s="87">
        <f>SUM(G78:G83)</f>
        <v>211466</v>
      </c>
      <c r="H84" s="88">
        <f t="shared" si="17"/>
        <v>86.56244755273381</v>
      </c>
      <c r="I84" s="86"/>
      <c r="J84" s="28"/>
      <c r="K84" s="87">
        <f>SUM(K78:K83)</f>
        <v>97</v>
      </c>
      <c r="L84" s="88"/>
      <c r="M84" s="86">
        <f>SUM(M78:M83)</f>
        <v>226975</v>
      </c>
      <c r="N84" s="28">
        <f>SUM(N78:N83)</f>
        <v>244293</v>
      </c>
      <c r="O84" s="28">
        <f>SUM(O78:O83)</f>
        <v>211563</v>
      </c>
      <c r="P84" s="221">
        <f t="shared" si="16"/>
        <v>86.60215397084649</v>
      </c>
    </row>
    <row r="85" spans="1:16" ht="21" customHeight="1" outlineLevel="2" thickBot="1">
      <c r="A85" s="93"/>
      <c r="B85" s="23"/>
      <c r="C85" s="23"/>
      <c r="D85" s="178"/>
      <c r="E85" s="94"/>
      <c r="F85" s="95"/>
      <c r="G85" s="96"/>
      <c r="H85" s="97"/>
      <c r="I85" s="94"/>
      <c r="J85" s="95"/>
      <c r="K85" s="96"/>
      <c r="L85" s="97"/>
      <c r="M85" s="94"/>
      <c r="N85" s="95"/>
      <c r="O85" s="95"/>
      <c r="P85" s="222"/>
    </row>
    <row r="86" spans="1:16" ht="21" customHeight="1" outlineLevel="1" thickBot="1" thickTop="1">
      <c r="A86" s="91">
        <v>3</v>
      </c>
      <c r="B86" s="57"/>
      <c r="C86" s="57"/>
      <c r="D86" s="174" t="s">
        <v>79</v>
      </c>
      <c r="E86" s="58">
        <f>+E41+E56+E61+E68+E76+E84</f>
        <v>302690</v>
      </c>
      <c r="F86" s="58">
        <f>+F41+F56+F61+F68+F76+F84</f>
        <v>322864</v>
      </c>
      <c r="G86" s="59">
        <f>+G41+G56+G61+G68+G76+G84+G44</f>
        <v>291694</v>
      </c>
      <c r="H86" s="60">
        <f t="shared" si="17"/>
        <v>90.3457802666138</v>
      </c>
      <c r="I86" s="59">
        <f>+I41+I56+I61+I68+I76+I84</f>
        <v>171000</v>
      </c>
      <c r="J86" s="59">
        <f>+J41+J56+J61+J68+J76+J84</f>
        <v>171048</v>
      </c>
      <c r="K86" s="59">
        <f>+K41+K56+K61+K68+K76+K84+K44</f>
        <v>328147</v>
      </c>
      <c r="L86" s="60">
        <f>+K86/J86*100</f>
        <v>191.84497918712876</v>
      </c>
      <c r="M86" s="58">
        <f>+M41+M56+M61+M68+M76+M84</f>
        <v>473690</v>
      </c>
      <c r="N86" s="29">
        <f>+N41+N56+N61+N68+N76+N84</f>
        <v>493912</v>
      </c>
      <c r="O86" s="29">
        <f>+O41+O56+O61+O68+O76+O84+O44</f>
        <v>619841</v>
      </c>
      <c r="P86" s="218">
        <f t="shared" si="16"/>
        <v>125.4962422455822</v>
      </c>
    </row>
    <row r="87" spans="1:16" ht="21" customHeight="1" outlineLevel="1" thickTop="1">
      <c r="A87" s="92"/>
      <c r="B87" s="32"/>
      <c r="C87" s="32"/>
      <c r="D87" s="179"/>
      <c r="E87" s="68"/>
      <c r="F87" s="18"/>
      <c r="G87" s="69"/>
      <c r="H87" s="70"/>
      <c r="I87" s="68"/>
      <c r="J87" s="18"/>
      <c r="K87" s="69"/>
      <c r="L87" s="70"/>
      <c r="M87" s="68"/>
      <c r="N87" s="18"/>
      <c r="O87" s="18"/>
      <c r="P87" s="120"/>
    </row>
    <row r="88" spans="1:16" ht="21" customHeight="1" outlineLevel="3">
      <c r="A88" s="11">
        <v>4</v>
      </c>
      <c r="B88" s="17">
        <v>43</v>
      </c>
      <c r="C88" s="62">
        <v>4312</v>
      </c>
      <c r="D88" s="176" t="s">
        <v>142</v>
      </c>
      <c r="E88" s="82"/>
      <c r="F88" s="18">
        <v>141</v>
      </c>
      <c r="G88" s="69">
        <v>404</v>
      </c>
      <c r="H88" s="101">
        <f>+G88/F88*100</f>
        <v>286.5248226950355</v>
      </c>
      <c r="I88" s="82"/>
      <c r="J88" s="24"/>
      <c r="K88" s="83"/>
      <c r="L88" s="84"/>
      <c r="M88" s="82"/>
      <c r="N88" s="24">
        <f aca="true" t="shared" si="20" ref="N88:N95">+F88+J88</f>
        <v>141</v>
      </c>
      <c r="O88" s="24">
        <f aca="true" t="shared" si="21" ref="O88:O96">+G88+K88</f>
        <v>404</v>
      </c>
      <c r="P88" s="120">
        <f>+O88/N88*100</f>
        <v>286.5248226950355</v>
      </c>
    </row>
    <row r="89" spans="1:16" ht="21" customHeight="1" outlineLevel="3">
      <c r="A89" s="11">
        <v>4</v>
      </c>
      <c r="B89" s="17">
        <v>43</v>
      </c>
      <c r="C89" s="62">
        <v>4313</v>
      </c>
      <c r="D89" s="176" t="s">
        <v>61</v>
      </c>
      <c r="E89" s="82"/>
      <c r="F89" s="18">
        <v>6</v>
      </c>
      <c r="G89" s="69">
        <v>292</v>
      </c>
      <c r="H89" s="101">
        <f>+G89/F89*100</f>
        <v>4866.666666666666</v>
      </c>
      <c r="I89" s="82"/>
      <c r="J89" s="24"/>
      <c r="K89" s="83"/>
      <c r="L89" s="84"/>
      <c r="M89" s="82"/>
      <c r="N89" s="24">
        <f t="shared" si="20"/>
        <v>6</v>
      </c>
      <c r="O89" s="24">
        <f t="shared" si="21"/>
        <v>292</v>
      </c>
      <c r="P89" s="120">
        <f>+O89/N89*100</f>
        <v>4866.666666666666</v>
      </c>
    </row>
    <row r="90" spans="1:16" ht="21" customHeight="1" outlineLevel="3">
      <c r="A90" s="11">
        <v>4</v>
      </c>
      <c r="B90" s="17">
        <v>43</v>
      </c>
      <c r="C90" s="62">
        <v>4314</v>
      </c>
      <c r="D90" s="176" t="s">
        <v>62</v>
      </c>
      <c r="E90" s="82">
        <v>4995</v>
      </c>
      <c r="F90" s="18">
        <v>5095</v>
      </c>
      <c r="G90" s="69">
        <f>6310-1</f>
        <v>6309</v>
      </c>
      <c r="H90" s="84">
        <f t="shared" si="17"/>
        <v>123.82728164867518</v>
      </c>
      <c r="I90" s="82"/>
      <c r="J90" s="24"/>
      <c r="K90" s="83"/>
      <c r="L90" s="84"/>
      <c r="M90" s="82">
        <f>+E90+I90</f>
        <v>4995</v>
      </c>
      <c r="N90" s="24">
        <f t="shared" si="20"/>
        <v>5095</v>
      </c>
      <c r="O90" s="24">
        <f t="shared" si="21"/>
        <v>6309</v>
      </c>
      <c r="P90" s="121">
        <f t="shared" si="16"/>
        <v>123.82728164867518</v>
      </c>
    </row>
    <row r="91" spans="1:16" ht="21" customHeight="1" outlineLevel="3">
      <c r="A91" s="11">
        <v>4</v>
      </c>
      <c r="B91" s="17">
        <v>43</v>
      </c>
      <c r="C91" s="62">
        <v>4316</v>
      </c>
      <c r="D91" s="176" t="s">
        <v>141</v>
      </c>
      <c r="E91" s="82"/>
      <c r="F91" s="18">
        <v>315</v>
      </c>
      <c r="G91" s="69">
        <v>315</v>
      </c>
      <c r="H91" s="101">
        <f t="shared" si="17"/>
        <v>100</v>
      </c>
      <c r="I91" s="82"/>
      <c r="J91" s="24"/>
      <c r="K91" s="83"/>
      <c r="L91" s="84"/>
      <c r="M91" s="82">
        <f>+E91+I91</f>
        <v>0</v>
      </c>
      <c r="N91" s="24">
        <f t="shared" si="20"/>
        <v>315</v>
      </c>
      <c r="O91" s="24">
        <f t="shared" si="21"/>
        <v>315</v>
      </c>
      <c r="P91" s="120">
        <f t="shared" si="16"/>
        <v>100</v>
      </c>
    </row>
    <row r="92" spans="1:16" ht="21" customHeight="1" outlineLevel="3">
      <c r="A92" s="11">
        <v>4</v>
      </c>
      <c r="B92" s="17">
        <v>43</v>
      </c>
      <c r="C92" s="62">
        <v>4319</v>
      </c>
      <c r="D92" s="176" t="s">
        <v>63</v>
      </c>
      <c r="E92" s="82">
        <v>5900</v>
      </c>
      <c r="F92" s="18">
        <v>6007</v>
      </c>
      <c r="G92" s="69">
        <f>6058-1</f>
        <v>6057</v>
      </c>
      <c r="H92" s="84">
        <f t="shared" si="17"/>
        <v>100.83236224404861</v>
      </c>
      <c r="I92" s="82"/>
      <c r="J92" s="24"/>
      <c r="K92" s="83"/>
      <c r="L92" s="84"/>
      <c r="M92" s="82">
        <f>+E92+I92</f>
        <v>5900</v>
      </c>
      <c r="N92" s="24">
        <f t="shared" si="20"/>
        <v>6007</v>
      </c>
      <c r="O92" s="24">
        <f t="shared" si="21"/>
        <v>6057</v>
      </c>
      <c r="P92" s="121">
        <f t="shared" si="16"/>
        <v>100.83236224404861</v>
      </c>
    </row>
    <row r="93" spans="1:16" ht="21" customHeight="1" outlineLevel="3">
      <c r="A93" s="11">
        <v>4</v>
      </c>
      <c r="B93" s="17">
        <v>43</v>
      </c>
      <c r="C93" s="62">
        <v>4329</v>
      </c>
      <c r="D93" s="176" t="s">
        <v>103</v>
      </c>
      <c r="E93" s="82"/>
      <c r="F93" s="18"/>
      <c r="G93" s="69">
        <v>132</v>
      </c>
      <c r="H93" s="84"/>
      <c r="I93" s="82"/>
      <c r="J93" s="24"/>
      <c r="K93" s="83"/>
      <c r="L93" s="84"/>
      <c r="M93" s="82"/>
      <c r="N93" s="24"/>
      <c r="O93" s="24">
        <f t="shared" si="21"/>
        <v>132</v>
      </c>
      <c r="P93" s="121"/>
    </row>
    <row r="94" spans="1:16" ht="21" customHeight="1" outlineLevel="3">
      <c r="A94" s="11">
        <v>4</v>
      </c>
      <c r="B94" s="17">
        <v>43</v>
      </c>
      <c r="C94" s="62">
        <v>4339</v>
      </c>
      <c r="D94" s="176" t="s">
        <v>140</v>
      </c>
      <c r="E94" s="82"/>
      <c r="F94" s="18">
        <v>3</v>
      </c>
      <c r="G94" s="69">
        <v>4</v>
      </c>
      <c r="H94" s="101">
        <f>+G94/F94*100</f>
        <v>133.33333333333331</v>
      </c>
      <c r="I94" s="82"/>
      <c r="J94" s="24"/>
      <c r="K94" s="83"/>
      <c r="L94" s="84"/>
      <c r="M94" s="82"/>
      <c r="N94" s="24">
        <f t="shared" si="20"/>
        <v>3</v>
      </c>
      <c r="O94" s="24">
        <f t="shared" si="21"/>
        <v>4</v>
      </c>
      <c r="P94" s="120">
        <f>+O94/N94*100</f>
        <v>133.33333333333331</v>
      </c>
    </row>
    <row r="95" spans="1:16" ht="21" customHeight="1" outlineLevel="3">
      <c r="A95" s="11">
        <v>4</v>
      </c>
      <c r="B95" s="17">
        <v>43</v>
      </c>
      <c r="C95" s="62">
        <v>4341</v>
      </c>
      <c r="D95" s="176" t="s">
        <v>64</v>
      </c>
      <c r="E95" s="82">
        <v>50</v>
      </c>
      <c r="F95" s="18">
        <v>57</v>
      </c>
      <c r="G95" s="69">
        <v>57</v>
      </c>
      <c r="H95" s="84">
        <f t="shared" si="17"/>
        <v>100</v>
      </c>
      <c r="I95" s="82"/>
      <c r="J95" s="24"/>
      <c r="K95" s="83"/>
      <c r="L95" s="84"/>
      <c r="M95" s="82">
        <f>+E95+I95</f>
        <v>50</v>
      </c>
      <c r="N95" s="24">
        <f t="shared" si="20"/>
        <v>57</v>
      </c>
      <c r="O95" s="24">
        <f t="shared" si="21"/>
        <v>57</v>
      </c>
      <c r="P95" s="121">
        <f t="shared" si="16"/>
        <v>100</v>
      </c>
    </row>
    <row r="96" spans="1:16" ht="21" customHeight="1" outlineLevel="3">
      <c r="A96" s="11">
        <v>4</v>
      </c>
      <c r="B96" s="17">
        <v>43</v>
      </c>
      <c r="C96" s="62">
        <v>4346</v>
      </c>
      <c r="D96" s="176" t="s">
        <v>131</v>
      </c>
      <c r="E96" s="82"/>
      <c r="F96" s="18"/>
      <c r="G96" s="69">
        <v>38</v>
      </c>
      <c r="H96" s="84"/>
      <c r="I96" s="82"/>
      <c r="J96" s="24"/>
      <c r="K96" s="83"/>
      <c r="L96" s="84"/>
      <c r="M96" s="82"/>
      <c r="N96" s="24"/>
      <c r="O96" s="24">
        <f t="shared" si="21"/>
        <v>38</v>
      </c>
      <c r="P96" s="121"/>
    </row>
    <row r="97" spans="1:16" ht="21" customHeight="1" outlineLevel="2">
      <c r="A97" s="90">
        <v>4</v>
      </c>
      <c r="B97" s="21">
        <v>43</v>
      </c>
      <c r="C97" s="27"/>
      <c r="D97" s="177" t="s">
        <v>91</v>
      </c>
      <c r="E97" s="86">
        <f>SUM(E88:E96)</f>
        <v>10945</v>
      </c>
      <c r="F97" s="28">
        <f>SUM(F88:F96)</f>
        <v>11624</v>
      </c>
      <c r="G97" s="87">
        <f>SUM(G88:G96)</f>
        <v>13608</v>
      </c>
      <c r="H97" s="88">
        <f t="shared" si="17"/>
        <v>117.06813489332416</v>
      </c>
      <c r="I97" s="86"/>
      <c r="J97" s="28"/>
      <c r="K97" s="87"/>
      <c r="L97" s="88"/>
      <c r="M97" s="86">
        <f>SUM(M88:M96)</f>
        <v>10945</v>
      </c>
      <c r="N97" s="28">
        <f>SUM(N88:N96)</f>
        <v>11624</v>
      </c>
      <c r="O97" s="28">
        <f>SUM(O88:O96)</f>
        <v>13608</v>
      </c>
      <c r="P97" s="221">
        <f t="shared" si="16"/>
        <v>117.06813489332416</v>
      </c>
    </row>
    <row r="98" spans="1:16" ht="21" customHeight="1" outlineLevel="2" thickBot="1">
      <c r="A98" s="93"/>
      <c r="B98" s="23"/>
      <c r="C98" s="23"/>
      <c r="D98" s="178"/>
      <c r="E98" s="94"/>
      <c r="F98" s="95"/>
      <c r="G98" s="96"/>
      <c r="H98" s="97"/>
      <c r="I98" s="94"/>
      <c r="J98" s="95"/>
      <c r="K98" s="96"/>
      <c r="L98" s="97"/>
      <c r="M98" s="94"/>
      <c r="N98" s="95"/>
      <c r="O98" s="95"/>
      <c r="P98" s="222"/>
    </row>
    <row r="99" spans="1:16" ht="21" customHeight="1" outlineLevel="1" thickBot="1" thickTop="1">
      <c r="A99" s="91">
        <v>4</v>
      </c>
      <c r="B99" s="57"/>
      <c r="C99" s="57"/>
      <c r="D99" s="174" t="s">
        <v>92</v>
      </c>
      <c r="E99" s="58">
        <f>+E97</f>
        <v>10945</v>
      </c>
      <c r="F99" s="58">
        <f>+F97</f>
        <v>11624</v>
      </c>
      <c r="G99" s="59">
        <f>+G97</f>
        <v>13608</v>
      </c>
      <c r="H99" s="60">
        <f t="shared" si="17"/>
        <v>117.06813489332416</v>
      </c>
      <c r="I99" s="58"/>
      <c r="J99" s="29"/>
      <c r="K99" s="59"/>
      <c r="L99" s="60"/>
      <c r="M99" s="58">
        <f>+M97</f>
        <v>10945</v>
      </c>
      <c r="N99" s="29">
        <f>+N97</f>
        <v>11624</v>
      </c>
      <c r="O99" s="29">
        <f>+O97</f>
        <v>13608</v>
      </c>
      <c r="P99" s="218">
        <f t="shared" si="16"/>
        <v>117.06813489332416</v>
      </c>
    </row>
    <row r="100" spans="1:16" ht="21" customHeight="1" outlineLevel="1" thickTop="1">
      <c r="A100" s="92"/>
      <c r="B100" s="32"/>
      <c r="C100" s="32"/>
      <c r="D100" s="179"/>
      <c r="E100" s="68"/>
      <c r="F100" s="18"/>
      <c r="G100" s="69"/>
      <c r="H100" s="70"/>
      <c r="I100" s="68"/>
      <c r="J100" s="18"/>
      <c r="K100" s="69"/>
      <c r="L100" s="70"/>
      <c r="M100" s="68"/>
      <c r="N100" s="18"/>
      <c r="O100" s="18"/>
      <c r="P100" s="120"/>
    </row>
    <row r="101" spans="1:16" ht="21" customHeight="1" outlineLevel="3">
      <c r="A101" s="11">
        <v>5</v>
      </c>
      <c r="B101" s="17">
        <v>52</v>
      </c>
      <c r="C101" s="17">
        <v>5212</v>
      </c>
      <c r="D101" s="176" t="s">
        <v>65</v>
      </c>
      <c r="E101" s="82">
        <v>5</v>
      </c>
      <c r="F101" s="18">
        <v>5</v>
      </c>
      <c r="G101" s="69">
        <f>98-1</f>
        <v>97</v>
      </c>
      <c r="H101" s="84">
        <f t="shared" si="17"/>
        <v>1939.9999999999998</v>
      </c>
      <c r="I101" s="82"/>
      <c r="J101" s="24"/>
      <c r="K101" s="83"/>
      <c r="L101" s="84"/>
      <c r="M101" s="82">
        <f>+E101+I101</f>
        <v>5</v>
      </c>
      <c r="N101" s="24">
        <f>+F101+J101</f>
        <v>5</v>
      </c>
      <c r="O101" s="24">
        <f>+G101+K101</f>
        <v>97</v>
      </c>
      <c r="P101" s="121">
        <f t="shared" si="16"/>
        <v>1939.9999999999998</v>
      </c>
    </row>
    <row r="102" spans="1:16" ht="21" customHeight="1" outlineLevel="2">
      <c r="A102" s="90">
        <v>5</v>
      </c>
      <c r="B102" s="21">
        <v>52</v>
      </c>
      <c r="C102" s="27"/>
      <c r="D102" s="177" t="s">
        <v>80</v>
      </c>
      <c r="E102" s="86">
        <f>SUM(E101)</f>
        <v>5</v>
      </c>
      <c r="F102" s="28">
        <f>SUM(F101)</f>
        <v>5</v>
      </c>
      <c r="G102" s="87">
        <f>SUM(G101)</f>
        <v>97</v>
      </c>
      <c r="H102" s="88">
        <f t="shared" si="17"/>
        <v>1939.9999999999998</v>
      </c>
      <c r="I102" s="86"/>
      <c r="J102" s="28"/>
      <c r="K102" s="87"/>
      <c r="L102" s="88"/>
      <c r="M102" s="86">
        <f>SUM(M101)</f>
        <v>5</v>
      </c>
      <c r="N102" s="28">
        <f>SUM(N101)</f>
        <v>5</v>
      </c>
      <c r="O102" s="28">
        <f>SUM(O101)</f>
        <v>97</v>
      </c>
      <c r="P102" s="221">
        <f t="shared" si="16"/>
        <v>1939.9999999999998</v>
      </c>
    </row>
    <row r="103" spans="1:16" ht="21" customHeight="1" outlineLevel="2">
      <c r="A103" s="89"/>
      <c r="B103" s="17"/>
      <c r="C103" s="17"/>
      <c r="D103" s="176"/>
      <c r="E103" s="82"/>
      <c r="F103" s="24"/>
      <c r="G103" s="83"/>
      <c r="H103" s="84"/>
      <c r="I103" s="82"/>
      <c r="J103" s="24"/>
      <c r="K103" s="83"/>
      <c r="L103" s="84"/>
      <c r="M103" s="82"/>
      <c r="N103" s="24"/>
      <c r="O103" s="24"/>
      <c r="P103" s="121"/>
    </row>
    <row r="104" spans="1:16" ht="21" customHeight="1" outlineLevel="3">
      <c r="A104" s="11">
        <v>5</v>
      </c>
      <c r="B104" s="17">
        <v>53</v>
      </c>
      <c r="C104" s="17">
        <v>5311</v>
      </c>
      <c r="D104" s="176" t="s">
        <v>66</v>
      </c>
      <c r="E104" s="82">
        <v>9350</v>
      </c>
      <c r="F104" s="18">
        <v>9550</v>
      </c>
      <c r="G104" s="69">
        <v>9122</v>
      </c>
      <c r="H104" s="84">
        <f t="shared" si="17"/>
        <v>95.51832460732984</v>
      </c>
      <c r="I104" s="82">
        <v>250</v>
      </c>
      <c r="J104" s="24">
        <v>250</v>
      </c>
      <c r="K104" s="83">
        <v>324</v>
      </c>
      <c r="L104" s="84">
        <f>+K104/J104*100</f>
        <v>129.6</v>
      </c>
      <c r="M104" s="82">
        <f>+E104+I104</f>
        <v>9600</v>
      </c>
      <c r="N104" s="24">
        <f>+F104+J104</f>
        <v>9800</v>
      </c>
      <c r="O104" s="24">
        <f>+G104+K104</f>
        <v>9446</v>
      </c>
      <c r="P104" s="121">
        <f t="shared" si="16"/>
        <v>96.38775510204081</v>
      </c>
    </row>
    <row r="105" spans="1:16" ht="21" customHeight="1" outlineLevel="2">
      <c r="A105" s="90">
        <v>5</v>
      </c>
      <c r="B105" s="21">
        <v>53</v>
      </c>
      <c r="C105" s="27"/>
      <c r="D105" s="182" t="s">
        <v>66</v>
      </c>
      <c r="E105" s="86">
        <f>SUM(E104)</f>
        <v>9350</v>
      </c>
      <c r="F105" s="28">
        <f>SUM(F104)</f>
        <v>9550</v>
      </c>
      <c r="G105" s="87">
        <f>SUM(G104)</f>
        <v>9122</v>
      </c>
      <c r="H105" s="88">
        <f t="shared" si="17"/>
        <v>95.51832460732984</v>
      </c>
      <c r="I105" s="86">
        <f>SUM(I104)</f>
        <v>250</v>
      </c>
      <c r="J105" s="28">
        <f>SUM(J104)</f>
        <v>250</v>
      </c>
      <c r="K105" s="87">
        <f>SUM(K104)</f>
        <v>324</v>
      </c>
      <c r="L105" s="88">
        <f>+K105/J105*100</f>
        <v>129.6</v>
      </c>
      <c r="M105" s="86">
        <f>SUM(M104)</f>
        <v>9600</v>
      </c>
      <c r="N105" s="28">
        <f>SUM(N104)</f>
        <v>9800</v>
      </c>
      <c r="O105" s="28">
        <f>SUM(O104)</f>
        <v>9446</v>
      </c>
      <c r="P105" s="221">
        <f t="shared" si="16"/>
        <v>96.38775510204081</v>
      </c>
    </row>
    <row r="106" spans="1:16" ht="21" customHeight="1" outlineLevel="2">
      <c r="A106" s="11"/>
      <c r="B106" s="17"/>
      <c r="C106" s="17"/>
      <c r="D106" s="176"/>
      <c r="E106" s="82"/>
      <c r="F106" s="24"/>
      <c r="G106" s="83"/>
      <c r="H106" s="84"/>
      <c r="I106" s="82"/>
      <c r="J106" s="24"/>
      <c r="K106" s="83"/>
      <c r="L106" s="84"/>
      <c r="M106" s="82"/>
      <c r="N106" s="24"/>
      <c r="O106" s="24"/>
      <c r="P106" s="121"/>
    </row>
    <row r="107" spans="1:16" ht="21" customHeight="1" outlineLevel="2">
      <c r="A107" s="11">
        <v>5</v>
      </c>
      <c r="B107" s="17">
        <v>55</v>
      </c>
      <c r="C107" s="17">
        <v>5511</v>
      </c>
      <c r="D107" s="176" t="s">
        <v>104</v>
      </c>
      <c r="E107" s="82"/>
      <c r="F107" s="18"/>
      <c r="G107" s="69">
        <v>4</v>
      </c>
      <c r="H107" s="84"/>
      <c r="I107" s="82"/>
      <c r="J107" s="24"/>
      <c r="K107" s="83"/>
      <c r="L107" s="84"/>
      <c r="M107" s="82"/>
      <c r="N107" s="24"/>
      <c r="O107" s="24">
        <f>+G107+K107</f>
        <v>4</v>
      </c>
      <c r="P107" s="121"/>
    </row>
    <row r="108" spans="1:16" ht="21" customHeight="1" outlineLevel="2">
      <c r="A108" s="11">
        <v>5</v>
      </c>
      <c r="B108" s="17">
        <v>55</v>
      </c>
      <c r="C108" s="17">
        <v>5512</v>
      </c>
      <c r="D108" s="176" t="s">
        <v>134</v>
      </c>
      <c r="E108" s="82"/>
      <c r="F108" s="18">
        <v>6</v>
      </c>
      <c r="G108" s="69">
        <v>48</v>
      </c>
      <c r="H108" s="101">
        <f>+G108/F108*100</f>
        <v>800</v>
      </c>
      <c r="I108" s="82"/>
      <c r="J108" s="24"/>
      <c r="K108" s="83"/>
      <c r="L108" s="84"/>
      <c r="M108" s="82"/>
      <c r="N108" s="24">
        <f>+F108+J108</f>
        <v>6</v>
      </c>
      <c r="O108" s="24">
        <f>+G108+K108</f>
        <v>48</v>
      </c>
      <c r="P108" s="120">
        <f>+O108/N108*100</f>
        <v>800</v>
      </c>
    </row>
    <row r="109" spans="1:16" ht="21" customHeight="1" outlineLevel="2">
      <c r="A109" s="90">
        <v>5</v>
      </c>
      <c r="B109" s="21">
        <v>55</v>
      </c>
      <c r="C109" s="27"/>
      <c r="D109" s="177" t="s">
        <v>102</v>
      </c>
      <c r="E109" s="86"/>
      <c r="F109" s="28">
        <f>SUM(F108)</f>
        <v>6</v>
      </c>
      <c r="G109" s="87">
        <f>SUM(G107:G108)</f>
        <v>52</v>
      </c>
      <c r="H109" s="88"/>
      <c r="I109" s="86"/>
      <c r="J109" s="28"/>
      <c r="K109" s="87"/>
      <c r="L109" s="88"/>
      <c r="M109" s="86"/>
      <c r="N109" s="28">
        <f>SUM(N107:N108)</f>
        <v>6</v>
      </c>
      <c r="O109" s="28">
        <f>SUM(O107:O108)</f>
        <v>52</v>
      </c>
      <c r="P109" s="221">
        <f>+O109/N109*100</f>
        <v>866.6666666666666</v>
      </c>
    </row>
    <row r="110" spans="1:16" ht="21" customHeight="1" outlineLevel="2" thickBot="1">
      <c r="A110" s="89"/>
      <c r="B110" s="17"/>
      <c r="C110" s="17"/>
      <c r="D110" s="176"/>
      <c r="E110" s="82"/>
      <c r="F110" s="24"/>
      <c r="G110" s="83"/>
      <c r="H110" s="84"/>
      <c r="I110" s="82"/>
      <c r="J110" s="24"/>
      <c r="K110" s="83"/>
      <c r="L110" s="84"/>
      <c r="M110" s="82"/>
      <c r="N110" s="24"/>
      <c r="O110" s="24"/>
      <c r="P110" s="121"/>
    </row>
    <row r="111" spans="1:16" ht="21" customHeight="1" outlineLevel="1" thickBot="1" thickTop="1">
      <c r="A111" s="91">
        <v>5</v>
      </c>
      <c r="B111" s="57"/>
      <c r="C111" s="57"/>
      <c r="D111" s="174" t="s">
        <v>81</v>
      </c>
      <c r="E111" s="58">
        <f>+E102+E105+E109</f>
        <v>9355</v>
      </c>
      <c r="F111" s="58">
        <f>+F102+F105+F109</f>
        <v>9561</v>
      </c>
      <c r="G111" s="59">
        <f>+G102+G105+G109</f>
        <v>9271</v>
      </c>
      <c r="H111" s="60">
        <f t="shared" si="17"/>
        <v>96.96684447233554</v>
      </c>
      <c r="I111" s="58">
        <f>+I102+I105+I109</f>
        <v>250</v>
      </c>
      <c r="J111" s="58">
        <f>+J102+J105+J109</f>
        <v>250</v>
      </c>
      <c r="K111" s="59">
        <f>+K102+K105+K109</f>
        <v>324</v>
      </c>
      <c r="L111" s="60">
        <f>+K111/J111*100</f>
        <v>129.6</v>
      </c>
      <c r="M111" s="58">
        <f>+M102+M105+M109</f>
        <v>9605</v>
      </c>
      <c r="N111" s="29">
        <f>+N102+N105+N109</f>
        <v>9811</v>
      </c>
      <c r="O111" s="29">
        <f>+O102+O105+O109</f>
        <v>9595</v>
      </c>
      <c r="P111" s="218">
        <f t="shared" si="16"/>
        <v>97.79838956273571</v>
      </c>
    </row>
    <row r="112" spans="1:16" ht="21" customHeight="1" outlineLevel="1" thickTop="1">
      <c r="A112" s="92"/>
      <c r="B112" s="32"/>
      <c r="C112" s="32"/>
      <c r="D112" s="179"/>
      <c r="E112" s="68"/>
      <c r="F112" s="18"/>
      <c r="G112" s="69"/>
      <c r="H112" s="70"/>
      <c r="I112" s="68"/>
      <c r="J112" s="18"/>
      <c r="K112" s="69"/>
      <c r="L112" s="70"/>
      <c r="M112" s="68"/>
      <c r="N112" s="18"/>
      <c r="O112" s="18"/>
      <c r="P112" s="120"/>
    </row>
    <row r="113" spans="1:16" ht="21" customHeight="1" outlineLevel="3">
      <c r="A113" s="11">
        <v>6</v>
      </c>
      <c r="B113" s="17">
        <v>61</v>
      </c>
      <c r="C113" s="17">
        <v>6171</v>
      </c>
      <c r="D113" s="176" t="s">
        <v>67</v>
      </c>
      <c r="E113" s="82">
        <v>40327</v>
      </c>
      <c r="F113" s="18">
        <v>41972</v>
      </c>
      <c r="G113" s="69">
        <v>50661</v>
      </c>
      <c r="H113" s="84">
        <f t="shared" si="17"/>
        <v>120.7018965024302</v>
      </c>
      <c r="I113" s="82">
        <v>224</v>
      </c>
      <c r="J113" s="24">
        <v>2218</v>
      </c>
      <c r="K113" s="83">
        <v>2801</v>
      </c>
      <c r="L113" s="84">
        <f>+K113/J113*100</f>
        <v>126.28494138863842</v>
      </c>
      <c r="M113" s="82">
        <f>+E113+I113</f>
        <v>40551</v>
      </c>
      <c r="N113" s="24">
        <f>+F113+J113</f>
        <v>44190</v>
      </c>
      <c r="O113" s="24">
        <f>+G113+K113</f>
        <v>53462</v>
      </c>
      <c r="P113" s="121">
        <f t="shared" si="16"/>
        <v>120.98212265218376</v>
      </c>
    </row>
    <row r="114" spans="1:16" ht="21" customHeight="1" outlineLevel="2">
      <c r="A114" s="85">
        <v>6</v>
      </c>
      <c r="B114" s="21">
        <v>61</v>
      </c>
      <c r="C114" s="27"/>
      <c r="D114" s="177" t="s">
        <v>93</v>
      </c>
      <c r="E114" s="86">
        <f>SUM(E113)</f>
        <v>40327</v>
      </c>
      <c r="F114" s="28">
        <f>SUM(F113)</f>
        <v>41972</v>
      </c>
      <c r="G114" s="87">
        <f>SUM(G113)</f>
        <v>50661</v>
      </c>
      <c r="H114" s="88">
        <f t="shared" si="17"/>
        <v>120.7018965024302</v>
      </c>
      <c r="I114" s="86">
        <f>SUM(I113)</f>
        <v>224</v>
      </c>
      <c r="J114" s="28">
        <f>SUM(J113)</f>
        <v>2218</v>
      </c>
      <c r="K114" s="87">
        <f>SUM(K113)</f>
        <v>2801</v>
      </c>
      <c r="L114" s="88">
        <f>+K114/J114*100</f>
        <v>126.28494138863842</v>
      </c>
      <c r="M114" s="86">
        <f>SUM(M113)</f>
        <v>40551</v>
      </c>
      <c r="N114" s="28">
        <f>SUM(N113)</f>
        <v>44190</v>
      </c>
      <c r="O114" s="28">
        <f>SUM(O113)</f>
        <v>53462</v>
      </c>
      <c r="P114" s="221">
        <f t="shared" si="16"/>
        <v>120.98212265218376</v>
      </c>
    </row>
    <row r="115" spans="1:16" ht="21" customHeight="1" outlineLevel="2">
      <c r="A115" s="89"/>
      <c r="B115" s="17"/>
      <c r="C115" s="17"/>
      <c r="D115" s="176"/>
      <c r="E115" s="82"/>
      <c r="F115" s="24"/>
      <c r="G115" s="83"/>
      <c r="H115" s="84"/>
      <c r="I115" s="82"/>
      <c r="J115" s="24"/>
      <c r="K115" s="83"/>
      <c r="L115" s="84"/>
      <c r="M115" s="82"/>
      <c r="N115" s="24"/>
      <c r="O115" s="24"/>
      <c r="P115" s="121"/>
    </row>
    <row r="116" spans="1:16" ht="21" customHeight="1" outlineLevel="3">
      <c r="A116" s="11">
        <v>6</v>
      </c>
      <c r="B116" s="17">
        <v>62</v>
      </c>
      <c r="C116" s="17">
        <v>6211</v>
      </c>
      <c r="D116" s="176" t="s">
        <v>68</v>
      </c>
      <c r="E116" s="82">
        <v>85</v>
      </c>
      <c r="F116" s="18">
        <v>85</v>
      </c>
      <c r="G116" s="69">
        <v>70</v>
      </c>
      <c r="H116" s="84">
        <f t="shared" si="17"/>
        <v>82.35294117647058</v>
      </c>
      <c r="I116" s="82"/>
      <c r="J116" s="24"/>
      <c r="K116" s="83"/>
      <c r="L116" s="84"/>
      <c r="M116" s="82">
        <f>+E116+I116</f>
        <v>85</v>
      </c>
      <c r="N116" s="24">
        <f>+F116+J116</f>
        <v>85</v>
      </c>
      <c r="O116" s="24">
        <f>+G116+K116</f>
        <v>70</v>
      </c>
      <c r="P116" s="121">
        <f t="shared" si="16"/>
        <v>82.35294117647058</v>
      </c>
    </row>
    <row r="117" spans="1:16" ht="21" customHeight="1" outlineLevel="2">
      <c r="A117" s="85">
        <v>6</v>
      </c>
      <c r="B117" s="21">
        <v>62</v>
      </c>
      <c r="C117" s="27"/>
      <c r="D117" s="177" t="s">
        <v>94</v>
      </c>
      <c r="E117" s="86">
        <f>SUM(E116:E116)</f>
        <v>85</v>
      </c>
      <c r="F117" s="28">
        <f>SUM(F116:F116)</f>
        <v>85</v>
      </c>
      <c r="G117" s="87">
        <f>SUM(G116:G116)</f>
        <v>70</v>
      </c>
      <c r="H117" s="88">
        <f t="shared" si="17"/>
        <v>82.35294117647058</v>
      </c>
      <c r="I117" s="86"/>
      <c r="J117" s="28"/>
      <c r="K117" s="87"/>
      <c r="L117" s="88"/>
      <c r="M117" s="86">
        <f>SUM(M116:M116)</f>
        <v>85</v>
      </c>
      <c r="N117" s="28">
        <f>SUM(N116:N116)</f>
        <v>85</v>
      </c>
      <c r="O117" s="28">
        <f>SUM(O116:O116)</f>
        <v>70</v>
      </c>
      <c r="P117" s="221">
        <f t="shared" si="16"/>
        <v>82.35294117647058</v>
      </c>
    </row>
    <row r="118" spans="1:16" ht="21" customHeight="1" outlineLevel="2">
      <c r="A118" s="89"/>
      <c r="B118" s="17"/>
      <c r="C118" s="17"/>
      <c r="D118" s="176"/>
      <c r="E118" s="82"/>
      <c r="F118" s="24"/>
      <c r="G118" s="83"/>
      <c r="H118" s="84"/>
      <c r="I118" s="82"/>
      <c r="J118" s="24"/>
      <c r="K118" s="83"/>
      <c r="L118" s="84"/>
      <c r="M118" s="82"/>
      <c r="N118" s="24"/>
      <c r="O118" s="24"/>
      <c r="P118" s="121"/>
    </row>
    <row r="119" spans="1:16" ht="21" customHeight="1" outlineLevel="3">
      <c r="A119" s="11">
        <v>6</v>
      </c>
      <c r="B119" s="17">
        <v>63</v>
      </c>
      <c r="C119" s="17">
        <v>6310</v>
      </c>
      <c r="D119" s="176" t="s">
        <v>69</v>
      </c>
      <c r="E119" s="82">
        <v>59828</v>
      </c>
      <c r="F119" s="18">
        <v>64062</v>
      </c>
      <c r="G119" s="69">
        <f>129808-1</f>
        <v>129807</v>
      </c>
      <c r="H119" s="84">
        <f t="shared" si="17"/>
        <v>202.62714245574597</v>
      </c>
      <c r="I119" s="82"/>
      <c r="J119" s="24"/>
      <c r="K119" s="83"/>
      <c r="L119" s="84"/>
      <c r="M119" s="82">
        <f aca="true" t="shared" si="22" ref="M119:O120">+E119+I119</f>
        <v>59828</v>
      </c>
      <c r="N119" s="24">
        <f t="shared" si="22"/>
        <v>64062</v>
      </c>
      <c r="O119" s="24">
        <f t="shared" si="22"/>
        <v>129807</v>
      </c>
      <c r="P119" s="121">
        <f t="shared" si="16"/>
        <v>202.62714245574597</v>
      </c>
    </row>
    <row r="120" spans="1:16" ht="21" customHeight="1" outlineLevel="3">
      <c r="A120" s="11">
        <v>6</v>
      </c>
      <c r="B120" s="17">
        <v>63</v>
      </c>
      <c r="C120" s="17">
        <v>6399</v>
      </c>
      <c r="D120" s="176" t="s">
        <v>70</v>
      </c>
      <c r="E120" s="82">
        <v>3917</v>
      </c>
      <c r="F120" s="18">
        <v>1361</v>
      </c>
      <c r="G120" s="69">
        <v>2448</v>
      </c>
      <c r="H120" s="84">
        <f t="shared" si="17"/>
        <v>179.8677443056576</v>
      </c>
      <c r="I120" s="82"/>
      <c r="J120" s="24"/>
      <c r="K120" s="83"/>
      <c r="L120" s="84"/>
      <c r="M120" s="82">
        <f t="shared" si="22"/>
        <v>3917</v>
      </c>
      <c r="N120" s="24">
        <f t="shared" si="22"/>
        <v>1361</v>
      </c>
      <c r="O120" s="24">
        <f t="shared" si="22"/>
        <v>2448</v>
      </c>
      <c r="P120" s="121">
        <f t="shared" si="16"/>
        <v>179.8677443056576</v>
      </c>
    </row>
    <row r="121" spans="1:16" ht="21" customHeight="1" outlineLevel="2">
      <c r="A121" s="85">
        <v>6</v>
      </c>
      <c r="B121" s="21">
        <v>63</v>
      </c>
      <c r="C121" s="27"/>
      <c r="D121" s="177" t="s">
        <v>70</v>
      </c>
      <c r="E121" s="86">
        <f>SUM(E119:E120)</f>
        <v>63745</v>
      </c>
      <c r="F121" s="28">
        <f>SUM(F119:F120)</f>
        <v>65423</v>
      </c>
      <c r="G121" s="87">
        <f>SUM(G119:G120)</f>
        <v>132255</v>
      </c>
      <c r="H121" s="88">
        <f t="shared" si="17"/>
        <v>202.1536768414778</v>
      </c>
      <c r="I121" s="86"/>
      <c r="J121" s="28"/>
      <c r="K121" s="87"/>
      <c r="L121" s="88"/>
      <c r="M121" s="86">
        <f>SUM(M119:M120)</f>
        <v>63745</v>
      </c>
      <c r="N121" s="28">
        <f>SUM(N119:N120)</f>
        <v>65423</v>
      </c>
      <c r="O121" s="28">
        <f>SUM(O119:O120)</f>
        <v>132255</v>
      </c>
      <c r="P121" s="221">
        <f t="shared" si="16"/>
        <v>202.1536768414778</v>
      </c>
    </row>
    <row r="122" spans="1:16" ht="21" customHeight="1" outlineLevel="2">
      <c r="A122" s="89"/>
      <c r="B122" s="17"/>
      <c r="C122" s="17"/>
      <c r="D122" s="176"/>
      <c r="E122" s="82"/>
      <c r="F122" s="24"/>
      <c r="G122" s="83"/>
      <c r="H122" s="84"/>
      <c r="I122" s="82"/>
      <c r="J122" s="24"/>
      <c r="K122" s="83"/>
      <c r="L122" s="84"/>
      <c r="M122" s="82"/>
      <c r="N122" s="24"/>
      <c r="O122" s="24"/>
      <c r="P122" s="121"/>
    </row>
    <row r="123" spans="1:16" ht="21" customHeight="1" outlineLevel="2">
      <c r="A123" s="89">
        <v>6</v>
      </c>
      <c r="B123" s="17">
        <v>64</v>
      </c>
      <c r="C123" s="17">
        <v>6402</v>
      </c>
      <c r="D123" s="176" t="s">
        <v>126</v>
      </c>
      <c r="E123" s="82"/>
      <c r="F123" s="18">
        <f>117058-113538</f>
        <v>3520</v>
      </c>
      <c r="G123" s="69">
        <f>117057-113538</f>
        <v>3519</v>
      </c>
      <c r="H123" s="101">
        <f>+G123/F123*100</f>
        <v>99.9715909090909</v>
      </c>
      <c r="I123" s="82"/>
      <c r="J123" s="24"/>
      <c r="K123" s="83"/>
      <c r="L123" s="84"/>
      <c r="M123" s="82"/>
      <c r="N123" s="24">
        <f aca="true" t="shared" si="23" ref="M123:O124">+F123+J123</f>
        <v>3520</v>
      </c>
      <c r="O123" s="24">
        <f t="shared" si="23"/>
        <v>3519</v>
      </c>
      <c r="P123" s="121">
        <f>+O123/N123*100</f>
        <v>99.9715909090909</v>
      </c>
    </row>
    <row r="124" spans="1:16" ht="21" customHeight="1" outlineLevel="3">
      <c r="A124" s="11">
        <v>6</v>
      </c>
      <c r="B124" s="17">
        <v>64</v>
      </c>
      <c r="C124" s="17">
        <v>6409</v>
      </c>
      <c r="D124" s="176" t="s">
        <v>118</v>
      </c>
      <c r="E124" s="82">
        <v>14015</v>
      </c>
      <c r="F124" s="18">
        <v>1566</v>
      </c>
      <c r="G124" s="69">
        <v>1471</v>
      </c>
      <c r="H124" s="84">
        <f t="shared" si="17"/>
        <v>93.93358876117497</v>
      </c>
      <c r="I124" s="82"/>
      <c r="J124" s="24"/>
      <c r="K124" s="83"/>
      <c r="L124" s="84"/>
      <c r="M124" s="82">
        <f t="shared" si="23"/>
        <v>14015</v>
      </c>
      <c r="N124" s="24">
        <f t="shared" si="23"/>
        <v>1566</v>
      </c>
      <c r="O124" s="24">
        <f t="shared" si="23"/>
        <v>1471</v>
      </c>
      <c r="P124" s="121">
        <f t="shared" si="16"/>
        <v>93.93358876117497</v>
      </c>
    </row>
    <row r="125" spans="1:16" ht="21" customHeight="1" outlineLevel="2">
      <c r="A125" s="85">
        <v>6</v>
      </c>
      <c r="B125" s="21">
        <v>64</v>
      </c>
      <c r="C125" s="27"/>
      <c r="D125" s="177" t="s">
        <v>82</v>
      </c>
      <c r="E125" s="86">
        <f>SUM(E123:E124)</f>
        <v>14015</v>
      </c>
      <c r="F125" s="28">
        <f>SUM(F123:F124)</f>
        <v>5086</v>
      </c>
      <c r="G125" s="87">
        <f>SUM(G123:G124)</f>
        <v>4990</v>
      </c>
      <c r="H125" s="88">
        <f t="shared" si="17"/>
        <v>98.11246559182068</v>
      </c>
      <c r="I125" s="86"/>
      <c r="J125" s="28"/>
      <c r="K125" s="87"/>
      <c r="L125" s="88"/>
      <c r="M125" s="86">
        <f>SUM(M123:M124)</f>
        <v>14015</v>
      </c>
      <c r="N125" s="28">
        <f>SUM(N123:N124)</f>
        <v>5086</v>
      </c>
      <c r="O125" s="87">
        <f>SUM(O123:O124)</f>
        <v>4990</v>
      </c>
      <c r="P125" s="221">
        <f t="shared" si="16"/>
        <v>98.11246559182068</v>
      </c>
    </row>
    <row r="126" spans="1:16" ht="21" customHeight="1" outlineLevel="2" thickBot="1">
      <c r="A126" s="93"/>
      <c r="B126" s="23"/>
      <c r="C126" s="23"/>
      <c r="D126" s="178"/>
      <c r="E126" s="94"/>
      <c r="F126" s="95"/>
      <c r="G126" s="96"/>
      <c r="H126" s="97"/>
      <c r="I126" s="94"/>
      <c r="J126" s="95"/>
      <c r="K126" s="96"/>
      <c r="L126" s="97"/>
      <c r="M126" s="94"/>
      <c r="N126" s="95"/>
      <c r="O126" s="95"/>
      <c r="P126" s="222"/>
    </row>
    <row r="127" spans="1:16" ht="21" customHeight="1" outlineLevel="1" thickBot="1" thickTop="1">
      <c r="A127" s="91">
        <v>6</v>
      </c>
      <c r="B127" s="57"/>
      <c r="C127" s="57"/>
      <c r="D127" s="174" t="s">
        <v>83</v>
      </c>
      <c r="E127" s="58">
        <f>+E114+E117+E121+E125</f>
        <v>118172</v>
      </c>
      <c r="F127" s="58">
        <f>+F114+F117+F121+F125</f>
        <v>112566</v>
      </c>
      <c r="G127" s="59">
        <f>+G114+G117+G121+G125</f>
        <v>187976</v>
      </c>
      <c r="H127" s="60">
        <f t="shared" si="17"/>
        <v>166.99180924968462</v>
      </c>
      <c r="I127" s="58">
        <f>+I114+I117+I121+I125</f>
        <v>224</v>
      </c>
      <c r="J127" s="58">
        <f>+J114+J117+J121+J125</f>
        <v>2218</v>
      </c>
      <c r="K127" s="59">
        <f>+K114+K117+K121+K125</f>
        <v>2801</v>
      </c>
      <c r="L127" s="60">
        <f>+K127/J127*100</f>
        <v>126.28494138863842</v>
      </c>
      <c r="M127" s="58">
        <f>+M114+M117+M121+M125</f>
        <v>118396</v>
      </c>
      <c r="N127" s="29">
        <f>+N114+N117+N121+N125</f>
        <v>114784</v>
      </c>
      <c r="O127" s="29">
        <f>+O114+O117+O121+O125</f>
        <v>190777</v>
      </c>
      <c r="P127" s="218">
        <f t="shared" si="16"/>
        <v>166.20522023975468</v>
      </c>
    </row>
    <row r="128" spans="1:16" ht="21" customHeight="1" thickTop="1">
      <c r="A128" s="92"/>
      <c r="B128" s="32"/>
      <c r="C128" s="32"/>
      <c r="D128" s="179"/>
      <c r="E128" s="68"/>
      <c r="F128" s="18"/>
      <c r="G128" s="69"/>
      <c r="H128" s="70"/>
      <c r="I128" s="68"/>
      <c r="J128" s="18"/>
      <c r="K128" s="69"/>
      <c r="L128" s="70"/>
      <c r="M128" s="68"/>
      <c r="N128" s="18"/>
      <c r="O128" s="18"/>
      <c r="P128" s="120"/>
    </row>
    <row r="129" spans="1:16" ht="21" customHeight="1" thickBot="1">
      <c r="A129" s="107"/>
      <c r="B129" s="108"/>
      <c r="C129" s="108"/>
      <c r="D129" s="186" t="s">
        <v>119</v>
      </c>
      <c r="E129" s="109">
        <f>+E127+E111+E99+E86+E32+E15+E7</f>
        <v>806668</v>
      </c>
      <c r="F129" s="109">
        <f>+F127+F111+F99+F86+F32+F15+F7</f>
        <v>837376</v>
      </c>
      <c r="G129" s="110">
        <f>+G127+G111+G99+G86+G32+G15+G7</f>
        <v>887280</v>
      </c>
      <c r="H129" s="111">
        <f t="shared" si="17"/>
        <v>105.95956893916234</v>
      </c>
      <c r="I129" s="109">
        <f>+I127+I111+I99+I86+I32+I15+I7</f>
        <v>171474</v>
      </c>
      <c r="J129" s="109">
        <f>+J127+J111+J99+J86+J32+J15+J7</f>
        <v>173516</v>
      </c>
      <c r="K129" s="110">
        <f>+K127+K111+K99+K86+K32+K15+K7</f>
        <v>331680</v>
      </c>
      <c r="L129" s="111">
        <f>+K129/J129*100</f>
        <v>191.1524009313262</v>
      </c>
      <c r="M129" s="109">
        <f>+M127+M111+M99+M86+M32+M15+M7</f>
        <v>978142</v>
      </c>
      <c r="N129" s="109">
        <f>+N127+N111+N99+N86+N32+N15+N7</f>
        <v>1010892</v>
      </c>
      <c r="O129" s="110">
        <f>+O127+O111+O99+O86+O32+O15+O7</f>
        <v>1218960</v>
      </c>
      <c r="P129" s="225">
        <f t="shared" si="16"/>
        <v>120.58261416649849</v>
      </c>
    </row>
    <row r="130" spans="1:16" ht="20.25">
      <c r="A130" s="37"/>
      <c r="B130" s="37"/>
      <c r="C130" s="37"/>
      <c r="D130" s="141"/>
      <c r="E130" s="142"/>
      <c r="F130" s="37"/>
      <c r="G130" s="37"/>
      <c r="H130" s="143"/>
      <c r="I130" s="142"/>
      <c r="J130" s="37"/>
      <c r="K130" s="37"/>
      <c r="L130" s="37"/>
      <c r="M130" s="144"/>
      <c r="N130" s="144"/>
      <c r="O130" s="144"/>
      <c r="P130" s="143"/>
    </row>
    <row r="131" spans="1:16" ht="20.25">
      <c r="A131" s="37"/>
      <c r="B131" s="37"/>
      <c r="C131" s="37"/>
      <c r="D131" s="141"/>
      <c r="E131" s="142"/>
      <c r="F131" s="37"/>
      <c r="G131" s="37"/>
      <c r="H131" s="143"/>
      <c r="I131" s="142"/>
      <c r="J131" s="37"/>
      <c r="K131" s="37"/>
      <c r="L131" s="37"/>
      <c r="M131" s="144"/>
      <c r="N131" s="144"/>
      <c r="O131" s="144"/>
      <c r="P131" s="143"/>
    </row>
    <row r="132" spans="1:16" ht="18.75">
      <c r="A132" s="12"/>
      <c r="B132" s="5"/>
      <c r="C132" s="5"/>
      <c r="D132" s="5"/>
      <c r="E132" s="5"/>
      <c r="F132" s="5"/>
      <c r="G132" s="5"/>
      <c r="H132" s="112"/>
      <c r="I132" s="5"/>
      <c r="J132" s="5"/>
      <c r="K132" s="5"/>
      <c r="L132" s="5"/>
      <c r="M132" s="113"/>
      <c r="N132" s="113"/>
      <c r="O132" s="5"/>
      <c r="P132" s="112"/>
    </row>
    <row r="133" spans="1:16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12"/>
    </row>
    <row r="134" spans="1:16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20.25">
      <c r="A135" s="5"/>
      <c r="B135" s="114"/>
      <c r="C135" s="114"/>
      <c r="D135" s="11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20.25">
      <c r="A136" s="114"/>
      <c r="B136" s="114"/>
      <c r="C136" s="114"/>
      <c r="D136" s="11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20.25">
      <c r="A137" s="114"/>
      <c r="B137" s="114"/>
      <c r="C137" s="114"/>
      <c r="D137" s="11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20.25">
      <c r="A138" s="114"/>
      <c r="B138" s="114"/>
      <c r="C138" s="114"/>
      <c r="D138" s="11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20.25">
      <c r="A139" s="114"/>
      <c r="B139" s="114"/>
      <c r="C139" s="114"/>
      <c r="D139" s="11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20.25">
      <c r="A140" s="114"/>
      <c r="B140" s="114"/>
      <c r="C140" s="114"/>
      <c r="D140" s="11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20.25">
      <c r="A141" s="114"/>
      <c r="B141" s="114"/>
      <c r="C141" s="114"/>
      <c r="D141" s="11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20.25">
      <c r="A142" s="114"/>
      <c r="B142" s="114"/>
      <c r="C142" s="114"/>
      <c r="D142" s="11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20.25">
      <c r="A143" s="114"/>
      <c r="B143" s="114"/>
      <c r="C143" s="114"/>
      <c r="D143" s="11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20.25">
      <c r="A144" s="114"/>
      <c r="B144" s="114"/>
      <c r="C144" s="114"/>
      <c r="D144" s="11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20.25">
      <c r="A145" s="114"/>
      <c r="B145" s="114"/>
      <c r="C145" s="114"/>
      <c r="D145" s="11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20.25">
      <c r="A146" s="114"/>
      <c r="B146" s="114"/>
      <c r="C146" s="114"/>
      <c r="D146" s="11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20.25">
      <c r="A147" s="114"/>
      <c r="B147" s="114"/>
      <c r="C147" s="114"/>
      <c r="D147" s="11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</sheetData>
  <printOptions horizontalCentered="1"/>
  <pageMargins left="0.43" right="0.51" top="0.5511811023622047" bottom="0.59" header="0.2755905511811024" footer="0.37"/>
  <pageSetup fitToHeight="3" fitToWidth="1" horizontalDpi="360" verticalDpi="360" orientation="landscape" paperSize="9" scale="51" r:id="rId1"/>
  <headerFooter alignWithMargins="0">
    <oddHeader xml:space="preserve">&amp;R 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MMB</cp:lastModifiedBy>
  <cp:lastPrinted>2002-04-05T07:38:35Z</cp:lastPrinted>
  <dcterms:created xsi:type="dcterms:W3CDTF">1999-11-22T06:38:01Z</dcterms:created>
  <dcterms:modified xsi:type="dcterms:W3CDTF">2002-03-22T12:00:26Z</dcterms:modified>
  <cp:category/>
  <cp:version/>
  <cp:contentType/>
  <cp:contentStatus/>
</cp:coreProperties>
</file>