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RR" sheetId="1" r:id="rId1"/>
    <sheet name="FKŠ" sheetId="2" r:id="rId2"/>
    <sheet name="FBV" sheetId="3" r:id="rId3"/>
    <sheet name="FRB" sheetId="4" r:id="rId4"/>
    <sheet name="SF_OŠMT" sheetId="5" r:id="rId5"/>
    <sheet name="SF" sheetId="6" r:id="rId6"/>
  </sheets>
  <definedNames>
    <definedName name="_xlnm.Print_Area" localSheetId="1">'FKŠ'!$A$1:$E$39</definedName>
    <definedName name="_xlnm.Print_Area" localSheetId="0">'FRR'!$A$1:$D$37</definedName>
    <definedName name="_xlnm.Print_Area" localSheetId="5">'SF'!$A$1:$F$47</definedName>
    <definedName name="_xlnm.Print_Area" localSheetId="4">'SF_OŠMT'!$A$1:$I$33</definedName>
  </definedNames>
  <calcPr fullCalcOnLoad="1"/>
</workbook>
</file>

<file path=xl/comments2.xml><?xml version="1.0" encoding="utf-8"?>
<comments xmlns="http://schemas.openxmlformats.org/spreadsheetml/2006/main">
  <authors>
    <author>knauer</author>
  </authors>
  <commentList>
    <comment ref="B35" authorId="0">
      <text>
        <r>
          <rPr>
            <sz val="8"/>
            <rFont val="Tahoma"/>
            <family val="0"/>
          </rPr>
          <t>BKOM</t>
        </r>
      </text>
    </comment>
  </commentList>
</comments>
</file>

<file path=xl/sharedStrings.xml><?xml version="1.0" encoding="utf-8"?>
<sst xmlns="http://schemas.openxmlformats.org/spreadsheetml/2006/main" count="223" uniqueCount="161">
  <si>
    <t>v tis. Kč</t>
  </si>
  <si>
    <t>SOCIÁLNÍ FOND</t>
  </si>
  <si>
    <t>MMB a MP</t>
  </si>
  <si>
    <t>ZDROJE celkem</t>
  </si>
  <si>
    <t>Počáteční stav</t>
  </si>
  <si>
    <t>za zaměstnance MMB a uvolněné členy ZMB (4% z hrubých mezd)</t>
  </si>
  <si>
    <t>za zaměstnance Městské policie (3% z hrubých mezd)</t>
  </si>
  <si>
    <t>POTŘEBY celkem</t>
  </si>
  <si>
    <t>Kapitálové</t>
  </si>
  <si>
    <t>Provozní</t>
  </si>
  <si>
    <t>Příspěvek na závodní stravování</t>
  </si>
  <si>
    <t xml:space="preserve">Dary </t>
  </si>
  <si>
    <t xml:space="preserve">Ošatné </t>
  </si>
  <si>
    <t>Příspěvek na rekreaci</t>
  </si>
  <si>
    <t>Příspěvek na MHD</t>
  </si>
  <si>
    <t>Zůstatek</t>
  </si>
  <si>
    <t>Schválený</t>
  </si>
  <si>
    <t xml:space="preserve">FOND  REZERV  A  ROZVOJE </t>
  </si>
  <si>
    <t>Schválený rozpočet</t>
  </si>
  <si>
    <t>Upravený rozpočet</t>
  </si>
  <si>
    <t>Skutečnost k 31.12.2002</t>
  </si>
  <si>
    <t>účet 917</t>
  </si>
  <si>
    <t xml:space="preserve">Počáteční stav fondu </t>
  </si>
  <si>
    <t>Převod výsledku hospodaření r. 2001</t>
  </si>
  <si>
    <t xml:space="preserve">Převod z rozpočtu města </t>
  </si>
  <si>
    <t xml:space="preserve">Příjmy z FV 2001 </t>
  </si>
  <si>
    <t>Převod úspory z dopravně správních činností z OVV</t>
  </si>
  <si>
    <t>Daň z příjmu z VHČ MMB za rok 2001</t>
  </si>
  <si>
    <t xml:space="preserve">Výdaje z FV 2001 </t>
  </si>
  <si>
    <t xml:space="preserve">Převody mezi FRR a ostat. fondy v rámci FV 2001 </t>
  </si>
  <si>
    <t>Použití fondu ke krytí účetního schodku r. 2001</t>
  </si>
  <si>
    <t xml:space="preserve">Zapojení FRR k financování výdajů </t>
  </si>
  <si>
    <t>Bankovní převody</t>
  </si>
  <si>
    <t>FINANČNÍ VYPOŘÁDÁNÍ 2002</t>
  </si>
  <si>
    <t>Stav účtu 917 k 31.12. 2002</t>
  </si>
  <si>
    <t>Tvorba FRR z finančních prostředků na Základním běžném účtě</t>
  </si>
  <si>
    <t>Převod mezi FRR a ostatními fondy, finanční vypořádání (zdroje, potřeby)</t>
  </si>
  <si>
    <t>Stav fondu po finančním vypořádání</t>
  </si>
  <si>
    <t>FOND KRYTÍ ŠKOD NA NEMOVITÉM MAJETKU A SOUBORU</t>
  </si>
  <si>
    <t xml:space="preserve">Upravený rozpočet </t>
  </si>
  <si>
    <t>Skutečnost k 31.12. 2002</t>
  </si>
  <si>
    <t xml:space="preserve"> MOVITÝCH VĚCÍ VE VLASTNICTVÍ MĚSTA BRNA</t>
  </si>
  <si>
    <t>Počáteční stav fondu</t>
  </si>
  <si>
    <t>Příjem z FV 2001</t>
  </si>
  <si>
    <t xml:space="preserve">Účetní stav fondu k 31.12. 2002 (účet 917) činí 82 772 tis. Kč. </t>
  </si>
  <si>
    <t xml:space="preserve">Schválený rozpočet výdajů na krytí škod pro rok 2002 činil 10 000 tis. Kč. Skutečné čerpání výdajů na krytí škod činilo 373 tis. Kč. </t>
  </si>
  <si>
    <t>Po finančním vypořádání bude do FKŠ převedeno 9 627 tis. Kč. Stav fondu po finančním vypořádání činí 92 399 tis. Kč.</t>
  </si>
  <si>
    <t>Souhrn pojištěného majetku ve FKŠ k 31.12.2002 (v Kč)</t>
  </si>
  <si>
    <t>Město Brno</t>
  </si>
  <si>
    <t>Městské části</t>
  </si>
  <si>
    <t>Příspěvkové organizace</t>
  </si>
  <si>
    <t>Jiné</t>
  </si>
  <si>
    <t>Celkem</t>
  </si>
  <si>
    <t>FOND    ROZVOJE   BYDLENÍ</t>
  </si>
  <si>
    <t xml:space="preserve">Schválený </t>
  </si>
  <si>
    <t xml:space="preserve">Upravený </t>
  </si>
  <si>
    <t>rozpočet 2002</t>
  </si>
  <si>
    <t xml:space="preserve">Bank. účty </t>
  </si>
  <si>
    <t>236 a 231</t>
  </si>
  <si>
    <t>Účet 917</t>
  </si>
  <si>
    <t>Splátky z poskytnutých půjček</t>
  </si>
  <si>
    <t>Úroky z půjček</t>
  </si>
  <si>
    <t>Připsané úroky na účet</t>
  </si>
  <si>
    <t>Ostatní převody</t>
  </si>
  <si>
    <t>Zaplacené poplatky</t>
  </si>
  <si>
    <t>POTŘEBY</t>
  </si>
  <si>
    <t xml:space="preserve"> - investiční půjčky městským částem</t>
  </si>
  <si>
    <t xml:space="preserve"> - investiční půjčky fyz. osobám</t>
  </si>
  <si>
    <t xml:space="preserve"> - investiční půjčky práv. osobám</t>
  </si>
  <si>
    <t xml:space="preserve"> - provozní půjčky městským částem</t>
  </si>
  <si>
    <t xml:space="preserve"> - provozní půjčky fyz. osobám</t>
  </si>
  <si>
    <t xml:space="preserve"> - provozní půjčky práv. osobám</t>
  </si>
  <si>
    <t xml:space="preserve">Zůstatek </t>
  </si>
  <si>
    <t>Přehled o půjčkách poskytnutých z Fondu rozvoje bydlení města Brna a jejich splácení</t>
  </si>
  <si>
    <t>Ukazatel / Rok</t>
  </si>
  <si>
    <t>k 31.12.2002</t>
  </si>
  <si>
    <t>Počet žadatelů</t>
  </si>
  <si>
    <t>Počet smluv s otevřeným  účtem</t>
  </si>
  <si>
    <t xml:space="preserve">Finanční  prostředky  poskytnuté </t>
  </si>
  <si>
    <t>na půjčky ( v tis. Kč ):</t>
  </si>
  <si>
    <t xml:space="preserve">  - investiční</t>
  </si>
  <si>
    <t xml:space="preserve">     - neinvestiční</t>
  </si>
  <si>
    <t>Finanční prostřed. ze splácení ( v tis. Kč):</t>
  </si>
  <si>
    <t xml:space="preserve">             - úmory ( splátky )</t>
  </si>
  <si>
    <t xml:space="preserve">              - úroky ze splácení</t>
  </si>
  <si>
    <t>Stav fondu  (účet 917) činí  181 639 tis. Kč. Rozdíl  mezi  účetním a bankovním stavem fondu  je saldo mezi  poskytnutými půjčkami a přijatými splátkami půjček.</t>
  </si>
  <si>
    <t xml:space="preserve">Ze splácení půjček z let předchozích fond k 31.12. 2002 obdržel  61 066 tis. Kč (vč. úroků).  K datu  31.12.2002  bylo převedeno na účty dlužníků  celkem  45 840 tis. Kč.  Splácení  je ukončeno u 370 smluv,  z toho 341 klientů  má již  ukončeno  řízení o </t>
  </si>
  <si>
    <t>Z výběrových řízení roku 2002 byl již otevřen účet  k čerpání finančních  prostředků u 107 smluv. Na 5 rozpracovaných  smluv  z roku 2002 bude ještě poskytnuto klientům 1 350 tis. Kč. Z výběrových řízení roku 2002 klienti stornovali  nebo snížili 52 půjče</t>
  </si>
  <si>
    <t>FOND BYTOVÉ VÝSTAVBY</t>
  </si>
  <si>
    <t>Předpis stavu fondu</t>
  </si>
  <si>
    <t>Účetní stav fondu</t>
  </si>
  <si>
    <t>Bank. účet 236</t>
  </si>
  <si>
    <t xml:space="preserve">účet 917 </t>
  </si>
  <si>
    <t>a maj. účet 253</t>
  </si>
  <si>
    <t>Prodej nemovitostí v průběhu roku</t>
  </si>
  <si>
    <t>Pronájem pozemků</t>
  </si>
  <si>
    <t>Příjmy z nájemného - spoluvlastnický podíl</t>
  </si>
  <si>
    <t xml:space="preserve"> - použití dle Zásad pro zapojení fin. prostř. FBV a stat. fondu, ORG 4925</t>
  </si>
  <si>
    <t xml:space="preserve"> - Domov důchodců, Mikuláškovo náměstí, ORG 4720</t>
  </si>
  <si>
    <t xml:space="preserve"> - výstavba nájemních bytů Cacovická - Skryjova, ORG 4984</t>
  </si>
  <si>
    <t xml:space="preserve"> - výstavba nájemních bytů Brno-sever, Lesná -Nad střelnicí, ORG 4985</t>
  </si>
  <si>
    <t xml:space="preserve"> - výstavba nájemních bytů Brno-Žebětín-Za kněžským hájkem, ORG 4986</t>
  </si>
  <si>
    <t xml:space="preserve"> - investiční půjčka Brno - střed</t>
  </si>
  <si>
    <t xml:space="preserve"> - investiční transfery na městské části </t>
  </si>
  <si>
    <t xml:space="preserve"> - výstavba nájemních bytů Brno - Židenice, Pod Novou horou, ORG 4987</t>
  </si>
  <si>
    <t xml:space="preserve"> - výstavba bytů zvláštního určení Brno - Medlánky, ORG 4989</t>
  </si>
  <si>
    <t xml:space="preserve"> - výstavba bytového domu Medlánky, ORG 4961</t>
  </si>
  <si>
    <t xml:space="preserve"> - dostavba Aeskulap, ORG 4991</t>
  </si>
  <si>
    <t xml:space="preserve"> - náj. byty Brno - Medlánky, V újezdech, II. etapa, ORG 4992</t>
  </si>
  <si>
    <t xml:space="preserve"> - náklady na uplatnění oprav - fyzické osoby</t>
  </si>
  <si>
    <t xml:space="preserve"> - náklady na uplatnění oprav - právnické osoby</t>
  </si>
  <si>
    <t xml:space="preserve"> - znalecké posudky</t>
  </si>
  <si>
    <t xml:space="preserve"> - nákup služeb a geometrické plány</t>
  </si>
  <si>
    <t xml:space="preserve"> - správní poplatky</t>
  </si>
  <si>
    <t xml:space="preserve"> - daň z převodu nemovitostí</t>
  </si>
  <si>
    <t>Rozdíl  ve  výši 25 000 tis. Kč  mezi  stavem  účtu  917 a  bankovním  stavem fondu  je zapříčiněn  poskytnutím  půjčky  MČ Brno - střed  přímo z bankovního účtu  fondu</t>
  </si>
  <si>
    <t>(v souladu s postupy účtování).</t>
  </si>
  <si>
    <t xml:space="preserve">Finanční vypořádání roku 2002 </t>
  </si>
  <si>
    <t>Stav účtu 917 k 31.12.2002</t>
  </si>
  <si>
    <t>Převod z FRR do FBV - rozdíl mezi předpisem stavu fondu (181 985 tis. Kč)  a stavem účtu 917 (171 701 tis. Kč)</t>
  </si>
  <si>
    <t>Převod z FBV do FRR - příjem MČ ve výši 10 % z kupní ceny prodaných nemovitostí</t>
  </si>
  <si>
    <t>SOCIÁLNÍ FOND zaměstnanců statutárního</t>
  </si>
  <si>
    <t>rozdíl mezi uprav.</t>
  </si>
  <si>
    <t xml:space="preserve">Bankovní stav </t>
  </si>
  <si>
    <t xml:space="preserve">Předpis stavu </t>
  </si>
  <si>
    <t>Skutečnost</t>
  </si>
  <si>
    <t>města Brna zařazených do škol, předškolních</t>
  </si>
  <si>
    <t>rozpočet</t>
  </si>
  <si>
    <t xml:space="preserve">fondu </t>
  </si>
  <si>
    <t xml:space="preserve"> k 31.12.2002</t>
  </si>
  <si>
    <t xml:space="preserve"> a školských zařízení</t>
  </si>
  <si>
    <t>a schvál.rozp.</t>
  </si>
  <si>
    <t>Zálohový příděl fondu - dotace ze stát. rozpočtu</t>
  </si>
  <si>
    <t>Příděl fondu - dotace ze stát. rozpočtu (vyrovnání z r. 2000)</t>
  </si>
  <si>
    <t>Splátky půjček *)</t>
  </si>
  <si>
    <t>Odpis prominutých půjček **)</t>
  </si>
  <si>
    <t>Příspěvek na rekreace</t>
  </si>
  <si>
    <t>Kulturní činnost - zájezdy,divadlo</t>
  </si>
  <si>
    <t xml:space="preserve">Příspěvek na stravování </t>
  </si>
  <si>
    <t>Dary</t>
  </si>
  <si>
    <t>Ostatní čerpání (sociální výpomoc, příspěvek OO, vyrovnání právních subjektů)</t>
  </si>
  <si>
    <t>*)   Splátky půjček od zaměstnanců na bankovním účtě ve výši 1 576 tis. Kč  byly převedeny v měsíci únoru 2003 na účet MF ČR.</t>
  </si>
  <si>
    <t>**) Odpis prominutých půjček ve výši 37 tis. Kč byl proveden v roce 2002 dle vyhl. FKSP 114/2002 Sb. § 3 odst. 7.</t>
  </si>
  <si>
    <t>Rozdíl mezi předpisem stavu fondu a bankovním stavem fondu ve výši 961 tis. Kč činí stav nesplacených půjček, které budou během 1. pololetí 2003</t>
  </si>
  <si>
    <t>postupně převedeny na Úřad pro zastupování státu ve věcech majetkových.</t>
  </si>
  <si>
    <t xml:space="preserve">Zůstatek sociálního fondu ve výši 14 tis. Kč bude po schválení finančního vypořádání roku 2002 převeden na školy, které přešly k 1.1.2003 do právní </t>
  </si>
  <si>
    <t>subjektivity (dle zákona č. 230/2002 Sb. čl. CXVII bod 22).</t>
  </si>
  <si>
    <t xml:space="preserve">                  </t>
  </si>
  <si>
    <t>Předpis stavu</t>
  </si>
  <si>
    <t>Skut. k 31.12.02</t>
  </si>
  <si>
    <t>fondu k 31.12.02</t>
  </si>
  <si>
    <t>Příjmy z FV 2001</t>
  </si>
  <si>
    <t>Příděl fondu:</t>
  </si>
  <si>
    <t xml:space="preserve"> </t>
  </si>
  <si>
    <t xml:space="preserve">Doplatek odvodů z mezd Jídelny MMB </t>
  </si>
  <si>
    <t>Doplatek odvodů z mezd  OSB</t>
  </si>
  <si>
    <t>Magistrát města Brna</t>
  </si>
  <si>
    <t>Ostatní čerpání (provozní výdaje rekreačních zařízení, příspěvek OO, právní služby, setkání s důchodci, příspěvek na vedení účtů)</t>
  </si>
  <si>
    <t>Městská policie</t>
  </si>
  <si>
    <t>Bankovní převody            účet 917</t>
  </si>
  <si>
    <t>Převod z FRR  do SF - rozdíl mezi předpisem stavu fondu (3 476 tis. Kč) a skutečností (588 tis. Kč)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</si>
</sst>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_)"/>
    <numFmt numFmtId="166" formatCode="#,##0_);\(#,##0\)"/>
    <numFmt numFmtId="167" formatCode="#,##0.00\ _K_č"/>
    <numFmt numFmtId="168" formatCode="#,##0.00\ &quot;Kč&quot;"/>
    <numFmt numFmtId="169" formatCode="0.0%"/>
    <numFmt numFmtId="170" formatCode="#\ ##,000&quot;Kč&quot;"/>
    <numFmt numFmtId="171" formatCode="#,##0.00&quot;Kč&quot;"/>
    <numFmt numFmtId="172" formatCode="#,##0.000"/>
    <numFmt numFmtId="173" formatCode="d/m/yy"/>
    <numFmt numFmtId="174" formatCode="0.0"/>
    <numFmt numFmtId="175" formatCode="#,##0.0000"/>
    <numFmt numFmtId="176" formatCode="0.000%"/>
    <numFmt numFmtId="177" formatCode="0.0000%"/>
    <numFmt numFmtId="178" formatCode="0.00000%"/>
  </numFmts>
  <fonts count="26">
    <font>
      <sz val="10"/>
      <name val="Arial CE"/>
      <family val="0"/>
    </font>
    <font>
      <sz val="10"/>
      <name val="Courier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b/>
      <sz val="12"/>
      <name val="Arial CE"/>
      <family val="2"/>
    </font>
    <font>
      <i/>
      <sz val="12"/>
      <name val="Times New Roman CE"/>
      <family val="1"/>
    </font>
    <font>
      <sz val="12"/>
      <color indexed="10"/>
      <name val="Times New Roman CE"/>
      <family val="1"/>
    </font>
    <font>
      <b/>
      <sz val="9"/>
      <name val="Arial CE"/>
      <family val="2"/>
    </font>
    <font>
      <b/>
      <u val="single"/>
      <sz val="10"/>
      <name val="Arial CE"/>
      <family val="2"/>
    </font>
    <font>
      <sz val="8"/>
      <name val="Tahoma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5"/>
      <name val="Times New Roman CE"/>
      <family val="1"/>
    </font>
    <font>
      <b/>
      <sz val="15"/>
      <name val="Times New Roman CE"/>
      <family val="1"/>
    </font>
    <font>
      <sz val="15"/>
      <color indexed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6" fillId="0" borderId="29" xfId="0" applyFont="1" applyBorder="1" applyAlignment="1">
      <alignment horizontal="left"/>
    </xf>
    <xf numFmtId="3" fontId="6" fillId="0" borderId="3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31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9" xfId="0" applyNumberFormat="1" applyFont="1" applyFill="1" applyBorder="1" applyAlignment="1">
      <alignment/>
    </xf>
    <xf numFmtId="0" fontId="16" fillId="0" borderId="31" xfId="0" applyFont="1" applyBorder="1" applyAlignment="1">
      <alignment/>
    </xf>
    <xf numFmtId="3" fontId="16" fillId="0" borderId="31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0" fontId="15" fillId="0" borderId="33" xfId="0" applyFont="1" applyBorder="1" applyAlignment="1">
      <alignment/>
    </xf>
    <xf numFmtId="3" fontId="15" fillId="0" borderId="33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16" fillId="0" borderId="32" xfId="0" applyFont="1" applyBorder="1" applyAlignment="1">
      <alignment/>
    </xf>
    <xf numFmtId="0" fontId="16" fillId="0" borderId="0" xfId="0" applyFont="1" applyAlignment="1">
      <alignment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5" fillId="0" borderId="25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15" xfId="0" applyFont="1" applyBorder="1" applyAlignment="1">
      <alignment/>
    </xf>
    <xf numFmtId="3" fontId="15" fillId="0" borderId="39" xfId="0" applyNumberFormat="1" applyFont="1" applyBorder="1" applyAlignment="1">
      <alignment/>
    </xf>
    <xf numFmtId="0" fontId="15" fillId="0" borderId="27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15" fillId="0" borderId="18" xfId="0" applyFont="1" applyBorder="1" applyAlignment="1">
      <alignment/>
    </xf>
    <xf numFmtId="3" fontId="15" fillId="0" borderId="28" xfId="0" applyNumberFormat="1" applyFont="1" applyBorder="1" applyAlignment="1">
      <alignment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0" xfId="0" applyFont="1" applyBorder="1" applyAlignment="1">
      <alignment/>
    </xf>
    <xf numFmtId="3" fontId="16" fillId="0" borderId="43" xfId="0" applyNumberFormat="1" applyFont="1" applyBorder="1" applyAlignment="1">
      <alignment/>
    </xf>
    <xf numFmtId="0" fontId="16" fillId="0" borderId="44" xfId="0" applyFont="1" applyBorder="1" applyAlignment="1">
      <alignment horizontal="left"/>
    </xf>
    <xf numFmtId="3" fontId="16" fillId="0" borderId="45" xfId="0" applyNumberFormat="1" applyFont="1" applyBorder="1" applyAlignment="1">
      <alignment/>
    </xf>
    <xf numFmtId="3" fontId="16" fillId="0" borderId="38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3" fontId="15" fillId="0" borderId="4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0" fontId="16" fillId="0" borderId="27" xfId="0" applyFont="1" applyBorder="1" applyAlignment="1">
      <alignment horizontal="left"/>
    </xf>
    <xf numFmtId="3" fontId="16" fillId="0" borderId="40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28" xfId="0" applyNumberFormat="1" applyFont="1" applyBorder="1" applyAlignment="1">
      <alignment/>
    </xf>
    <xf numFmtId="0" fontId="15" fillId="0" borderId="29" xfId="0" applyFont="1" applyBorder="1" applyAlignment="1">
      <alignment horizontal="center"/>
    </xf>
    <xf numFmtId="3" fontId="15" fillId="0" borderId="46" xfId="0" applyNumberFormat="1" applyFont="1" applyBorder="1" applyAlignment="1">
      <alignment/>
    </xf>
    <xf numFmtId="3" fontId="15" fillId="0" borderId="47" xfId="0" applyNumberFormat="1" applyFont="1" applyBorder="1" applyAlignment="1">
      <alignment/>
    </xf>
    <xf numFmtId="3" fontId="15" fillId="0" borderId="48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4" fontId="18" fillId="0" borderId="0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2" xfId="0" applyFont="1" applyFill="1" applyBorder="1" applyAlignment="1">
      <alignment/>
    </xf>
    <xf numFmtId="3" fontId="18" fillId="0" borderId="3" xfId="0" applyNumberFormat="1" applyFont="1" applyFill="1" applyBorder="1" applyAlignment="1">
      <alignment horizontal="right"/>
    </xf>
    <xf numFmtId="0" fontId="17" fillId="0" borderId="31" xfId="0" applyFont="1" applyFill="1" applyBorder="1" applyAlignment="1">
      <alignment/>
    </xf>
    <xf numFmtId="3" fontId="17" fillId="0" borderId="5" xfId="0" applyNumberFormat="1" applyFont="1" applyFill="1" applyBorder="1" applyAlignment="1">
      <alignment/>
    </xf>
    <xf numFmtId="3" fontId="17" fillId="0" borderId="31" xfId="0" applyNumberFormat="1" applyFont="1" applyFill="1" applyBorder="1" applyAlignment="1">
      <alignment/>
    </xf>
    <xf numFmtId="3" fontId="17" fillId="0" borderId="5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0" xfId="0" applyFont="1" applyFill="1" applyAlignment="1">
      <alignment/>
    </xf>
    <xf numFmtId="3" fontId="18" fillId="0" borderId="3" xfId="0" applyNumberFormat="1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3" fontId="18" fillId="0" borderId="49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0" fontId="18" fillId="0" borderId="50" xfId="0" applyFont="1" applyBorder="1" applyAlignment="1">
      <alignment horizontal="right"/>
    </xf>
    <xf numFmtId="0" fontId="18" fillId="0" borderId="0" xfId="0" applyFont="1" applyAlignment="1">
      <alignment/>
    </xf>
    <xf numFmtId="3" fontId="17" fillId="0" borderId="26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0" fontId="19" fillId="0" borderId="5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19" fillId="0" borderId="5" xfId="0" applyFont="1" applyFill="1" applyBorder="1" applyAlignment="1">
      <alignment/>
    </xf>
    <xf numFmtId="3" fontId="19" fillId="0" borderId="31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0" fontId="20" fillId="0" borderId="1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6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0" fontId="20" fillId="0" borderId="5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0" xfId="0" applyFont="1" applyAlignment="1">
      <alignment vertical="top"/>
    </xf>
    <xf numFmtId="0" fontId="19" fillId="0" borderId="5" xfId="0" applyFont="1" applyBorder="1" applyAlignment="1">
      <alignment horizontal="left" vertical="top" wrapText="1"/>
    </xf>
    <xf numFmtId="3" fontId="20" fillId="0" borderId="31" xfId="0" applyNumberFormat="1" applyFont="1" applyBorder="1" applyAlignment="1">
      <alignment vertical="top"/>
    </xf>
    <xf numFmtId="3" fontId="20" fillId="0" borderId="5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5" xfId="0" applyFont="1" applyBorder="1" applyAlignment="1">
      <alignment/>
    </xf>
    <xf numFmtId="3" fontId="22" fillId="0" borderId="5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center"/>
    </xf>
    <xf numFmtId="3" fontId="22" fillId="0" borderId="5" xfId="0" applyNumberFormat="1" applyFont="1" applyBorder="1" applyAlignment="1">
      <alignment/>
    </xf>
    <xf numFmtId="0" fontId="23" fillId="0" borderId="3" xfId="0" applyFont="1" applyBorder="1" applyAlignment="1">
      <alignment/>
    </xf>
    <xf numFmtId="3" fontId="23" fillId="0" borderId="4" xfId="0" applyNumberFormat="1" applyFont="1" applyBorder="1" applyAlignment="1">
      <alignment/>
    </xf>
    <xf numFmtId="0" fontId="23" fillId="0" borderId="1" xfId="0" applyFont="1" applyBorder="1" applyAlignment="1">
      <alignment/>
    </xf>
    <xf numFmtId="3" fontId="23" fillId="0" borderId="7" xfId="0" applyNumberFormat="1" applyFont="1" applyBorder="1" applyAlignment="1">
      <alignment/>
    </xf>
    <xf numFmtId="0" fontId="23" fillId="0" borderId="6" xfId="0" applyFont="1" applyBorder="1" applyAlignment="1">
      <alignment/>
    </xf>
    <xf numFmtId="3" fontId="23" fillId="0" borderId="24" xfId="0" applyNumberFormat="1" applyFont="1" applyBorder="1" applyAlignment="1">
      <alignment/>
    </xf>
    <xf numFmtId="3" fontId="22" fillId="0" borderId="9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9" xfId="0" applyNumberFormat="1" applyFont="1" applyBorder="1" applyAlignment="1">
      <alignment/>
    </xf>
    <xf numFmtId="0" fontId="22" fillId="0" borderId="5" xfId="0" applyFont="1" applyBorder="1" applyAlignment="1">
      <alignment horizontal="left" vertical="top" wrapText="1"/>
    </xf>
    <xf numFmtId="3" fontId="23" fillId="0" borderId="5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22" xfId="0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3" xfId="0" applyNumberFormat="1" applyFont="1" applyBorder="1" applyAlignment="1">
      <alignment horizontal="center" wrapText="1"/>
    </xf>
    <xf numFmtId="0" fontId="22" fillId="0" borderId="32" xfId="0" applyFont="1" applyBorder="1" applyAlignment="1">
      <alignment/>
    </xf>
    <xf numFmtId="3" fontId="23" fillId="0" borderId="52" xfId="0" applyNumberFormat="1" applyFont="1" applyBorder="1" applyAlignment="1">
      <alignment/>
    </xf>
    <xf numFmtId="3" fontId="22" fillId="0" borderId="6" xfId="0" applyNumberFormat="1" applyFont="1" applyBorder="1" applyAlignment="1">
      <alignment/>
    </xf>
    <xf numFmtId="0" fontId="22" fillId="0" borderId="33" xfId="0" applyFont="1" applyBorder="1" applyAlignment="1">
      <alignment/>
    </xf>
    <xf numFmtId="3" fontId="23" fillId="0" borderId="20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3" fontId="23" fillId="0" borderId="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0" fontId="18" fillId="0" borderId="54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46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8.75390625" style="0" customWidth="1"/>
    <col min="2" max="3" width="19.75390625" style="0" customWidth="1"/>
    <col min="4" max="4" width="23.625" style="0" customWidth="1"/>
  </cols>
  <sheetData>
    <row r="1" spans="1:4" ht="16.5" thickBot="1">
      <c r="A1" s="20"/>
      <c r="B1" s="21"/>
      <c r="C1" s="21"/>
      <c r="D1" s="22" t="s">
        <v>0</v>
      </c>
    </row>
    <row r="2" spans="1:5" ht="15.75">
      <c r="A2" s="3" t="s">
        <v>17</v>
      </c>
      <c r="B2" s="23" t="s">
        <v>18</v>
      </c>
      <c r="C2" s="23" t="s">
        <v>19</v>
      </c>
      <c r="D2" s="23" t="s">
        <v>20</v>
      </c>
      <c r="E2" s="24"/>
    </row>
    <row r="3" spans="1:5" ht="16.5" thickBot="1">
      <c r="A3" s="25"/>
      <c r="B3" s="26">
        <v>2002</v>
      </c>
      <c r="C3" s="26">
        <v>2002</v>
      </c>
      <c r="D3" s="26" t="s">
        <v>21</v>
      </c>
      <c r="E3" s="24"/>
    </row>
    <row r="4" spans="1:5" ht="16.5" thickBot="1">
      <c r="A4" s="7" t="s">
        <v>3</v>
      </c>
      <c r="B4" s="8">
        <f>SUM(B5:B13)</f>
        <v>671200</v>
      </c>
      <c r="C4" s="8">
        <f>SUM(C5:C13)</f>
        <v>679712</v>
      </c>
      <c r="D4" s="8">
        <f>SUM(D5:D13)</f>
        <v>679712</v>
      </c>
      <c r="E4" s="27"/>
    </row>
    <row r="5" spans="1:5" ht="15.75">
      <c r="A5" s="9" t="s">
        <v>22</v>
      </c>
      <c r="B5" s="10">
        <v>119893</v>
      </c>
      <c r="C5" s="10">
        <v>614883</v>
      </c>
      <c r="D5" s="10">
        <v>614883</v>
      </c>
      <c r="E5" s="28"/>
    </row>
    <row r="6" spans="1:5" ht="15.75">
      <c r="A6" s="9" t="s">
        <v>23</v>
      </c>
      <c r="B6" s="10">
        <f>1200+508907</f>
        <v>510107</v>
      </c>
      <c r="C6" s="10"/>
      <c r="D6" s="10"/>
      <c r="E6" s="28"/>
    </row>
    <row r="7" spans="1:5" ht="15.75">
      <c r="A7" s="9" t="s">
        <v>24</v>
      </c>
      <c r="B7" s="29">
        <v>41200</v>
      </c>
      <c r="C7" s="29"/>
      <c r="D7" s="29"/>
      <c r="E7" s="28"/>
    </row>
    <row r="8" spans="1:5" ht="15.75">
      <c r="A8" s="9" t="s">
        <v>25</v>
      </c>
      <c r="B8" s="29"/>
      <c r="C8" s="29">
        <f>57627+105</f>
        <v>57732</v>
      </c>
      <c r="D8" s="29">
        <v>57732</v>
      </c>
      <c r="E8" s="28"/>
    </row>
    <row r="9" spans="1:5" ht="15.75">
      <c r="A9" s="9" t="s">
        <v>26</v>
      </c>
      <c r="B9" s="29"/>
      <c r="C9" s="29">
        <v>6631</v>
      </c>
      <c r="D9" s="29">
        <v>6631</v>
      </c>
      <c r="E9" s="28"/>
    </row>
    <row r="10" spans="1:5" ht="15.75">
      <c r="A10" s="9" t="s">
        <v>27</v>
      </c>
      <c r="B10" s="29"/>
      <c r="C10" s="29">
        <v>466</v>
      </c>
      <c r="D10" s="29">
        <v>466</v>
      </c>
      <c r="E10" s="28"/>
    </row>
    <row r="11" spans="1:5" ht="15.75">
      <c r="A11" s="9"/>
      <c r="B11" s="29"/>
      <c r="C11" s="29"/>
      <c r="D11" s="29"/>
      <c r="E11" s="28"/>
    </row>
    <row r="12" spans="1:5" ht="15.75">
      <c r="A12" s="9"/>
      <c r="B12" s="29"/>
      <c r="C12" s="29"/>
      <c r="D12" s="29"/>
      <c r="E12" s="28"/>
    </row>
    <row r="13" spans="1:5" ht="16.5" thickBot="1">
      <c r="A13" s="9"/>
      <c r="B13" s="29"/>
      <c r="C13" s="29"/>
      <c r="D13" s="29"/>
      <c r="E13" s="28"/>
    </row>
    <row r="14" spans="1:5" ht="16.5" thickBot="1">
      <c r="A14" s="7" t="s">
        <v>7</v>
      </c>
      <c r="B14" s="12">
        <f>SUM(B15:B22)</f>
        <v>630000</v>
      </c>
      <c r="C14" s="12">
        <f>SUM(C15:C22)</f>
        <v>672510</v>
      </c>
      <c r="D14" s="12">
        <f>SUM(D15:D22)</f>
        <v>672510</v>
      </c>
      <c r="E14" s="27"/>
    </row>
    <row r="15" spans="1:5" ht="15.75">
      <c r="A15" s="9"/>
      <c r="B15" s="30"/>
      <c r="C15" s="30"/>
      <c r="D15" s="29"/>
      <c r="E15" s="27"/>
    </row>
    <row r="16" spans="1:5" ht="15.75">
      <c r="A16" s="9" t="s">
        <v>28</v>
      </c>
      <c r="B16" s="29"/>
      <c r="C16" s="29">
        <v>70916</v>
      </c>
      <c r="D16" s="29">
        <v>70916</v>
      </c>
      <c r="E16" s="28"/>
    </row>
    <row r="17" spans="1:5" ht="15.75">
      <c r="A17" s="9" t="s">
        <v>29</v>
      </c>
      <c r="B17" s="29"/>
      <c r="C17" s="29">
        <v>70293</v>
      </c>
      <c r="D17" s="29">
        <v>70293</v>
      </c>
      <c r="E17" s="28"/>
    </row>
    <row r="18" spans="1:5" ht="15.75">
      <c r="A18" s="9" t="s">
        <v>30</v>
      </c>
      <c r="B18" s="29"/>
      <c r="C18" s="29">
        <v>531301</v>
      </c>
      <c r="D18" s="29">
        <v>531301</v>
      </c>
      <c r="E18" s="28"/>
    </row>
    <row r="19" spans="1:5" ht="15.75">
      <c r="A19" s="9" t="s">
        <v>31</v>
      </c>
      <c r="B19" s="10">
        <v>630000</v>
      </c>
      <c r="C19" s="10"/>
      <c r="D19" s="10"/>
      <c r="E19" s="28"/>
    </row>
    <row r="20" spans="1:5" ht="15.75">
      <c r="A20" s="31"/>
      <c r="B20" s="32"/>
      <c r="C20" s="32"/>
      <c r="D20" s="32"/>
      <c r="E20" s="28"/>
    </row>
    <row r="21" spans="1:5" ht="15.75">
      <c r="A21" s="31"/>
      <c r="B21" s="32"/>
      <c r="C21" s="32"/>
      <c r="D21" s="32"/>
      <c r="E21" s="28"/>
    </row>
    <row r="22" spans="1:5" ht="16.5" thickBot="1">
      <c r="A22" s="9"/>
      <c r="B22" s="29"/>
      <c r="C22" s="29"/>
      <c r="D22" s="29"/>
      <c r="E22" s="28"/>
    </row>
    <row r="23" spans="1:5" ht="16.5" thickBot="1">
      <c r="A23" s="7" t="s">
        <v>15</v>
      </c>
      <c r="B23" s="12">
        <f>+B4-B14</f>
        <v>41200</v>
      </c>
      <c r="C23" s="12">
        <f>+C4-C14</f>
        <v>7202</v>
      </c>
      <c r="D23" s="12">
        <f>+D4-D14</f>
        <v>7202</v>
      </c>
      <c r="E23" s="27"/>
    </row>
    <row r="24" spans="1:5" ht="15.75">
      <c r="A24" s="33"/>
      <c r="B24" s="34"/>
      <c r="C24" s="35"/>
      <c r="D24" s="24"/>
      <c r="E24" s="24"/>
    </row>
    <row r="25" spans="1:7" ht="15.75">
      <c r="A25" s="36"/>
      <c r="B25" s="37"/>
      <c r="C25" s="37"/>
      <c r="D25" s="24"/>
      <c r="E25" s="24"/>
      <c r="F25" s="38"/>
      <c r="G25" s="38"/>
    </row>
    <row r="26" spans="1:5" ht="15.75">
      <c r="A26" s="39"/>
      <c r="B26" s="24"/>
      <c r="C26" s="24"/>
      <c r="D26" s="24"/>
      <c r="E26" s="24"/>
    </row>
    <row r="27" spans="1:5" ht="16.5" thickBot="1">
      <c r="A27" s="19"/>
      <c r="B27" s="19"/>
      <c r="C27" s="19"/>
      <c r="D27" s="19"/>
      <c r="E27" s="40"/>
    </row>
    <row r="28" spans="1:5" ht="15">
      <c r="A28" s="41"/>
      <c r="B28" s="42"/>
      <c r="C28" s="43"/>
      <c r="D28" s="44" t="s">
        <v>32</v>
      </c>
      <c r="E28" s="24"/>
    </row>
    <row r="29" spans="1:4" ht="13.5" thickBot="1">
      <c r="A29" s="45" t="s">
        <v>33</v>
      </c>
      <c r="B29" s="46"/>
      <c r="C29" s="47"/>
      <c r="D29" s="48" t="s">
        <v>21</v>
      </c>
    </row>
    <row r="30" spans="1:4" ht="12.75">
      <c r="A30" s="49" t="s">
        <v>34</v>
      </c>
      <c r="B30" s="50"/>
      <c r="C30" s="51"/>
      <c r="D30" s="51">
        <v>7202</v>
      </c>
    </row>
    <row r="31" spans="1:4" ht="12.75">
      <c r="A31" s="52" t="s">
        <v>35</v>
      </c>
      <c r="B31" s="53"/>
      <c r="C31" s="54"/>
      <c r="D31" s="54">
        <v>46354</v>
      </c>
    </row>
    <row r="32" spans="1:4" ht="13.5" thickBot="1">
      <c r="A32" s="52" t="s">
        <v>36</v>
      </c>
      <c r="B32" s="55"/>
      <c r="C32" s="56"/>
      <c r="D32" s="56">
        <v>-53556</v>
      </c>
    </row>
    <row r="33" spans="1:4" ht="13.5" thickBot="1">
      <c r="A33" s="57" t="s">
        <v>37</v>
      </c>
      <c r="B33" s="58"/>
      <c r="C33" s="59"/>
      <c r="D33" s="60">
        <f>SUM(D30:D32)</f>
        <v>0</v>
      </c>
    </row>
  </sheetData>
  <printOptions/>
  <pageMargins left="0.75" right="0.75" top="1" bottom="1" header="0.4921259845" footer="0.4921259845"/>
  <pageSetup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6.875" style="18" customWidth="1"/>
    <col min="2" max="3" width="19.75390625" style="18" customWidth="1"/>
    <col min="4" max="4" width="20.25390625" style="18" customWidth="1"/>
    <col min="5" max="16384" width="9.125" style="18" customWidth="1"/>
  </cols>
  <sheetData>
    <row r="1" spans="2:4" ht="15.75" thickBot="1">
      <c r="B1" s="22"/>
      <c r="C1" s="22"/>
      <c r="D1" s="21" t="s">
        <v>0</v>
      </c>
    </row>
    <row r="2" spans="1:4" ht="15">
      <c r="A2" s="4" t="s">
        <v>38</v>
      </c>
      <c r="B2" s="61" t="s">
        <v>18</v>
      </c>
      <c r="C2" s="61" t="s">
        <v>39</v>
      </c>
      <c r="D2" s="61" t="s">
        <v>40</v>
      </c>
    </row>
    <row r="3" spans="1:4" ht="15.75" thickBot="1">
      <c r="A3" s="6" t="s">
        <v>41</v>
      </c>
      <c r="B3" s="62">
        <v>2002</v>
      </c>
      <c r="C3" s="62">
        <v>2002</v>
      </c>
      <c r="D3" s="62" t="s">
        <v>21</v>
      </c>
    </row>
    <row r="4" spans="1:4" ht="16.5" thickBot="1">
      <c r="A4" s="7" t="s">
        <v>3</v>
      </c>
      <c r="B4" s="8">
        <f>SUM(B5:B9)</f>
        <v>82772</v>
      </c>
      <c r="C4" s="8">
        <f>SUM(C5:C9)</f>
        <v>82772</v>
      </c>
      <c r="D4" s="8">
        <f>SUM(D5:D9)</f>
        <v>82772</v>
      </c>
    </row>
    <row r="5" spans="1:4" ht="15">
      <c r="A5" s="9" t="s">
        <v>42</v>
      </c>
      <c r="B5" s="10">
        <v>73057</v>
      </c>
      <c r="C5" s="10">
        <v>73057</v>
      </c>
      <c r="D5" s="10">
        <v>73057</v>
      </c>
    </row>
    <row r="6" spans="1:4" ht="15">
      <c r="A6" s="9" t="s">
        <v>43</v>
      </c>
      <c r="B6" s="10">
        <v>9715</v>
      </c>
      <c r="C6" s="10">
        <v>9715</v>
      </c>
      <c r="D6" s="10">
        <v>9715</v>
      </c>
    </row>
    <row r="7" spans="1:4" ht="15">
      <c r="A7" s="9"/>
      <c r="B7" s="10"/>
      <c r="C7" s="10"/>
      <c r="D7" s="10"/>
    </row>
    <row r="8" spans="1:4" ht="15">
      <c r="A8" s="9"/>
      <c r="B8" s="10"/>
      <c r="C8" s="10"/>
      <c r="D8" s="10"/>
    </row>
    <row r="9" spans="1:4" ht="15.75" thickBot="1">
      <c r="A9" s="9"/>
      <c r="B9" s="10"/>
      <c r="C9" s="10"/>
      <c r="D9" s="10"/>
    </row>
    <row r="10" spans="1:4" ht="16.5" thickBot="1">
      <c r="A10" s="7" t="s">
        <v>7</v>
      </c>
      <c r="B10" s="12"/>
      <c r="C10" s="12"/>
      <c r="D10" s="12"/>
    </row>
    <row r="11" spans="1:4" ht="15.75">
      <c r="A11" s="13"/>
      <c r="B11" s="63"/>
      <c r="C11" s="63"/>
      <c r="D11" s="63"/>
    </row>
    <row r="12" spans="1:4" ht="15.75">
      <c r="A12" s="14"/>
      <c r="B12" s="64"/>
      <c r="C12" s="64"/>
      <c r="D12" s="64"/>
    </row>
    <row r="13" spans="1:4" ht="15">
      <c r="A13" s="9"/>
      <c r="B13" s="29"/>
      <c r="C13" s="29"/>
      <c r="D13" s="29"/>
    </row>
    <row r="14" spans="1:4" ht="15">
      <c r="A14" s="9"/>
      <c r="B14" s="29"/>
      <c r="C14" s="29"/>
      <c r="D14" s="29"/>
    </row>
    <row r="15" spans="1:4" ht="15">
      <c r="A15" s="9"/>
      <c r="B15" s="10"/>
      <c r="C15" s="10"/>
      <c r="D15" s="10"/>
    </row>
    <row r="16" spans="1:4" ht="15.75">
      <c r="A16" s="14" t="s">
        <v>9</v>
      </c>
      <c r="B16" s="64"/>
      <c r="C16" s="64"/>
      <c r="D16" s="64"/>
    </row>
    <row r="17" spans="1:4" ht="15">
      <c r="A17" s="9"/>
      <c r="B17" s="29"/>
      <c r="C17" s="29"/>
      <c r="D17" s="29"/>
    </row>
    <row r="18" spans="1:4" ht="15">
      <c r="A18" s="9"/>
      <c r="B18" s="10"/>
      <c r="C18" s="10"/>
      <c r="D18" s="10"/>
    </row>
    <row r="19" spans="1:4" ht="15">
      <c r="A19" s="9"/>
      <c r="B19" s="10"/>
      <c r="C19" s="10"/>
      <c r="D19" s="10"/>
    </row>
    <row r="20" spans="1:4" ht="15">
      <c r="A20" s="9"/>
      <c r="B20" s="10"/>
      <c r="C20" s="10"/>
      <c r="D20" s="10"/>
    </row>
    <row r="21" spans="1:4" ht="15">
      <c r="A21" s="9"/>
      <c r="B21" s="10"/>
      <c r="C21" s="10"/>
      <c r="D21" s="10"/>
    </row>
    <row r="22" spans="1:4" ht="15.75" thickBot="1">
      <c r="A22" s="9"/>
      <c r="B22" s="10"/>
      <c r="C22" s="10"/>
      <c r="D22" s="10"/>
    </row>
    <row r="23" spans="1:4" ht="16.5" thickBot="1">
      <c r="A23" s="7" t="s">
        <v>15</v>
      </c>
      <c r="B23" s="12">
        <f>+B4-B10</f>
        <v>82772</v>
      </c>
      <c r="C23" s="12">
        <f>+C4-C10</f>
        <v>82772</v>
      </c>
      <c r="D23" s="12">
        <f>+D4-D10</f>
        <v>82772</v>
      </c>
    </row>
    <row r="24" spans="1:3" ht="15.75">
      <c r="A24" s="65"/>
      <c r="B24" s="39"/>
      <c r="C24" s="39"/>
    </row>
    <row r="25" spans="1:5" ht="15">
      <c r="A25" s="66" t="s">
        <v>44</v>
      </c>
      <c r="B25" s="67"/>
      <c r="C25" s="67"/>
      <c r="D25" s="67"/>
      <c r="E25" s="67"/>
    </row>
    <row r="26" spans="1:5" ht="15.75">
      <c r="A26" s="68" t="s">
        <v>45</v>
      </c>
      <c r="B26" s="69"/>
      <c r="C26" s="68"/>
      <c r="D26" s="68"/>
      <c r="E26" s="68"/>
    </row>
    <row r="27" spans="1:5" ht="15.75">
      <c r="A27" s="70" t="s">
        <v>46</v>
      </c>
      <c r="B27" s="69"/>
      <c r="C27" s="68"/>
      <c r="D27" s="68"/>
      <c r="E27" s="68"/>
    </row>
    <row r="28" spans="1:5" ht="15.75">
      <c r="A28" s="68"/>
      <c r="B28" s="69"/>
      <c r="C28" s="68"/>
      <c r="D28" s="68"/>
      <c r="E28" s="68"/>
    </row>
    <row r="29" spans="1:5" ht="15.75">
      <c r="A29" s="68"/>
      <c r="B29" s="69"/>
      <c r="C29" s="68"/>
      <c r="D29" s="68"/>
      <c r="E29" s="68"/>
    </row>
    <row r="30" spans="1:5" ht="15">
      <c r="A30" s="71" t="s">
        <v>47</v>
      </c>
      <c r="B30"/>
      <c r="C30" s="68"/>
      <c r="D30" s="68"/>
      <c r="E30" s="68"/>
    </row>
    <row r="31" spans="1:5" ht="15.75" thickBot="1">
      <c r="A31"/>
      <c r="B31"/>
      <c r="C31" s="68"/>
      <c r="D31" s="68"/>
      <c r="E31" s="68"/>
    </row>
    <row r="32" spans="1:5" ht="15">
      <c r="A32" s="72" t="s">
        <v>48</v>
      </c>
      <c r="B32" s="73">
        <v>2739422921.4199996</v>
      </c>
      <c r="C32" s="68"/>
      <c r="D32" s="68"/>
      <c r="E32" s="68"/>
    </row>
    <row r="33" spans="1:5" ht="15">
      <c r="A33" s="74" t="s">
        <v>49</v>
      </c>
      <c r="B33" s="75">
        <v>6300246822.85</v>
      </c>
      <c r="C33" s="68"/>
      <c r="D33" s="68"/>
      <c r="E33" s="68"/>
    </row>
    <row r="34" spans="1:5" ht="15">
      <c r="A34" s="74" t="s">
        <v>50</v>
      </c>
      <c r="B34" s="75">
        <v>1872530441.3200002</v>
      </c>
      <c r="C34" s="68"/>
      <c r="D34" s="68"/>
      <c r="E34" s="68"/>
    </row>
    <row r="35" spans="1:5" ht="15">
      <c r="A35" s="74" t="s">
        <v>51</v>
      </c>
      <c r="B35" s="75">
        <v>3732945253.01</v>
      </c>
      <c r="C35" s="68"/>
      <c r="D35" s="68"/>
      <c r="E35" s="68"/>
    </row>
    <row r="36" spans="1:5" ht="15.75">
      <c r="A36" s="76"/>
      <c r="B36" s="77"/>
      <c r="C36" s="68"/>
      <c r="D36" s="68"/>
      <c r="E36" s="68"/>
    </row>
    <row r="37" spans="1:5" ht="16.5" thickBot="1">
      <c r="A37" s="78" t="s">
        <v>52</v>
      </c>
      <c r="B37" s="79">
        <f>SUM(B32:B36)</f>
        <v>14645145438.6</v>
      </c>
      <c r="C37" s="68"/>
      <c r="D37" s="68"/>
      <c r="E37" s="68"/>
    </row>
    <row r="38" spans="1:5" ht="15.75">
      <c r="A38" s="68"/>
      <c r="B38" s="69"/>
      <c r="C38" s="68"/>
      <c r="D38" s="68"/>
      <c r="E38" s="68"/>
    </row>
    <row r="39" spans="1:3" ht="15.75">
      <c r="A39" s="80"/>
      <c r="B39" s="81"/>
      <c r="C39" s="81"/>
    </row>
    <row r="40" spans="1:3" ht="15">
      <c r="A40" s="81"/>
      <c r="B40" s="81"/>
      <c r="C40" s="81"/>
    </row>
    <row r="41" spans="1:3" ht="15.75">
      <c r="A41" s="82"/>
      <c r="B41" s="81"/>
      <c r="C41" s="81"/>
    </row>
    <row r="42" spans="1:3" ht="15">
      <c r="A42" s="81"/>
      <c r="B42" s="81"/>
      <c r="C42" s="81"/>
    </row>
    <row r="43" spans="1:3" ht="15">
      <c r="A43" s="81"/>
      <c r="B43" s="81"/>
      <c r="C43" s="81"/>
    </row>
    <row r="44" spans="1:3" ht="15">
      <c r="A44" s="81"/>
      <c r="B44" s="81"/>
      <c r="C44" s="81"/>
    </row>
    <row r="45" spans="1:3" ht="15">
      <c r="A45" s="81"/>
      <c r="B45" s="81"/>
      <c r="C45" s="81"/>
    </row>
    <row r="46" spans="1:3" ht="15">
      <c r="A46" s="81"/>
      <c r="B46" s="81"/>
      <c r="C46" s="8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" verticalDpi="12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Zeros="0" zoomScale="75" zoomScaleNormal="75" workbookViewId="0" topLeftCell="A1">
      <selection activeCell="F53" sqref="F53"/>
    </sheetView>
  </sheetViews>
  <sheetFormatPr defaultColWidth="9.00390625" defaultRowHeight="16.5" customHeight="1"/>
  <cols>
    <col min="1" max="1" width="73.125" style="153" bestFit="1" customWidth="1"/>
    <col min="2" max="3" width="15.75390625" style="153" customWidth="1"/>
    <col min="4" max="4" width="22.00390625" style="153" bestFit="1" customWidth="1"/>
    <col min="5" max="5" width="19.375" style="153" bestFit="1" customWidth="1"/>
    <col min="6" max="6" width="16.875" style="153" bestFit="1" customWidth="1"/>
    <col min="7" max="16384" width="9.125" style="153" customWidth="1"/>
  </cols>
  <sheetData>
    <row r="1" spans="1:6" ht="16.5" customHeight="1" thickBot="1">
      <c r="A1" s="151"/>
      <c r="B1" s="151"/>
      <c r="C1" s="152"/>
      <c r="D1" s="152"/>
      <c r="F1" s="154" t="s">
        <v>0</v>
      </c>
    </row>
    <row r="2" spans="1:6" ht="16.5" customHeight="1">
      <c r="A2" s="155" t="s">
        <v>88</v>
      </c>
      <c r="B2" s="156" t="s">
        <v>16</v>
      </c>
      <c r="C2" s="156" t="s">
        <v>55</v>
      </c>
      <c r="D2" s="155" t="s">
        <v>89</v>
      </c>
      <c r="E2" s="157" t="s">
        <v>90</v>
      </c>
      <c r="F2" s="158" t="s">
        <v>91</v>
      </c>
    </row>
    <row r="3" spans="1:6" ht="16.5" customHeight="1" thickBot="1">
      <c r="A3" s="159"/>
      <c r="B3" s="160" t="s">
        <v>56</v>
      </c>
      <c r="C3" s="160" t="s">
        <v>56</v>
      </c>
      <c r="D3" s="159" t="s">
        <v>75</v>
      </c>
      <c r="E3" s="161" t="s">
        <v>92</v>
      </c>
      <c r="F3" s="162" t="s">
        <v>93</v>
      </c>
    </row>
    <row r="4" spans="1:6" ht="16.5" customHeight="1" thickBot="1">
      <c r="A4" s="163" t="s">
        <v>3</v>
      </c>
      <c r="B4" s="164">
        <f>SUM(B5:B13)</f>
        <v>325949</v>
      </c>
      <c r="C4" s="164">
        <f>SUM(C5:C13)</f>
        <v>404082</v>
      </c>
      <c r="D4" s="164">
        <f>SUM(D5:D13)</f>
        <v>437069</v>
      </c>
      <c r="E4" s="164">
        <f>SUM(E5:E10)</f>
        <v>382441</v>
      </c>
      <c r="F4" s="164">
        <f>SUM(F5:F10)</f>
        <v>382441</v>
      </c>
    </row>
    <row r="5" spans="1:6" ht="16.5" customHeight="1">
      <c r="A5" s="165" t="s">
        <v>42</v>
      </c>
      <c r="B5" s="166">
        <v>102376</v>
      </c>
      <c r="C5" s="166">
        <v>123764</v>
      </c>
      <c r="D5" s="167">
        <v>123764</v>
      </c>
      <c r="E5" s="166">
        <v>123764</v>
      </c>
      <c r="F5" s="168">
        <v>123764</v>
      </c>
    </row>
    <row r="6" spans="1:6" ht="16.5" customHeight="1">
      <c r="A6" s="165" t="s">
        <v>43</v>
      </c>
      <c r="B6" s="166"/>
      <c r="C6" s="166">
        <v>56745</v>
      </c>
      <c r="D6" s="167">
        <v>56745</v>
      </c>
      <c r="E6" s="166">
        <v>56745</v>
      </c>
      <c r="F6" s="166">
        <v>56745</v>
      </c>
    </row>
    <row r="7" spans="1:6" ht="16.5" customHeight="1">
      <c r="A7" s="165" t="s">
        <v>94</v>
      </c>
      <c r="B7" s="166">
        <v>222000</v>
      </c>
      <c r="C7" s="166">
        <v>222000</v>
      </c>
      <c r="D7" s="167">
        <v>254637</v>
      </c>
      <c r="E7" s="166">
        <f>87241+20+112862+75</f>
        <v>200198</v>
      </c>
      <c r="F7" s="166">
        <f>87241+20+112862+75</f>
        <v>200198</v>
      </c>
    </row>
    <row r="8" spans="1:6" ht="16.5" customHeight="1">
      <c r="A8" s="165" t="s">
        <v>95</v>
      </c>
      <c r="B8" s="166">
        <v>17</v>
      </c>
      <c r="C8" s="166">
        <v>17</v>
      </c>
      <c r="D8" s="167">
        <v>18</v>
      </c>
      <c r="E8" s="166">
        <f>8+2</f>
        <v>10</v>
      </c>
      <c r="F8" s="166">
        <f>8+2</f>
        <v>10</v>
      </c>
    </row>
    <row r="9" spans="1:6" ht="16.5" customHeight="1">
      <c r="A9" s="165" t="s">
        <v>96</v>
      </c>
      <c r="B9" s="166">
        <v>1556</v>
      </c>
      <c r="C9" s="166">
        <v>1556</v>
      </c>
      <c r="D9" s="167">
        <v>1905</v>
      </c>
      <c r="E9" s="166">
        <f>725+999</f>
        <v>1724</v>
      </c>
      <c r="F9" s="166">
        <f>725+999</f>
        <v>1724</v>
      </c>
    </row>
    <row r="10" spans="1:6" ht="16.5" customHeight="1">
      <c r="A10" s="165"/>
      <c r="B10" s="166"/>
      <c r="C10" s="166"/>
      <c r="D10" s="167"/>
      <c r="E10" s="166"/>
      <c r="F10" s="169"/>
    </row>
    <row r="11" spans="1:6" s="171" customFormat="1" ht="16.5" customHeight="1">
      <c r="A11" s="165"/>
      <c r="B11" s="166"/>
      <c r="C11" s="166"/>
      <c r="D11" s="167"/>
      <c r="E11" s="166"/>
      <c r="F11" s="170"/>
    </row>
    <row r="12" spans="1:6" ht="16.5" customHeight="1">
      <c r="A12" s="165"/>
      <c r="B12" s="166"/>
      <c r="C12" s="166"/>
      <c r="D12" s="167"/>
      <c r="E12" s="166"/>
      <c r="F12" s="169"/>
    </row>
    <row r="13" spans="1:6" ht="16.5" customHeight="1">
      <c r="A13" s="165"/>
      <c r="B13" s="166"/>
      <c r="C13" s="166"/>
      <c r="D13" s="167"/>
      <c r="E13" s="166"/>
      <c r="F13" s="169"/>
    </row>
    <row r="14" spans="1:6" ht="16.5" customHeight="1">
      <c r="A14" s="165"/>
      <c r="B14" s="166"/>
      <c r="C14" s="166"/>
      <c r="D14" s="167"/>
      <c r="E14" s="166"/>
      <c r="F14" s="169"/>
    </row>
    <row r="15" spans="1:6" ht="16.5" customHeight="1" thickBot="1">
      <c r="A15" s="165"/>
      <c r="B15" s="166"/>
      <c r="C15" s="166"/>
      <c r="D15" s="167"/>
      <c r="E15" s="166"/>
      <c r="F15" s="169"/>
    </row>
    <row r="16" spans="1:6" ht="16.5" customHeight="1" thickBot="1">
      <c r="A16" s="163" t="s">
        <v>7</v>
      </c>
      <c r="B16" s="172">
        <f>B19+B33</f>
        <v>232586</v>
      </c>
      <c r="C16" s="172">
        <f>C19+C33</f>
        <v>330419</v>
      </c>
      <c r="D16" s="173">
        <f>D19+D33</f>
        <v>255084</v>
      </c>
      <c r="E16" s="172">
        <f>E19+E33</f>
        <v>210740</v>
      </c>
      <c r="F16" s="172">
        <f>F19+F33</f>
        <v>235740</v>
      </c>
    </row>
    <row r="17" spans="1:6" ht="16.5" customHeight="1">
      <c r="A17" s="165"/>
      <c r="B17" s="166"/>
      <c r="C17" s="166"/>
      <c r="D17" s="167"/>
      <c r="E17" s="169"/>
      <c r="F17" s="169"/>
    </row>
    <row r="18" spans="1:6" ht="16.5" customHeight="1">
      <c r="A18" s="165"/>
      <c r="B18" s="166"/>
      <c r="C18" s="166"/>
      <c r="D18" s="167"/>
      <c r="E18" s="166"/>
      <c r="F18" s="169"/>
    </row>
    <row r="19" spans="1:6" ht="16.5" customHeight="1">
      <c r="A19" s="174" t="s">
        <v>8</v>
      </c>
      <c r="B19" s="175">
        <f>SUM(B20:B31)</f>
        <v>177193</v>
      </c>
      <c r="C19" s="175">
        <f>SUM(C20:C31)</f>
        <v>233409</v>
      </c>
      <c r="D19" s="175">
        <f>SUM(D20:D31)</f>
        <v>169719</v>
      </c>
      <c r="E19" s="175">
        <f>SUM(E20:E31)</f>
        <v>136410</v>
      </c>
      <c r="F19" s="175">
        <f>SUM(F20:F31)</f>
        <v>161410</v>
      </c>
    </row>
    <row r="20" spans="1:6" ht="16.5" customHeight="1">
      <c r="A20" s="165" t="s">
        <v>97</v>
      </c>
      <c r="B20" s="166">
        <v>153833</v>
      </c>
      <c r="C20" s="166">
        <v>19</v>
      </c>
      <c r="D20" s="167">
        <v>0</v>
      </c>
      <c r="E20" s="166"/>
      <c r="F20" s="169"/>
    </row>
    <row r="21" spans="1:6" ht="16.5" customHeight="1">
      <c r="A21" s="165" t="s">
        <v>98</v>
      </c>
      <c r="B21" s="166">
        <v>23360</v>
      </c>
      <c r="C21" s="166">
        <v>18060</v>
      </c>
      <c r="D21" s="167">
        <v>18000</v>
      </c>
      <c r="E21" s="166">
        <f>18000</f>
        <v>18000</v>
      </c>
      <c r="F21" s="166">
        <f>18000</f>
        <v>18000</v>
      </c>
    </row>
    <row r="22" spans="1:6" ht="16.5" customHeight="1">
      <c r="A22" s="165" t="s">
        <v>99</v>
      </c>
      <c r="B22" s="166">
        <v>0</v>
      </c>
      <c r="C22" s="166">
        <v>3213</v>
      </c>
      <c r="D22" s="167"/>
      <c r="E22" s="166"/>
      <c r="F22" s="169"/>
    </row>
    <row r="23" spans="1:6" ht="16.5" customHeight="1">
      <c r="A23" s="165" t="s">
        <v>100</v>
      </c>
      <c r="B23" s="166">
        <v>0</v>
      </c>
      <c r="C23" s="166">
        <v>19726</v>
      </c>
      <c r="D23" s="167"/>
      <c r="E23" s="166"/>
      <c r="F23" s="169"/>
    </row>
    <row r="24" spans="1:6" ht="16.5" customHeight="1">
      <c r="A24" s="165" t="s">
        <v>101</v>
      </c>
      <c r="B24" s="166">
        <v>0</v>
      </c>
      <c r="C24" s="166">
        <v>8200</v>
      </c>
      <c r="D24" s="167">
        <v>8200</v>
      </c>
      <c r="E24" s="166">
        <v>8200</v>
      </c>
      <c r="F24" s="166">
        <v>8200</v>
      </c>
    </row>
    <row r="25" spans="1:6" ht="16.5" customHeight="1">
      <c r="A25" s="165" t="s">
        <v>102</v>
      </c>
      <c r="B25" s="166"/>
      <c r="C25" s="166">
        <v>25000</v>
      </c>
      <c r="D25" s="167"/>
      <c r="E25" s="166"/>
      <c r="F25" s="166">
        <v>25000</v>
      </c>
    </row>
    <row r="26" spans="1:6" ht="16.5" customHeight="1">
      <c r="A26" s="165" t="s">
        <v>103</v>
      </c>
      <c r="B26" s="166"/>
      <c r="C26" s="166">
        <v>135313</v>
      </c>
      <c r="D26" s="167">
        <v>130963</v>
      </c>
      <c r="E26" s="166">
        <f>5000+102423</f>
        <v>107423</v>
      </c>
      <c r="F26" s="166">
        <f>5000+102423</f>
        <v>107423</v>
      </c>
    </row>
    <row r="27" spans="1:6" ht="16.5" customHeight="1">
      <c r="A27" s="165" t="s">
        <v>104</v>
      </c>
      <c r="B27" s="166">
        <v>0</v>
      </c>
      <c r="C27" s="166">
        <v>4079</v>
      </c>
      <c r="D27" s="167">
        <v>1583</v>
      </c>
      <c r="E27" s="166">
        <f>1583</f>
        <v>1583</v>
      </c>
      <c r="F27" s="166">
        <f>1583</f>
        <v>1583</v>
      </c>
    </row>
    <row r="28" spans="1:6" ht="16.5" customHeight="1">
      <c r="A28" s="165" t="s">
        <v>105</v>
      </c>
      <c r="B28" s="166">
        <v>0</v>
      </c>
      <c r="C28" s="166">
        <v>3000</v>
      </c>
      <c r="D28" s="167">
        <v>863</v>
      </c>
      <c r="E28" s="166">
        <f>863</f>
        <v>863</v>
      </c>
      <c r="F28" s="166">
        <f>863</f>
        <v>863</v>
      </c>
    </row>
    <row r="29" spans="1:6" ht="16.5" customHeight="1">
      <c r="A29" s="165" t="s">
        <v>106</v>
      </c>
      <c r="B29" s="166">
        <v>0</v>
      </c>
      <c r="C29" s="166">
        <v>6300</v>
      </c>
      <c r="D29" s="167">
        <v>341</v>
      </c>
      <c r="E29" s="166">
        <f>341</f>
        <v>341</v>
      </c>
      <c r="F29" s="166">
        <f>341</f>
        <v>341</v>
      </c>
    </row>
    <row r="30" spans="1:6" ht="16.5" customHeight="1">
      <c r="A30" s="165" t="s">
        <v>107</v>
      </c>
      <c r="B30" s="166"/>
      <c r="C30" s="166">
        <v>9769</v>
      </c>
      <c r="D30" s="167">
        <v>9769</v>
      </c>
      <c r="E30" s="166"/>
      <c r="F30" s="169"/>
    </row>
    <row r="31" spans="1:6" ht="16.5" customHeight="1">
      <c r="A31" s="165" t="s">
        <v>108</v>
      </c>
      <c r="B31" s="166"/>
      <c r="C31" s="166">
        <v>730</v>
      </c>
      <c r="D31" s="167">
        <v>0</v>
      </c>
      <c r="E31" s="166"/>
      <c r="F31" s="169"/>
    </row>
    <row r="32" spans="1:6" ht="16.5" customHeight="1">
      <c r="A32" s="165"/>
      <c r="B32" s="166"/>
      <c r="C32" s="166"/>
      <c r="D32" s="167"/>
      <c r="E32" s="166"/>
      <c r="F32" s="169"/>
    </row>
    <row r="33" spans="1:6" ht="16.5" customHeight="1">
      <c r="A33" s="176" t="s">
        <v>9</v>
      </c>
      <c r="B33" s="177">
        <f>SUM(B34:B40)</f>
        <v>55393</v>
      </c>
      <c r="C33" s="177">
        <f>SUM(C34:C40)</f>
        <v>97010</v>
      </c>
      <c r="D33" s="178">
        <f>SUM(D34:D40)</f>
        <v>85365</v>
      </c>
      <c r="E33" s="177">
        <f>SUM(E34:E40)</f>
        <v>74330</v>
      </c>
      <c r="F33" s="177">
        <f>SUM(F34:F40)</f>
        <v>74330</v>
      </c>
    </row>
    <row r="34" spans="1:6" ht="16.5" customHeight="1">
      <c r="A34" s="165" t="s">
        <v>109</v>
      </c>
      <c r="B34" s="166">
        <v>36200</v>
      </c>
      <c r="C34" s="166">
        <v>17400</v>
      </c>
      <c r="D34" s="167">
        <v>15795</v>
      </c>
      <c r="E34" s="166">
        <f>18697-4759</f>
        <v>13938</v>
      </c>
      <c r="F34" s="166">
        <f>18697-4759</f>
        <v>13938</v>
      </c>
    </row>
    <row r="35" spans="1:6" ht="16.5" customHeight="1">
      <c r="A35" s="165" t="s">
        <v>110</v>
      </c>
      <c r="B35" s="166">
        <v>0</v>
      </c>
      <c r="C35" s="166">
        <v>44000</v>
      </c>
      <c r="D35" s="167">
        <v>43794</v>
      </c>
      <c r="E35" s="166">
        <f>39161</f>
        <v>39161</v>
      </c>
      <c r="F35" s="166">
        <f>39161</f>
        <v>39161</v>
      </c>
    </row>
    <row r="36" spans="1:6" ht="16.5" customHeight="1">
      <c r="A36" s="165" t="s">
        <v>111</v>
      </c>
      <c r="B36" s="166">
        <v>7600</v>
      </c>
      <c r="C36" s="166">
        <v>12500</v>
      </c>
      <c r="D36" s="167">
        <v>6581</v>
      </c>
      <c r="E36" s="166">
        <f>1651+3400</f>
        <v>5051</v>
      </c>
      <c r="F36" s="166">
        <f>1651+3400</f>
        <v>5051</v>
      </c>
    </row>
    <row r="37" spans="1:6" ht="16.5" customHeight="1">
      <c r="A37" s="165" t="s">
        <v>112</v>
      </c>
      <c r="B37" s="166">
        <v>1000</v>
      </c>
      <c r="C37" s="166">
        <v>1400</v>
      </c>
      <c r="D37" s="167">
        <v>1247</v>
      </c>
      <c r="E37" s="166">
        <f>524+638</f>
        <v>1162</v>
      </c>
      <c r="F37" s="166">
        <f>524+638</f>
        <v>1162</v>
      </c>
    </row>
    <row r="38" spans="1:6" ht="16.5" customHeight="1">
      <c r="A38" s="165" t="s">
        <v>113</v>
      </c>
      <c r="B38" s="166">
        <v>493</v>
      </c>
      <c r="C38" s="166">
        <v>710</v>
      </c>
      <c r="D38" s="167">
        <v>327</v>
      </c>
      <c r="E38" s="166">
        <f>100+194</f>
        <v>294</v>
      </c>
      <c r="F38" s="166">
        <f>100+194</f>
        <v>294</v>
      </c>
    </row>
    <row r="39" spans="1:6" ht="16.5" customHeight="1">
      <c r="A39" s="165" t="s">
        <v>114</v>
      </c>
      <c r="B39" s="166">
        <v>10100</v>
      </c>
      <c r="C39" s="166">
        <v>21000</v>
      </c>
      <c r="D39" s="167">
        <v>17621</v>
      </c>
      <c r="E39" s="166">
        <f>6865+7859</f>
        <v>14724</v>
      </c>
      <c r="F39" s="166">
        <f>6865+7859</f>
        <v>14724</v>
      </c>
    </row>
    <row r="40" spans="1:6" ht="16.5" customHeight="1">
      <c r="A40" s="165"/>
      <c r="B40" s="166"/>
      <c r="C40" s="166"/>
      <c r="D40" s="167"/>
      <c r="E40" s="166"/>
      <c r="F40" s="169"/>
    </row>
    <row r="41" spans="1:6" ht="16.5" customHeight="1">
      <c r="A41" s="165"/>
      <c r="B41" s="166"/>
      <c r="C41" s="166"/>
      <c r="D41" s="167"/>
      <c r="E41" s="166"/>
      <c r="F41" s="169"/>
    </row>
    <row r="42" spans="1:6" ht="16.5" customHeight="1">
      <c r="A42" s="165"/>
      <c r="B42" s="166"/>
      <c r="C42" s="166"/>
      <c r="D42" s="167"/>
      <c r="E42" s="166"/>
      <c r="F42" s="169"/>
    </row>
    <row r="43" spans="1:6" ht="16.5" customHeight="1">
      <c r="A43" s="165"/>
      <c r="B43" s="166"/>
      <c r="C43" s="166"/>
      <c r="D43" s="167"/>
      <c r="E43" s="166"/>
      <c r="F43" s="169"/>
    </row>
    <row r="44" spans="1:6" ht="16.5" customHeight="1" thickBot="1">
      <c r="A44" s="165"/>
      <c r="B44" s="166"/>
      <c r="C44" s="166"/>
      <c r="D44" s="167"/>
      <c r="E44" s="166"/>
      <c r="F44" s="169"/>
    </row>
    <row r="45" spans="1:6" ht="16.5" customHeight="1" thickBot="1">
      <c r="A45" s="163" t="s">
        <v>15</v>
      </c>
      <c r="B45" s="172">
        <f>B4-B16</f>
        <v>93363</v>
      </c>
      <c r="C45" s="172">
        <f>C4-C16</f>
        <v>73663</v>
      </c>
      <c r="D45" s="173">
        <f>D4-D16</f>
        <v>181985</v>
      </c>
      <c r="E45" s="172">
        <f>E4-E16</f>
        <v>171701</v>
      </c>
      <c r="F45" s="172">
        <f>F4-F16</f>
        <v>146701</v>
      </c>
    </row>
    <row r="46" ht="16.5" customHeight="1">
      <c r="A46" s="153" t="s">
        <v>115</v>
      </c>
    </row>
    <row r="47" ht="16.5" customHeight="1">
      <c r="A47" s="153" t="s">
        <v>116</v>
      </c>
    </row>
    <row r="48" ht="16.5" customHeight="1" thickBot="1"/>
    <row r="49" spans="1:5" s="180" customFormat="1" ht="16.5" customHeight="1" thickBot="1">
      <c r="A49" s="263" t="s">
        <v>117</v>
      </c>
      <c r="B49" s="264"/>
      <c r="C49" s="264"/>
      <c r="D49" s="264"/>
      <c r="E49" s="179" t="s">
        <v>0</v>
      </c>
    </row>
    <row r="50" spans="1:5" ht="16.5" customHeight="1">
      <c r="A50" s="265" t="s">
        <v>118</v>
      </c>
      <c r="B50" s="266"/>
      <c r="C50" s="266"/>
      <c r="D50" s="266"/>
      <c r="E50" s="181">
        <v>171701</v>
      </c>
    </row>
    <row r="51" spans="1:5" ht="16.5" customHeight="1">
      <c r="A51" s="267" t="s">
        <v>119</v>
      </c>
      <c r="B51" s="268"/>
      <c r="C51" s="268"/>
      <c r="D51" s="268"/>
      <c r="E51" s="182">
        <f>D45-E45</f>
        <v>10284</v>
      </c>
    </row>
    <row r="52" spans="1:5" ht="16.5" customHeight="1" thickBot="1">
      <c r="A52" s="269" t="s">
        <v>120</v>
      </c>
      <c r="B52" s="270"/>
      <c r="C52" s="270"/>
      <c r="D52" s="270"/>
      <c r="E52" s="183">
        <v>-25785</v>
      </c>
    </row>
    <row r="53" spans="1:5" s="180" customFormat="1" ht="18" customHeight="1" thickBot="1">
      <c r="A53" s="261" t="s">
        <v>37</v>
      </c>
      <c r="B53" s="262"/>
      <c r="C53" s="262"/>
      <c r="D53" s="262"/>
      <c r="E53" s="184">
        <f>SUM(E50:E52)</f>
        <v>156200</v>
      </c>
    </row>
    <row r="56" spans="1:5" ht="37.5" customHeight="1">
      <c r="A56" s="260"/>
      <c r="B56" s="260"/>
      <c r="C56" s="260"/>
      <c r="D56" s="260"/>
      <c r="E56" s="260"/>
    </row>
  </sheetData>
  <mergeCells count="6">
    <mergeCell ref="A56:E56"/>
    <mergeCell ref="A53:D53"/>
    <mergeCell ref="A49:D49"/>
    <mergeCell ref="A50:D50"/>
    <mergeCell ref="A51:D51"/>
    <mergeCell ref="A52:D52"/>
  </mergeCells>
  <printOptions/>
  <pageMargins left="0.75" right="0.75" top="1" bottom="1" header="0.4921259845" footer="0.4921259845"/>
  <pageSetup fitToHeight="1" fitToWidth="1" horizontalDpi="360" verticalDpi="36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Zeros="0" zoomScale="75" zoomScaleNormal="75" workbookViewId="0" topLeftCell="A1">
      <selection activeCell="A33" sqref="A33"/>
    </sheetView>
  </sheetViews>
  <sheetFormatPr defaultColWidth="9.00390625" defaultRowHeight="12.75"/>
  <cols>
    <col min="1" max="1" width="39.875" style="83" customWidth="1"/>
    <col min="2" max="8" width="9.75390625" style="83" customWidth="1"/>
    <col min="9" max="9" width="12.625" style="83" customWidth="1"/>
    <col min="10" max="16384" width="9.125" style="83" customWidth="1"/>
  </cols>
  <sheetData>
    <row r="1" spans="5:9" ht="15.75" thickBot="1">
      <c r="E1" s="84"/>
      <c r="F1" s="84"/>
      <c r="G1" s="84"/>
      <c r="H1" s="85"/>
      <c r="I1" s="86" t="s">
        <v>0</v>
      </c>
    </row>
    <row r="2" spans="1:9" ht="15.75" thickBot="1">
      <c r="A2" s="87" t="s">
        <v>53</v>
      </c>
      <c r="B2" s="274" t="s">
        <v>54</v>
      </c>
      <c r="C2" s="275"/>
      <c r="D2" s="274" t="s">
        <v>55</v>
      </c>
      <c r="E2" s="275"/>
      <c r="F2" s="271" t="s">
        <v>40</v>
      </c>
      <c r="G2" s="272"/>
      <c r="H2" s="272"/>
      <c r="I2" s="273"/>
    </row>
    <row r="3" spans="1:9" ht="15.75" thickBot="1">
      <c r="A3" s="88"/>
      <c r="B3" s="276" t="s">
        <v>56</v>
      </c>
      <c r="C3" s="277"/>
      <c r="D3" s="276" t="s">
        <v>56</v>
      </c>
      <c r="E3" s="277"/>
      <c r="F3" s="89" t="s">
        <v>57</v>
      </c>
      <c r="G3" s="90" t="s">
        <v>58</v>
      </c>
      <c r="H3" s="276" t="s">
        <v>59</v>
      </c>
      <c r="I3" s="277"/>
    </row>
    <row r="4" spans="1:9" ht="15.75" thickBot="1">
      <c r="A4" s="91" t="s">
        <v>3</v>
      </c>
      <c r="B4" s="92"/>
      <c r="C4" s="93">
        <f>SUM(C5:C10)</f>
        <v>80763</v>
      </c>
      <c r="D4" s="92"/>
      <c r="E4" s="93">
        <f>SUM(E5:E10)</f>
        <v>85149</v>
      </c>
      <c r="F4" s="92"/>
      <c r="G4" s="93">
        <f>SUM(G5:G10)</f>
        <v>96421</v>
      </c>
      <c r="H4" s="92"/>
      <c r="I4" s="93">
        <f>SUM(I5:I10)</f>
        <v>181639</v>
      </c>
    </row>
    <row r="5" spans="1:9" ht="15">
      <c r="A5" s="94" t="s">
        <v>42</v>
      </c>
      <c r="B5" s="95"/>
      <c r="C5" s="96">
        <v>28953</v>
      </c>
      <c r="D5" s="95"/>
      <c r="E5" s="96">
        <v>33339</v>
      </c>
      <c r="F5" s="97"/>
      <c r="G5" s="98">
        <v>33339</v>
      </c>
      <c r="H5" s="95"/>
      <c r="I5" s="96">
        <v>175060</v>
      </c>
    </row>
    <row r="6" spans="1:9" ht="15">
      <c r="A6" s="94" t="s">
        <v>60</v>
      </c>
      <c r="B6" s="95"/>
      <c r="C6" s="96">
        <v>47051</v>
      </c>
      <c r="D6" s="95"/>
      <c r="E6" s="96">
        <v>47051</v>
      </c>
      <c r="F6" s="97"/>
      <c r="G6" s="98">
        <v>56450</v>
      </c>
      <c r="H6" s="95"/>
      <c r="I6" s="96"/>
    </row>
    <row r="7" spans="1:9" ht="15">
      <c r="A7" s="94" t="s">
        <v>61</v>
      </c>
      <c r="B7" s="95"/>
      <c r="C7" s="96">
        <v>4759</v>
      </c>
      <c r="D7" s="95"/>
      <c r="E7" s="96">
        <v>4759</v>
      </c>
      <c r="F7" s="97"/>
      <c r="G7" s="98">
        <v>4616</v>
      </c>
      <c r="H7" s="95"/>
      <c r="I7" s="96">
        <v>4756</v>
      </c>
    </row>
    <row r="8" spans="1:9" ht="15">
      <c r="A8" s="94" t="s">
        <v>62</v>
      </c>
      <c r="B8" s="95"/>
      <c r="C8" s="96"/>
      <c r="D8" s="95"/>
      <c r="E8" s="96"/>
      <c r="F8" s="97"/>
      <c r="G8" s="98">
        <v>1996</v>
      </c>
      <c r="H8" s="95"/>
      <c r="I8" s="96">
        <v>1823</v>
      </c>
    </row>
    <row r="9" spans="1:9" ht="15">
      <c r="A9" s="94" t="s">
        <v>63</v>
      </c>
      <c r="B9" s="95"/>
      <c r="C9" s="96"/>
      <c r="D9" s="95"/>
      <c r="E9" s="96"/>
      <c r="F9" s="97"/>
      <c r="G9" s="98">
        <v>20</v>
      </c>
      <c r="H9" s="95"/>
      <c r="I9" s="96"/>
    </row>
    <row r="10" spans="1:9" ht="15" hidden="1">
      <c r="A10" s="94" t="s">
        <v>64</v>
      </c>
      <c r="B10" s="95"/>
      <c r="C10" s="96"/>
      <c r="D10" s="95"/>
      <c r="E10" s="96"/>
      <c r="F10" s="97"/>
      <c r="G10" s="98"/>
      <c r="H10" s="95"/>
      <c r="I10" s="96"/>
    </row>
    <row r="11" spans="1:9" ht="15.75" thickBot="1">
      <c r="A11" s="94"/>
      <c r="B11" s="95"/>
      <c r="C11" s="96"/>
      <c r="D11" s="95"/>
      <c r="E11" s="96"/>
      <c r="F11" s="97"/>
      <c r="G11" s="98"/>
      <c r="H11" s="95"/>
      <c r="I11" s="96"/>
    </row>
    <row r="12" spans="1:9" ht="15.75" thickBot="1">
      <c r="A12" s="91" t="s">
        <v>65</v>
      </c>
      <c r="B12" s="92"/>
      <c r="C12" s="93">
        <f>C14+C22</f>
        <v>76000</v>
      </c>
      <c r="D12" s="92"/>
      <c r="E12" s="93">
        <f>E14+E22</f>
        <v>85149</v>
      </c>
      <c r="F12" s="92"/>
      <c r="G12" s="93">
        <f>G14+G22</f>
        <v>45840</v>
      </c>
      <c r="H12" s="92"/>
      <c r="I12" s="93">
        <f>I14+I22</f>
        <v>0</v>
      </c>
    </row>
    <row r="13" spans="1:9" ht="15">
      <c r="A13" s="99"/>
      <c r="B13" s="100"/>
      <c r="C13" s="101"/>
      <c r="D13" s="100"/>
      <c r="E13" s="101"/>
      <c r="F13" s="102"/>
      <c r="G13" s="103"/>
      <c r="H13" s="104"/>
      <c r="I13" s="105"/>
    </row>
    <row r="14" spans="1:9" ht="15">
      <c r="A14" s="99" t="s">
        <v>8</v>
      </c>
      <c r="B14" s="100"/>
      <c r="C14" s="101">
        <f>SUM(C15:C17)</f>
        <v>0</v>
      </c>
      <c r="D14" s="100"/>
      <c r="E14" s="101">
        <f>SUM(E15:E17)</f>
        <v>37260</v>
      </c>
      <c r="F14" s="100"/>
      <c r="G14" s="101">
        <f>SUM(G15:G17)</f>
        <v>35440</v>
      </c>
      <c r="H14" s="106"/>
      <c r="I14" s="107">
        <f>SUM(I15:I17)</f>
        <v>0</v>
      </c>
    </row>
    <row r="15" spans="1:9" ht="15">
      <c r="A15" s="108" t="s">
        <v>66</v>
      </c>
      <c r="B15" s="109"/>
      <c r="C15" s="110">
        <v>0</v>
      </c>
      <c r="D15" s="109"/>
      <c r="E15" s="110">
        <v>28610</v>
      </c>
      <c r="F15" s="111"/>
      <c r="G15" s="112">
        <v>28610</v>
      </c>
      <c r="H15" s="95"/>
      <c r="I15" s="96"/>
    </row>
    <row r="16" spans="1:9" ht="15">
      <c r="A16" s="94" t="s">
        <v>67</v>
      </c>
      <c r="B16" s="95"/>
      <c r="C16" s="96"/>
      <c r="D16" s="95"/>
      <c r="E16" s="96">
        <v>5050</v>
      </c>
      <c r="F16" s="97"/>
      <c r="G16" s="98">
        <v>3830</v>
      </c>
      <c r="H16" s="95"/>
      <c r="I16" s="96"/>
    </row>
    <row r="17" spans="1:9" ht="15">
      <c r="A17" s="94" t="s">
        <v>68</v>
      </c>
      <c r="B17" s="95"/>
      <c r="C17" s="96"/>
      <c r="D17" s="95"/>
      <c r="E17" s="96">
        <v>3600</v>
      </c>
      <c r="F17" s="97"/>
      <c r="G17" s="98">
        <v>3000</v>
      </c>
      <c r="H17" s="95"/>
      <c r="I17" s="96"/>
    </row>
    <row r="18" spans="1:9" ht="15">
      <c r="A18" s="94"/>
      <c r="B18" s="95"/>
      <c r="C18" s="96"/>
      <c r="D18" s="95"/>
      <c r="E18" s="96"/>
      <c r="F18" s="97"/>
      <c r="G18" s="98"/>
      <c r="H18" s="95"/>
      <c r="I18" s="96"/>
    </row>
    <row r="19" spans="1:9" ht="15">
      <c r="A19" s="94"/>
      <c r="B19" s="95"/>
      <c r="C19" s="96"/>
      <c r="D19" s="95"/>
      <c r="E19" s="96"/>
      <c r="F19" s="97"/>
      <c r="G19" s="98"/>
      <c r="H19" s="95"/>
      <c r="I19" s="96"/>
    </row>
    <row r="20" spans="1:9" ht="15">
      <c r="A20" s="94"/>
      <c r="B20" s="95"/>
      <c r="C20" s="96"/>
      <c r="D20" s="95"/>
      <c r="E20" s="96"/>
      <c r="F20" s="97"/>
      <c r="G20" s="98"/>
      <c r="H20" s="95"/>
      <c r="I20" s="96"/>
    </row>
    <row r="21" spans="1:9" ht="15">
      <c r="A21" s="94"/>
      <c r="B21" s="95"/>
      <c r="C21" s="96"/>
      <c r="D21" s="95"/>
      <c r="E21" s="96"/>
      <c r="F21" s="97"/>
      <c r="G21" s="98"/>
      <c r="H21" s="95"/>
      <c r="I21" s="96"/>
    </row>
    <row r="22" spans="1:9" ht="15">
      <c r="A22" s="113" t="s">
        <v>9</v>
      </c>
      <c r="B22" s="106"/>
      <c r="C22" s="107">
        <f>SUM(C23:C25)</f>
        <v>76000</v>
      </c>
      <c r="D22" s="106"/>
      <c r="E22" s="107">
        <f>SUM(E23:E25)</f>
        <v>47889</v>
      </c>
      <c r="F22" s="106"/>
      <c r="G22" s="107">
        <f>SUM(G23:G25)</f>
        <v>10400</v>
      </c>
      <c r="H22" s="106"/>
      <c r="I22" s="107">
        <f>SUM(I23:I25)</f>
        <v>0</v>
      </c>
    </row>
    <row r="23" spans="1:9" ht="15">
      <c r="A23" s="94" t="s">
        <v>69</v>
      </c>
      <c r="B23" s="109"/>
      <c r="C23" s="97">
        <v>41000</v>
      </c>
      <c r="D23" s="95"/>
      <c r="E23" s="96">
        <v>21539</v>
      </c>
      <c r="F23" s="97"/>
      <c r="G23" s="98"/>
      <c r="H23" s="95"/>
      <c r="I23" s="96"/>
    </row>
    <row r="24" spans="1:9" ht="15">
      <c r="A24" s="94" t="s">
        <v>70</v>
      </c>
      <c r="B24" s="95"/>
      <c r="C24" s="96">
        <v>35000</v>
      </c>
      <c r="D24" s="95"/>
      <c r="E24" s="96">
        <v>24710</v>
      </c>
      <c r="F24" s="97"/>
      <c r="G24" s="98">
        <v>8720</v>
      </c>
      <c r="H24" s="95"/>
      <c r="I24" s="96"/>
    </row>
    <row r="25" spans="1:9" ht="15">
      <c r="A25" s="94" t="s">
        <v>71</v>
      </c>
      <c r="B25" s="95"/>
      <c r="C25" s="96"/>
      <c r="D25" s="95"/>
      <c r="E25" s="96">
        <v>1640</v>
      </c>
      <c r="F25" s="97"/>
      <c r="G25" s="98">
        <v>1680</v>
      </c>
      <c r="H25" s="95"/>
      <c r="I25" s="96"/>
    </row>
    <row r="26" spans="1:9" ht="15">
      <c r="A26" s="94"/>
      <c r="B26" s="95"/>
      <c r="C26" s="96"/>
      <c r="D26" s="95"/>
      <c r="E26" s="96"/>
      <c r="F26" s="97"/>
      <c r="G26" s="98"/>
      <c r="H26" s="95"/>
      <c r="I26" s="96"/>
    </row>
    <row r="27" spans="1:9" ht="15">
      <c r="A27" s="94"/>
      <c r="B27" s="95"/>
      <c r="C27" s="96"/>
      <c r="D27" s="95"/>
      <c r="E27" s="96"/>
      <c r="F27" s="97"/>
      <c r="G27" s="98"/>
      <c r="H27" s="95"/>
      <c r="I27" s="96"/>
    </row>
    <row r="28" spans="1:9" ht="15">
      <c r="A28" s="94"/>
      <c r="B28" s="95"/>
      <c r="C28" s="96"/>
      <c r="D28" s="95"/>
      <c r="E28" s="96"/>
      <c r="F28" s="97"/>
      <c r="G28" s="98"/>
      <c r="H28" s="95"/>
      <c r="I28" s="96"/>
    </row>
    <row r="29" spans="1:9" ht="15">
      <c r="A29" s="94"/>
      <c r="B29" s="95"/>
      <c r="C29" s="96"/>
      <c r="D29" s="95"/>
      <c r="E29" s="96"/>
      <c r="F29" s="97"/>
      <c r="G29" s="98"/>
      <c r="H29" s="95"/>
      <c r="I29" s="96"/>
    </row>
    <row r="30" spans="1:9" ht="15">
      <c r="A30" s="94"/>
      <c r="B30" s="95"/>
      <c r="C30" s="96"/>
      <c r="D30" s="95"/>
      <c r="E30" s="96"/>
      <c r="F30" s="97"/>
      <c r="G30" s="98"/>
      <c r="H30" s="95"/>
      <c r="I30" s="96"/>
    </row>
    <row r="31" spans="1:9" ht="15.75" thickBot="1">
      <c r="A31" s="94"/>
      <c r="B31" s="95"/>
      <c r="C31" s="96"/>
      <c r="D31" s="95"/>
      <c r="E31" s="96"/>
      <c r="F31" s="97"/>
      <c r="G31" s="98"/>
      <c r="H31" s="95"/>
      <c r="I31" s="96"/>
    </row>
    <row r="32" spans="1:9" ht="15.75" thickBot="1">
      <c r="A32" s="91" t="s">
        <v>72</v>
      </c>
      <c r="B32" s="92"/>
      <c r="C32" s="93">
        <f>C4-C12</f>
        <v>4763</v>
      </c>
      <c r="D32" s="92"/>
      <c r="E32" s="93">
        <f>E4-E12</f>
        <v>0</v>
      </c>
      <c r="F32" s="92"/>
      <c r="G32" s="93">
        <f>G4-G12</f>
        <v>50581</v>
      </c>
      <c r="H32" s="92"/>
      <c r="I32" s="93">
        <f>I4-I12</f>
        <v>181639</v>
      </c>
    </row>
    <row r="35" spans="1:7" ht="15">
      <c r="A35" s="114" t="s">
        <v>73</v>
      </c>
      <c r="G35" s="85"/>
    </row>
    <row r="36" ht="15.75" thickBot="1">
      <c r="G36" s="85"/>
    </row>
    <row r="37" spans="1:9" ht="15.75" customHeight="1" thickBot="1">
      <c r="A37" s="115" t="s">
        <v>74</v>
      </c>
      <c r="B37" s="116">
        <v>1995</v>
      </c>
      <c r="C37" s="116">
        <v>1996</v>
      </c>
      <c r="D37" s="116">
        <v>1997</v>
      </c>
      <c r="E37" s="116">
        <v>1998</v>
      </c>
      <c r="F37" s="116">
        <v>1999</v>
      </c>
      <c r="G37" s="116">
        <v>2000</v>
      </c>
      <c r="H37" s="116">
        <v>2001</v>
      </c>
      <c r="I37" s="117" t="s">
        <v>75</v>
      </c>
    </row>
    <row r="38" spans="1:9" ht="15">
      <c r="A38" s="118" t="s">
        <v>76</v>
      </c>
      <c r="B38" s="119">
        <v>205</v>
      </c>
      <c r="C38" s="120">
        <v>136</v>
      </c>
      <c r="D38" s="120">
        <v>221</v>
      </c>
      <c r="E38" s="120">
        <v>505</v>
      </c>
      <c r="F38" s="120">
        <v>347</v>
      </c>
      <c r="G38" s="121">
        <v>235</v>
      </c>
      <c r="H38" s="122">
        <v>180</v>
      </c>
      <c r="I38" s="123">
        <v>196</v>
      </c>
    </row>
    <row r="39" spans="1:9" ht="15">
      <c r="A39" s="124" t="s">
        <v>77</v>
      </c>
      <c r="B39" s="125">
        <v>115</v>
      </c>
      <c r="C39" s="125">
        <v>94</v>
      </c>
      <c r="D39" s="125">
        <v>172</v>
      </c>
      <c r="E39" s="125">
        <v>190</v>
      </c>
      <c r="F39" s="125">
        <v>170</v>
      </c>
      <c r="G39" s="125">
        <v>170</v>
      </c>
      <c r="H39" s="126">
        <v>152</v>
      </c>
      <c r="I39" s="127">
        <v>113</v>
      </c>
    </row>
    <row r="40" spans="1:9" s="114" customFormat="1" ht="14.25">
      <c r="A40" s="128" t="s">
        <v>78</v>
      </c>
      <c r="B40" s="129"/>
      <c r="C40" s="129"/>
      <c r="D40" s="129"/>
      <c r="E40" s="129"/>
      <c r="F40" s="129"/>
      <c r="G40" s="130"/>
      <c r="H40" s="131"/>
      <c r="I40" s="132"/>
    </row>
    <row r="41" spans="1:9" s="114" customFormat="1" ht="14.25">
      <c r="A41" s="133" t="s">
        <v>79</v>
      </c>
      <c r="B41" s="134">
        <v>27325</v>
      </c>
      <c r="C41" s="134">
        <v>26143</v>
      </c>
      <c r="D41" s="134">
        <v>34993</v>
      </c>
      <c r="E41" s="134">
        <v>42202</v>
      </c>
      <c r="F41" s="134">
        <v>47275</v>
      </c>
      <c r="G41" s="135">
        <f>G42+G43</f>
        <v>64552</v>
      </c>
      <c r="H41" s="134">
        <f>H42+H43</f>
        <v>49029</v>
      </c>
      <c r="I41" s="136">
        <f>I42+I43</f>
        <v>45840</v>
      </c>
    </row>
    <row r="42" spans="1:9" ht="15">
      <c r="A42" s="137" t="s">
        <v>80</v>
      </c>
      <c r="B42" s="138"/>
      <c r="C42" s="138"/>
      <c r="D42" s="138">
        <v>15906</v>
      </c>
      <c r="E42" s="138">
        <v>1383</v>
      </c>
      <c r="F42" s="138">
        <v>4155</v>
      </c>
      <c r="G42" s="138">
        <v>9700</v>
      </c>
      <c r="H42" s="139">
        <v>23460</v>
      </c>
      <c r="I42" s="127">
        <v>35440</v>
      </c>
    </row>
    <row r="43" spans="1:9" ht="15">
      <c r="A43" s="137" t="s">
        <v>81</v>
      </c>
      <c r="B43" s="138"/>
      <c r="C43" s="138"/>
      <c r="D43" s="138">
        <v>19087</v>
      </c>
      <c r="E43" s="138">
        <v>40819</v>
      </c>
      <c r="F43" s="138">
        <v>43120</v>
      </c>
      <c r="G43" s="140">
        <v>54852</v>
      </c>
      <c r="H43" s="139">
        <v>25569</v>
      </c>
      <c r="I43" s="127">
        <v>10400</v>
      </c>
    </row>
    <row r="44" spans="1:9" s="114" customFormat="1" ht="14.25">
      <c r="A44" s="141" t="s">
        <v>82</v>
      </c>
      <c r="B44" s="142"/>
      <c r="C44" s="142">
        <v>8732</v>
      </c>
      <c r="D44" s="142">
        <v>15084</v>
      </c>
      <c r="E44" s="142">
        <v>22005</v>
      </c>
      <c r="F44" s="142">
        <v>31877</v>
      </c>
      <c r="G44" s="142">
        <f>G45+G46</f>
        <v>37841</v>
      </c>
      <c r="H44" s="143">
        <f>H45+H46</f>
        <v>51956</v>
      </c>
      <c r="I44" s="144">
        <f>I45+I46</f>
        <v>61066</v>
      </c>
    </row>
    <row r="45" spans="1:9" ht="15">
      <c r="A45" s="137" t="s">
        <v>83</v>
      </c>
      <c r="B45" s="138"/>
      <c r="C45" s="138">
        <v>7393</v>
      </c>
      <c r="D45" s="138">
        <v>12894</v>
      </c>
      <c r="E45" s="138">
        <v>19216</v>
      </c>
      <c r="F45" s="138">
        <v>28689</v>
      </c>
      <c r="G45" s="138">
        <v>34068</v>
      </c>
      <c r="H45" s="139">
        <v>47181</v>
      </c>
      <c r="I45" s="127">
        <v>56450</v>
      </c>
    </row>
    <row r="46" spans="1:9" ht="15.75" thickBot="1">
      <c r="A46" s="145" t="s">
        <v>84</v>
      </c>
      <c r="B46" s="146"/>
      <c r="C46" s="146">
        <v>1339</v>
      </c>
      <c r="D46" s="146">
        <v>2190</v>
      </c>
      <c r="E46" s="146">
        <v>2789</v>
      </c>
      <c r="F46" s="146">
        <v>3188</v>
      </c>
      <c r="G46" s="147">
        <v>3773</v>
      </c>
      <c r="H46" s="148">
        <v>4775</v>
      </c>
      <c r="I46" s="149">
        <v>4616</v>
      </c>
    </row>
    <row r="47" ht="15">
      <c r="G47" s="85"/>
    </row>
    <row r="48" spans="1:9" ht="29.25" customHeight="1">
      <c r="A48" s="278" t="s">
        <v>85</v>
      </c>
      <c r="B48" s="278"/>
      <c r="C48" s="278"/>
      <c r="D48" s="278"/>
      <c r="E48" s="278"/>
      <c r="F48" s="278"/>
      <c r="G48" s="278"/>
      <c r="H48" s="278"/>
      <c r="I48" s="278"/>
    </row>
    <row r="49" spans="1:9" ht="43.5" customHeight="1">
      <c r="A49" s="278" t="s">
        <v>86</v>
      </c>
      <c r="B49" s="278"/>
      <c r="C49" s="278"/>
      <c r="D49" s="278"/>
      <c r="E49" s="278"/>
      <c r="F49" s="278"/>
      <c r="G49" s="278"/>
      <c r="H49" s="278"/>
      <c r="I49" s="278"/>
    </row>
    <row r="50" spans="1:9" ht="32.25" customHeight="1">
      <c r="A50" s="278" t="s">
        <v>87</v>
      </c>
      <c r="B50" s="279"/>
      <c r="C50" s="279"/>
      <c r="D50" s="279"/>
      <c r="E50" s="279"/>
      <c r="F50" s="279"/>
      <c r="G50" s="279"/>
      <c r="H50" s="279"/>
      <c r="I50" s="279"/>
    </row>
    <row r="51" ht="15">
      <c r="A51" s="150"/>
    </row>
  </sheetData>
  <mergeCells count="9">
    <mergeCell ref="A48:I48"/>
    <mergeCell ref="A49:I49"/>
    <mergeCell ref="A50:I50"/>
    <mergeCell ref="H3:I3"/>
    <mergeCell ref="F2:I2"/>
    <mergeCell ref="B2:C2"/>
    <mergeCell ref="D2:E2"/>
    <mergeCell ref="B3:C3"/>
    <mergeCell ref="D3:E3"/>
  </mergeCells>
  <printOptions/>
  <pageMargins left="0.75" right="0.75" top="1" bottom="1" header="0.4921259845" footer="0.4921259845"/>
  <pageSetup fitToHeight="1" fitToWidth="1" horizontalDpi="360" verticalDpi="36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5.00390625" style="39" customWidth="1"/>
    <col min="2" max="2" width="59.75390625" style="39" customWidth="1"/>
    <col min="3" max="3" width="20.875" style="39" customWidth="1"/>
    <col min="4" max="4" width="20.25390625" style="39" customWidth="1"/>
    <col min="5" max="5" width="16.75390625" style="39" hidden="1" customWidth="1"/>
    <col min="6" max="6" width="21.125" style="39" customWidth="1"/>
    <col min="7" max="7" width="20.25390625" style="39" customWidth="1"/>
    <col min="8" max="8" width="19.875" style="39" customWidth="1"/>
    <col min="9" max="9" width="5.75390625" style="39" customWidth="1"/>
    <col min="10" max="11" width="6.375" style="39" customWidth="1"/>
    <col min="12" max="16384" width="5.75390625" style="39" customWidth="1"/>
  </cols>
  <sheetData>
    <row r="1" spans="1:9" ht="20.25" thickBot="1">
      <c r="A1" s="185"/>
      <c r="B1" s="185"/>
      <c r="C1" s="186"/>
      <c r="D1" s="186"/>
      <c r="E1" s="186"/>
      <c r="F1" s="186"/>
      <c r="G1" s="186"/>
      <c r="H1" s="187" t="s">
        <v>0</v>
      </c>
      <c r="I1" s="185"/>
    </row>
    <row r="2" spans="1:9" ht="19.5">
      <c r="A2" s="185"/>
      <c r="B2" s="188" t="s">
        <v>121</v>
      </c>
      <c r="C2" s="189" t="s">
        <v>54</v>
      </c>
      <c r="D2" s="188" t="s">
        <v>55</v>
      </c>
      <c r="E2" s="189" t="s">
        <v>122</v>
      </c>
      <c r="F2" s="189" t="s">
        <v>123</v>
      </c>
      <c r="G2" s="189" t="s">
        <v>124</v>
      </c>
      <c r="H2" s="188" t="s">
        <v>125</v>
      </c>
      <c r="I2" s="185"/>
    </row>
    <row r="3" spans="1:9" ht="19.5">
      <c r="A3" s="185"/>
      <c r="B3" s="190" t="s">
        <v>126</v>
      </c>
      <c r="C3" s="191" t="s">
        <v>127</v>
      </c>
      <c r="D3" s="191" t="s">
        <v>127</v>
      </c>
      <c r="E3" s="191"/>
      <c r="F3" s="191" t="s">
        <v>128</v>
      </c>
      <c r="G3" s="191" t="s">
        <v>128</v>
      </c>
      <c r="H3" s="190" t="s">
        <v>129</v>
      </c>
      <c r="I3" s="185"/>
    </row>
    <row r="4" spans="1:9" ht="20.25" thickBot="1">
      <c r="A4" s="185"/>
      <c r="B4" s="192" t="s">
        <v>130</v>
      </c>
      <c r="C4" s="193">
        <v>2002</v>
      </c>
      <c r="D4" s="193">
        <v>2002</v>
      </c>
      <c r="E4" s="193" t="s">
        <v>131</v>
      </c>
      <c r="F4" s="193" t="s">
        <v>75</v>
      </c>
      <c r="G4" s="193" t="s">
        <v>75</v>
      </c>
      <c r="H4" s="192" t="s">
        <v>21</v>
      </c>
      <c r="I4" s="185"/>
    </row>
    <row r="5" spans="1:9" ht="20.25" thickBot="1">
      <c r="A5" s="185"/>
      <c r="B5" s="194" t="s">
        <v>3</v>
      </c>
      <c r="C5" s="195">
        <f>SUM(C6:C11)</f>
        <v>870</v>
      </c>
      <c r="D5" s="196">
        <f>SUM(D6:D11)</f>
        <v>1032</v>
      </c>
      <c r="E5" s="196">
        <f>SUM(E6:E11)</f>
        <v>162</v>
      </c>
      <c r="F5" s="197">
        <f>SUM(F6:F10)</f>
        <v>2590</v>
      </c>
      <c r="G5" s="197">
        <f>SUM(G6:G11)</f>
        <v>3551</v>
      </c>
      <c r="H5" s="196">
        <f>SUM(H6:H11)</f>
        <v>3551</v>
      </c>
      <c r="I5" s="185"/>
    </row>
    <row r="6" spans="1:11" ht="19.5">
      <c r="A6" s="185"/>
      <c r="B6" s="198" t="s">
        <v>4</v>
      </c>
      <c r="C6" s="199"/>
      <c r="D6" s="200">
        <v>162</v>
      </c>
      <c r="E6" s="201">
        <v>162</v>
      </c>
      <c r="F6" s="201">
        <v>162</v>
      </c>
      <c r="G6" s="201">
        <v>2736</v>
      </c>
      <c r="H6" s="200">
        <v>2736</v>
      </c>
      <c r="I6" s="185"/>
      <c r="K6" s="202"/>
    </row>
    <row r="7" spans="1:9" ht="19.5">
      <c r="A7" s="185"/>
      <c r="B7" s="198" t="s">
        <v>132</v>
      </c>
      <c r="C7" s="203">
        <v>870</v>
      </c>
      <c r="D7" s="200">
        <v>870</v>
      </c>
      <c r="E7" s="201"/>
      <c r="F7" s="201">
        <v>852</v>
      </c>
      <c r="G7" s="201">
        <v>852</v>
      </c>
      <c r="H7" s="200">
        <v>852</v>
      </c>
      <c r="I7" s="204"/>
    </row>
    <row r="8" spans="1:9" ht="19.5" hidden="1">
      <c r="A8" s="185"/>
      <c r="B8" s="198" t="s">
        <v>133</v>
      </c>
      <c r="C8" s="203"/>
      <c r="D8" s="200"/>
      <c r="E8" s="201"/>
      <c r="F8" s="201">
        <v>0</v>
      </c>
      <c r="G8" s="201">
        <v>0</v>
      </c>
      <c r="H8" s="200">
        <v>0</v>
      </c>
      <c r="I8" s="204"/>
    </row>
    <row r="9" spans="1:9" ht="19.5">
      <c r="A9" s="185"/>
      <c r="B9" s="198" t="s">
        <v>134</v>
      </c>
      <c r="C9" s="203"/>
      <c r="D9" s="200"/>
      <c r="E9" s="201"/>
      <c r="F9" s="201">
        <v>1576</v>
      </c>
      <c r="G9" s="201"/>
      <c r="H9" s="200"/>
      <c r="I9" s="204"/>
    </row>
    <row r="10" spans="1:9" ht="19.5">
      <c r="A10" s="185"/>
      <c r="B10" s="205" t="s">
        <v>135</v>
      </c>
      <c r="C10" s="203"/>
      <c r="D10" s="200"/>
      <c r="E10" s="201"/>
      <c r="F10" s="201"/>
      <c r="G10" s="201">
        <v>-37</v>
      </c>
      <c r="H10" s="200">
        <v>-37</v>
      </c>
      <c r="I10" s="185"/>
    </row>
    <row r="11" spans="1:10" ht="20.25" thickBot="1">
      <c r="A11" s="185"/>
      <c r="B11" s="198"/>
      <c r="C11" s="206"/>
      <c r="D11" s="207"/>
      <c r="E11" s="208"/>
      <c r="F11" s="208"/>
      <c r="G11" s="208"/>
      <c r="H11" s="209"/>
      <c r="I11" s="185"/>
      <c r="J11" s="202"/>
    </row>
    <row r="12" spans="1:9" ht="20.25" thickBot="1">
      <c r="A12" s="185"/>
      <c r="B12" s="194" t="s">
        <v>7</v>
      </c>
      <c r="C12" s="210">
        <f aca="true" t="shared" si="0" ref="C12:H12">+C14</f>
        <v>870</v>
      </c>
      <c r="D12" s="211">
        <f t="shared" si="0"/>
        <v>1032</v>
      </c>
      <c r="E12" s="211">
        <f t="shared" si="0"/>
        <v>112</v>
      </c>
      <c r="F12" s="211">
        <f t="shared" si="0"/>
        <v>1000</v>
      </c>
      <c r="G12" s="211">
        <f t="shared" si="0"/>
        <v>1000</v>
      </c>
      <c r="H12" s="211">
        <f t="shared" si="0"/>
        <v>1000</v>
      </c>
      <c r="I12" s="185"/>
    </row>
    <row r="13" spans="1:9" ht="19.5">
      <c r="A13" s="185"/>
      <c r="B13" s="212"/>
      <c r="C13" s="213"/>
      <c r="D13" s="214"/>
      <c r="E13" s="215"/>
      <c r="F13" s="215"/>
      <c r="G13" s="215"/>
      <c r="H13" s="198"/>
      <c r="I13" s="185"/>
    </row>
    <row r="14" spans="1:11" ht="19.5">
      <c r="A14" s="185"/>
      <c r="B14" s="216" t="s">
        <v>9</v>
      </c>
      <c r="C14" s="217">
        <f>SUM(C16:C21)</f>
        <v>870</v>
      </c>
      <c r="D14" s="218">
        <f>SUM(D16:D21)</f>
        <v>1032</v>
      </c>
      <c r="E14" s="218">
        <f>SUM(E16:E21)</f>
        <v>112</v>
      </c>
      <c r="F14" s="218">
        <f>SUM(F17:F21)</f>
        <v>1000</v>
      </c>
      <c r="G14" s="218">
        <f>SUM(G16:G21)</f>
        <v>1000</v>
      </c>
      <c r="H14" s="218">
        <f>SUM(H16:H21)</f>
        <v>1000</v>
      </c>
      <c r="I14" s="185"/>
      <c r="J14" s="202"/>
      <c r="K14" s="202"/>
    </row>
    <row r="15" spans="1:9" ht="19.5">
      <c r="A15" s="185"/>
      <c r="B15" s="219"/>
      <c r="C15" s="220"/>
      <c r="D15" s="209"/>
      <c r="E15" s="221"/>
      <c r="F15" s="221"/>
      <c r="G15" s="221"/>
      <c r="H15" s="209"/>
      <c r="I15" s="185"/>
    </row>
    <row r="16" spans="1:9" ht="19.5">
      <c r="A16" s="185"/>
      <c r="B16" s="198"/>
      <c r="C16" s="222"/>
      <c r="D16" s="223"/>
      <c r="E16" s="224"/>
      <c r="F16" s="224"/>
      <c r="G16" s="224"/>
      <c r="H16" s="223"/>
      <c r="I16" s="185"/>
    </row>
    <row r="17" spans="1:9" ht="19.5">
      <c r="A17" s="185"/>
      <c r="B17" s="198" t="s">
        <v>136</v>
      </c>
      <c r="C17" s="221">
        <v>350</v>
      </c>
      <c r="D17" s="209">
        <v>392</v>
      </c>
      <c r="E17" s="221">
        <f>SUM(D17-C17)</f>
        <v>42</v>
      </c>
      <c r="F17" s="221">
        <v>276</v>
      </c>
      <c r="G17" s="221">
        <v>276</v>
      </c>
      <c r="H17" s="209">
        <v>276</v>
      </c>
      <c r="I17" s="185"/>
    </row>
    <row r="18" spans="1:9" ht="19.5">
      <c r="A18" s="185"/>
      <c r="B18" s="198" t="s">
        <v>137</v>
      </c>
      <c r="C18" s="221">
        <v>50</v>
      </c>
      <c r="D18" s="209">
        <v>100</v>
      </c>
      <c r="E18" s="221"/>
      <c r="F18" s="221">
        <v>337</v>
      </c>
      <c r="G18" s="221">
        <v>337</v>
      </c>
      <c r="H18" s="209">
        <v>337</v>
      </c>
      <c r="I18" s="185"/>
    </row>
    <row r="19" spans="1:9" ht="19.5">
      <c r="A19" s="185"/>
      <c r="B19" s="198" t="s">
        <v>138</v>
      </c>
      <c r="C19" s="221">
        <v>350</v>
      </c>
      <c r="D19" s="209">
        <v>400</v>
      </c>
      <c r="E19" s="221">
        <f>SUM(D19-C19)</f>
        <v>50</v>
      </c>
      <c r="F19" s="221">
        <v>285</v>
      </c>
      <c r="G19" s="221">
        <v>285</v>
      </c>
      <c r="H19" s="209">
        <v>285</v>
      </c>
      <c r="I19" s="185"/>
    </row>
    <row r="20" spans="1:9" ht="19.5">
      <c r="A20" s="185"/>
      <c r="B20" s="198" t="s">
        <v>139</v>
      </c>
      <c r="C20" s="221">
        <v>60</v>
      </c>
      <c r="D20" s="209">
        <v>60</v>
      </c>
      <c r="E20" s="221">
        <f>SUM(D20-C20)</f>
        <v>0</v>
      </c>
      <c r="F20" s="221">
        <v>34</v>
      </c>
      <c r="G20" s="221">
        <v>34</v>
      </c>
      <c r="H20" s="209">
        <v>34</v>
      </c>
      <c r="I20" s="185"/>
    </row>
    <row r="21" spans="1:9" s="229" customFormat="1" ht="39">
      <c r="A21" s="225"/>
      <c r="B21" s="226" t="s">
        <v>140</v>
      </c>
      <c r="C21" s="227">
        <v>60</v>
      </c>
      <c r="D21" s="228">
        <v>80</v>
      </c>
      <c r="E21" s="228">
        <f>SUM(D21-C21)</f>
        <v>20</v>
      </c>
      <c r="F21" s="227">
        <v>68</v>
      </c>
      <c r="G21" s="227">
        <v>68</v>
      </c>
      <c r="H21" s="228">
        <v>68</v>
      </c>
      <c r="I21" s="225"/>
    </row>
    <row r="22" spans="1:9" ht="20.25" thickBot="1">
      <c r="A22" s="185"/>
      <c r="B22" s="198"/>
      <c r="C22" s="224"/>
      <c r="D22" s="223"/>
      <c r="E22" s="224"/>
      <c r="F22" s="224"/>
      <c r="G22" s="224"/>
      <c r="H22" s="198"/>
      <c r="I22" s="185"/>
    </row>
    <row r="23" spans="1:9" ht="20.25" thickBot="1">
      <c r="A23" s="185"/>
      <c r="B23" s="194" t="s">
        <v>15</v>
      </c>
      <c r="C23" s="210">
        <f aca="true" t="shared" si="1" ref="C23:H23">+C5-C14</f>
        <v>0</v>
      </c>
      <c r="D23" s="211">
        <f t="shared" si="1"/>
        <v>0</v>
      </c>
      <c r="E23" s="211">
        <f t="shared" si="1"/>
        <v>50</v>
      </c>
      <c r="F23" s="211">
        <f t="shared" si="1"/>
        <v>1590</v>
      </c>
      <c r="G23" s="211">
        <f t="shared" si="1"/>
        <v>2551</v>
      </c>
      <c r="H23" s="211">
        <f t="shared" si="1"/>
        <v>2551</v>
      </c>
      <c r="I23" s="230"/>
    </row>
    <row r="24" spans="1:9" ht="19.5">
      <c r="A24" s="185"/>
      <c r="B24" s="231"/>
      <c r="C24" s="220"/>
      <c r="D24" s="220"/>
      <c r="E24" s="220"/>
      <c r="F24" s="220"/>
      <c r="G24" s="220"/>
      <c r="H24" s="204"/>
      <c r="I24" s="185"/>
    </row>
    <row r="25" spans="1:9" ht="19.5">
      <c r="A25" s="185"/>
      <c r="B25" s="185" t="s">
        <v>141</v>
      </c>
      <c r="C25" s="185"/>
      <c r="D25" s="185"/>
      <c r="E25" s="185"/>
      <c r="F25" s="185"/>
      <c r="G25" s="185"/>
      <c r="H25" s="204"/>
      <c r="I25" s="185"/>
    </row>
    <row r="26" spans="1:9" ht="19.5">
      <c r="A26" s="185"/>
      <c r="B26" s="231" t="s">
        <v>142</v>
      </c>
      <c r="C26" s="185"/>
      <c r="D26" s="185"/>
      <c r="E26" s="185"/>
      <c r="F26" s="185"/>
      <c r="G26" s="185"/>
      <c r="H26" s="204"/>
      <c r="I26" s="185"/>
    </row>
    <row r="27" spans="1:9" ht="19.5">
      <c r="A27" s="185"/>
      <c r="B27" s="185"/>
      <c r="C27" s="185"/>
      <c r="D27" s="185"/>
      <c r="E27" s="185"/>
      <c r="F27" s="185"/>
      <c r="G27" s="185"/>
      <c r="H27" s="204"/>
      <c r="I27" s="185"/>
    </row>
    <row r="28" spans="1:9" ht="19.5">
      <c r="A28" s="185"/>
      <c r="B28" s="231" t="s">
        <v>143</v>
      </c>
      <c r="C28" s="220"/>
      <c r="D28" s="220"/>
      <c r="E28" s="220"/>
      <c r="F28" s="220"/>
      <c r="G28" s="220"/>
      <c r="H28" s="185"/>
      <c r="I28" s="185"/>
    </row>
    <row r="29" spans="1:9" ht="19.5">
      <c r="A29" s="185"/>
      <c r="B29" s="185" t="s">
        <v>144</v>
      </c>
      <c r="C29" s="220"/>
      <c r="D29" s="220"/>
      <c r="E29" s="220"/>
      <c r="F29" s="220"/>
      <c r="G29" s="220"/>
      <c r="H29" s="185"/>
      <c r="I29" s="185"/>
    </row>
    <row r="30" spans="1:9" ht="19.5">
      <c r="A30" s="185"/>
      <c r="B30" s="185"/>
      <c r="C30" s="185"/>
      <c r="D30" s="185"/>
      <c r="E30" s="185"/>
      <c r="F30" s="185"/>
      <c r="G30" s="185"/>
      <c r="H30" s="185"/>
      <c r="I30" s="185"/>
    </row>
    <row r="31" spans="1:9" ht="19.5">
      <c r="A31" s="185"/>
      <c r="B31" s="185" t="s">
        <v>145</v>
      </c>
      <c r="C31" s="185"/>
      <c r="D31" s="185"/>
      <c r="E31" s="185"/>
      <c r="F31" s="185"/>
      <c r="G31" s="185"/>
      <c r="H31" s="204"/>
      <c r="I31" s="185"/>
    </row>
    <row r="32" spans="1:9" ht="19.5">
      <c r="A32" s="185"/>
      <c r="B32" s="185" t="s">
        <v>146</v>
      </c>
      <c r="C32" s="185"/>
      <c r="D32" s="185"/>
      <c r="E32" s="185"/>
      <c r="F32" s="185"/>
      <c r="G32" s="185"/>
      <c r="H32" s="204"/>
      <c r="I32" s="185"/>
    </row>
    <row r="33" spans="1:9" ht="19.5">
      <c r="A33" s="185"/>
      <c r="B33" s="185"/>
      <c r="C33" s="185"/>
      <c r="D33" s="185"/>
      <c r="E33" s="185"/>
      <c r="F33" s="185"/>
      <c r="G33" s="185"/>
      <c r="H33" s="185"/>
      <c r="I33" s="185"/>
    </row>
    <row r="34" spans="2:8" ht="18.75">
      <c r="B34" s="232"/>
      <c r="C34" s="232"/>
      <c r="D34" s="232"/>
      <c r="E34" s="232"/>
      <c r="F34" s="232"/>
      <c r="G34" s="232"/>
      <c r="H34" s="232"/>
    </row>
    <row r="35" spans="2:8" ht="18.75">
      <c r="B35" s="232"/>
      <c r="C35" s="232"/>
      <c r="D35" s="232"/>
      <c r="E35" s="232"/>
      <c r="F35" s="232"/>
      <c r="G35" s="232"/>
      <c r="H35" s="232"/>
    </row>
    <row r="41" ht="15.75">
      <c r="G41" s="39" t="s">
        <v>147</v>
      </c>
    </row>
  </sheetData>
  <printOptions/>
  <pageMargins left="0.31" right="0.29" top="1" bottom="1" header="0.4921259845" footer="0.4921259845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zoomScaleSheetLayoutView="75" workbookViewId="0" topLeftCell="A1">
      <selection activeCell="A39" sqref="A39"/>
    </sheetView>
  </sheetViews>
  <sheetFormatPr defaultColWidth="9.00390625" defaultRowHeight="12.75"/>
  <cols>
    <col min="1" max="1" width="70.875" style="0" customWidth="1"/>
    <col min="2" max="5" width="17.625" style="0" customWidth="1"/>
    <col min="6" max="6" width="3.875" style="0" customWidth="1"/>
  </cols>
  <sheetData>
    <row r="1" spans="1:5" ht="13.5" thickBot="1">
      <c r="A1" s="1"/>
      <c r="C1" s="22"/>
      <c r="D1" s="22"/>
      <c r="E1" s="2" t="s">
        <v>0</v>
      </c>
    </row>
    <row r="2" spans="1:5" ht="15.75">
      <c r="A2" s="3" t="s">
        <v>1</v>
      </c>
      <c r="B2" s="3" t="s">
        <v>16</v>
      </c>
      <c r="C2" s="3" t="s">
        <v>55</v>
      </c>
      <c r="D2" s="3" t="s">
        <v>148</v>
      </c>
      <c r="E2" s="3" t="s">
        <v>149</v>
      </c>
    </row>
    <row r="3" spans="1:5" ht="16.5" thickBot="1">
      <c r="A3" s="5" t="s">
        <v>2</v>
      </c>
      <c r="B3" s="5" t="s">
        <v>56</v>
      </c>
      <c r="C3" s="5" t="s">
        <v>56</v>
      </c>
      <c r="D3" s="5" t="s">
        <v>150</v>
      </c>
      <c r="E3" s="5" t="s">
        <v>21</v>
      </c>
    </row>
    <row r="4" spans="1:5" ht="16.5" thickBot="1">
      <c r="A4" s="7" t="s">
        <v>3</v>
      </c>
      <c r="B4" s="8">
        <f>SUM(B5:B12)</f>
        <v>12167</v>
      </c>
      <c r="C4" s="8">
        <f>SUM(C5:C12)</f>
        <v>16695</v>
      </c>
      <c r="D4" s="8">
        <f>SUM(D5:D12)</f>
        <v>16831</v>
      </c>
      <c r="E4" s="8">
        <f>SUM(E5:E12)</f>
        <v>13943</v>
      </c>
    </row>
    <row r="5" spans="1:5" ht="18.75">
      <c r="A5" s="233" t="s">
        <v>4</v>
      </c>
      <c r="B5" s="234">
        <v>461</v>
      </c>
      <c r="C5" s="234">
        <v>110</v>
      </c>
      <c r="D5" s="234">
        <v>110</v>
      </c>
      <c r="E5" s="234">
        <v>110</v>
      </c>
    </row>
    <row r="6" spans="1:5" ht="18.75">
      <c r="A6" s="233" t="s">
        <v>151</v>
      </c>
      <c r="B6" s="234"/>
      <c r="C6" s="234">
        <v>3833</v>
      </c>
      <c r="D6" s="234">
        <v>3833</v>
      </c>
      <c r="E6" s="234">
        <v>3833</v>
      </c>
    </row>
    <row r="7" spans="1:5" ht="18.75">
      <c r="A7" s="233" t="s">
        <v>152</v>
      </c>
      <c r="B7" s="235" t="s">
        <v>153</v>
      </c>
      <c r="C7" s="235"/>
      <c r="D7" s="234"/>
      <c r="E7" s="234">
        <v>10000</v>
      </c>
    </row>
    <row r="8" spans="1:5" ht="18.75">
      <c r="A8" s="233" t="s">
        <v>5</v>
      </c>
      <c r="B8" s="234">
        <v>8490</v>
      </c>
      <c r="C8" s="234">
        <v>9424</v>
      </c>
      <c r="D8" s="234">
        <v>9435</v>
      </c>
      <c r="E8" s="234"/>
    </row>
    <row r="9" spans="1:5" ht="18.75">
      <c r="A9" s="233" t="s">
        <v>6</v>
      </c>
      <c r="B9" s="236">
        <v>3216</v>
      </c>
      <c r="C9" s="236">
        <v>3328</v>
      </c>
      <c r="D9" s="236">
        <v>3375</v>
      </c>
      <c r="E9" s="236"/>
    </row>
    <row r="10" spans="1:5" s="11" customFormat="1" ht="18" customHeight="1">
      <c r="A10" s="233" t="s">
        <v>154</v>
      </c>
      <c r="B10" s="236"/>
      <c r="C10" s="236"/>
      <c r="D10" s="236">
        <v>6</v>
      </c>
      <c r="E10" s="236"/>
    </row>
    <row r="11" spans="1:5" s="11" customFormat="1" ht="18.75">
      <c r="A11" s="233" t="s">
        <v>155</v>
      </c>
      <c r="B11" s="236" t="s">
        <v>153</v>
      </c>
      <c r="C11" s="236"/>
      <c r="D11" s="236">
        <v>72</v>
      </c>
      <c r="E11" s="236"/>
    </row>
    <row r="12" spans="1:5" ht="19.5" thickBot="1">
      <c r="A12" s="233"/>
      <c r="B12" s="236"/>
      <c r="C12" s="236"/>
      <c r="D12" s="236"/>
      <c r="E12" s="236"/>
    </row>
    <row r="13" spans="1:5" ht="19.5" thickBot="1">
      <c r="A13" s="237" t="s">
        <v>7</v>
      </c>
      <c r="B13" s="238">
        <f>+B15+B19</f>
        <v>11706</v>
      </c>
      <c r="C13" s="238">
        <f>+C15+C19</f>
        <v>16695</v>
      </c>
      <c r="D13" s="238">
        <f>+D15+D19</f>
        <v>13355</v>
      </c>
      <c r="E13" s="238">
        <f>+E15+E19</f>
        <v>13355</v>
      </c>
    </row>
    <row r="14" spans="1:5" ht="18.75">
      <c r="A14" s="239"/>
      <c r="B14" s="240"/>
      <c r="C14" s="240"/>
      <c r="D14" s="240"/>
      <c r="E14" s="240"/>
    </row>
    <row r="15" spans="1:5" ht="18.75">
      <c r="A15" s="241" t="s">
        <v>8</v>
      </c>
      <c r="B15" s="242"/>
      <c r="C15" s="242"/>
      <c r="D15" s="242"/>
      <c r="E15" s="242"/>
    </row>
    <row r="16" spans="1:5" ht="18.75">
      <c r="A16" s="233"/>
      <c r="B16" s="243"/>
      <c r="C16" s="243"/>
      <c r="D16" s="243"/>
      <c r="E16" s="243"/>
    </row>
    <row r="17" spans="1:5" ht="18.75">
      <c r="A17" s="233"/>
      <c r="B17" s="243"/>
      <c r="C17" s="243"/>
      <c r="D17" s="243"/>
      <c r="E17" s="243"/>
    </row>
    <row r="18" spans="1:5" ht="18.75">
      <c r="A18" s="233"/>
      <c r="B18" s="236" t="s">
        <v>153</v>
      </c>
      <c r="C18" s="236"/>
      <c r="D18" s="236"/>
      <c r="E18" s="236"/>
    </row>
    <row r="19" spans="1:5" ht="18.75">
      <c r="A19" s="241" t="s">
        <v>9</v>
      </c>
      <c r="B19" s="242">
        <f>SUM(B20+B28)</f>
        <v>11706</v>
      </c>
      <c r="C19" s="242">
        <f>SUM(C20+C28)</f>
        <v>16695</v>
      </c>
      <c r="D19" s="242">
        <f>SUM(D20+D28)</f>
        <v>13355</v>
      </c>
      <c r="E19" s="242">
        <f>SUM(E20+E28)</f>
        <v>13355</v>
      </c>
    </row>
    <row r="20" spans="1:5" ht="18.75">
      <c r="A20" s="244" t="s">
        <v>156</v>
      </c>
      <c r="B20" s="245">
        <f>SUM(B21:B26)</f>
        <v>8490</v>
      </c>
      <c r="C20" s="245">
        <f>SUM(C21:C26)</f>
        <v>12744</v>
      </c>
      <c r="D20" s="245">
        <f>SUM(D21:D26)</f>
        <v>9597</v>
      </c>
      <c r="E20" s="245">
        <f>SUM(E21:E26)</f>
        <v>9597</v>
      </c>
    </row>
    <row r="21" spans="1:5" ht="18.75">
      <c r="A21" s="233" t="s">
        <v>13</v>
      </c>
      <c r="B21" s="236">
        <v>1950</v>
      </c>
      <c r="C21" s="236">
        <v>3739</v>
      </c>
      <c r="D21" s="236">
        <v>2883</v>
      </c>
      <c r="E21" s="236">
        <v>2883</v>
      </c>
    </row>
    <row r="22" spans="1:5" ht="18.75">
      <c r="A22" s="233" t="s">
        <v>10</v>
      </c>
      <c r="B22" s="236">
        <v>1586</v>
      </c>
      <c r="C22" s="236">
        <v>1601</v>
      </c>
      <c r="D22" s="236">
        <v>1425</v>
      </c>
      <c r="E22" s="236">
        <v>1425</v>
      </c>
    </row>
    <row r="23" spans="1:5" ht="18.75">
      <c r="A23" s="233" t="s">
        <v>11</v>
      </c>
      <c r="B23" s="243">
        <v>560</v>
      </c>
      <c r="C23" s="243">
        <v>560</v>
      </c>
      <c r="D23" s="243">
        <v>309</v>
      </c>
      <c r="E23" s="243">
        <v>309</v>
      </c>
    </row>
    <row r="24" spans="1:10" ht="56.25">
      <c r="A24" s="246" t="s">
        <v>157</v>
      </c>
      <c r="B24" s="236">
        <v>884</v>
      </c>
      <c r="C24" s="236">
        <v>2495</v>
      </c>
      <c r="D24" s="236">
        <v>1185</v>
      </c>
      <c r="E24" s="236">
        <v>1185</v>
      </c>
      <c r="J24" s="15"/>
    </row>
    <row r="25" spans="1:5" ht="18.75">
      <c r="A25" s="233" t="s">
        <v>12</v>
      </c>
      <c r="B25" s="236">
        <v>3510</v>
      </c>
      <c r="C25" s="236">
        <v>4349</v>
      </c>
      <c r="D25" s="236">
        <v>3795</v>
      </c>
      <c r="E25" s="236">
        <v>3795</v>
      </c>
    </row>
    <row r="26" spans="1:5" ht="18.75">
      <c r="A26" s="233" t="s">
        <v>14</v>
      </c>
      <c r="B26" s="236"/>
      <c r="C26" s="236"/>
      <c r="D26" s="236"/>
      <c r="E26" s="236"/>
    </row>
    <row r="27" spans="1:5" ht="18.75">
      <c r="A27" s="233"/>
      <c r="B27" s="236"/>
      <c r="C27" s="236"/>
      <c r="D27" s="236"/>
      <c r="E27" s="236"/>
    </row>
    <row r="28" spans="1:5" s="16" customFormat="1" ht="18.75">
      <c r="A28" s="244" t="s">
        <v>158</v>
      </c>
      <c r="B28" s="247">
        <f>SUM(B29:B34)</f>
        <v>3216</v>
      </c>
      <c r="C28" s="247">
        <f>SUM(C29:C34)</f>
        <v>3951</v>
      </c>
      <c r="D28" s="247">
        <f>SUM(D29:D34)</f>
        <v>3758</v>
      </c>
      <c r="E28" s="247">
        <f>SUM(E29:E34)</f>
        <v>3758</v>
      </c>
    </row>
    <row r="29" spans="1:5" ht="18.75">
      <c r="A29" s="233" t="s">
        <v>13</v>
      </c>
      <c r="B29" s="236">
        <v>1250</v>
      </c>
      <c r="C29" s="236">
        <v>1300</v>
      </c>
      <c r="D29" s="236">
        <v>1298</v>
      </c>
      <c r="E29" s="236">
        <v>1298</v>
      </c>
    </row>
    <row r="30" spans="1:5" ht="18.75">
      <c r="A30" s="233" t="s">
        <v>10</v>
      </c>
      <c r="B30" s="236">
        <v>1000</v>
      </c>
      <c r="C30" s="236">
        <v>950</v>
      </c>
      <c r="D30" s="236">
        <v>847</v>
      </c>
      <c r="E30" s="236">
        <v>847</v>
      </c>
    </row>
    <row r="31" spans="1:5" ht="18.75">
      <c r="A31" s="233" t="s">
        <v>11</v>
      </c>
      <c r="B31" s="236">
        <v>60</v>
      </c>
      <c r="C31" s="236">
        <v>100</v>
      </c>
      <c r="D31" s="236">
        <v>100</v>
      </c>
      <c r="E31" s="236">
        <v>100</v>
      </c>
    </row>
    <row r="32" spans="1:5" ht="56.25">
      <c r="A32" s="246" t="s">
        <v>157</v>
      </c>
      <c r="B32" s="236">
        <v>150</v>
      </c>
      <c r="C32" s="236">
        <v>879</v>
      </c>
      <c r="D32" s="236">
        <v>793</v>
      </c>
      <c r="E32" s="236">
        <v>793</v>
      </c>
    </row>
    <row r="33" spans="1:5" ht="18.75">
      <c r="A33" s="233" t="s">
        <v>12</v>
      </c>
      <c r="B33" s="236">
        <v>456</v>
      </c>
      <c r="C33" s="236">
        <v>386</v>
      </c>
      <c r="D33" s="236">
        <v>385</v>
      </c>
      <c r="E33" s="236">
        <v>385</v>
      </c>
    </row>
    <row r="34" spans="1:5" ht="18.75">
      <c r="A34" s="233" t="s">
        <v>14</v>
      </c>
      <c r="B34" s="236">
        <v>300</v>
      </c>
      <c r="C34" s="236">
        <v>336</v>
      </c>
      <c r="D34" s="236">
        <v>335</v>
      </c>
      <c r="E34" s="236">
        <v>335</v>
      </c>
    </row>
    <row r="35" spans="1:5" ht="18.75">
      <c r="A35" s="233"/>
      <c r="B35" s="236"/>
      <c r="C35" s="236"/>
      <c r="D35" s="236"/>
      <c r="E35" s="236"/>
    </row>
    <row r="36" spans="1:5" ht="19.5" thickBot="1">
      <c r="A36" s="233"/>
      <c r="B36" s="243"/>
      <c r="C36" s="243"/>
      <c r="D36" s="243"/>
      <c r="E36" s="243"/>
    </row>
    <row r="37" spans="1:5" ht="18" customHeight="1" thickBot="1">
      <c r="A37" s="237" t="s">
        <v>15</v>
      </c>
      <c r="B37" s="238">
        <f>+B4-B13</f>
        <v>461</v>
      </c>
      <c r="C37" s="238">
        <f>+C4-C13</f>
        <v>0</v>
      </c>
      <c r="D37" s="238">
        <f>+D4-D13</f>
        <v>3476</v>
      </c>
      <c r="E37" s="238">
        <f>+E4-E13</f>
        <v>588</v>
      </c>
    </row>
    <row r="38" spans="1:5" ht="18.75" thickBot="1">
      <c r="A38" s="248"/>
      <c r="B38" s="248"/>
      <c r="C38" s="248"/>
      <c r="D38" s="248"/>
      <c r="E38" s="248"/>
    </row>
    <row r="39" spans="1:5" ht="57" thickBot="1">
      <c r="A39" s="249" t="s">
        <v>33</v>
      </c>
      <c r="B39" s="250"/>
      <c r="C39" s="250"/>
      <c r="D39" s="250"/>
      <c r="E39" s="251" t="s">
        <v>159</v>
      </c>
    </row>
    <row r="40" spans="1:5" ht="19.5" customHeight="1">
      <c r="A40" s="252" t="s">
        <v>118</v>
      </c>
      <c r="B40" s="253"/>
      <c r="C40" s="253"/>
      <c r="D40" s="253"/>
      <c r="E40" s="254">
        <f>SUM(E37)</f>
        <v>588</v>
      </c>
    </row>
    <row r="41" spans="1:5" ht="21.75" customHeight="1" thickBot="1">
      <c r="A41" s="255" t="s">
        <v>160</v>
      </c>
      <c r="B41" s="256"/>
      <c r="C41" s="256"/>
      <c r="D41" s="256"/>
      <c r="E41" s="257">
        <f>SUM(D37-E37)</f>
        <v>2888</v>
      </c>
    </row>
    <row r="42" spans="1:5" s="17" customFormat="1" ht="22.5" customHeight="1" thickBot="1">
      <c r="A42" s="249" t="s">
        <v>37</v>
      </c>
      <c r="B42" s="250"/>
      <c r="C42" s="250"/>
      <c r="D42" s="250"/>
      <c r="E42" s="258">
        <f>SUM(E40:E41)</f>
        <v>3476</v>
      </c>
    </row>
    <row r="43" spans="1:5" ht="15.75">
      <c r="A43" s="68"/>
      <c r="B43" s="69"/>
      <c r="C43" s="69"/>
      <c r="D43" s="69"/>
      <c r="E43" s="202"/>
    </row>
    <row r="44" spans="1:5" ht="15.75">
      <c r="A44" s="39"/>
      <c r="B44" s="36"/>
      <c r="C44" s="36"/>
      <c r="D44" s="39"/>
      <c r="E44" s="202"/>
    </row>
    <row r="45" spans="1:5" ht="15.75">
      <c r="A45" s="259"/>
      <c r="B45" s="17"/>
      <c r="C45" s="17"/>
      <c r="D45" s="17"/>
      <c r="E45" s="17"/>
    </row>
    <row r="46" spans="1:5" ht="15.75">
      <c r="A46" s="259"/>
      <c r="B46" s="17"/>
      <c r="C46" s="17"/>
      <c r="D46" s="17"/>
      <c r="E46" s="17"/>
    </row>
    <row r="47" ht="12.75">
      <c r="E47" s="15"/>
    </row>
  </sheetData>
  <printOptions horizontalCentered="1"/>
  <pageMargins left="0.7874015748031497" right="0.7874015748031497" top="1.220472440944882" bottom="0.984251968503937" header="0.5118110236220472" footer="0.5118110236220472"/>
  <pageSetup fitToHeight="1" fitToWidth="1" horizontalDpi="360" verticalDpi="36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2003-05-07T14:40:24Z</cp:lastPrinted>
  <dcterms:created xsi:type="dcterms:W3CDTF">2003-04-15T11:36:22Z</dcterms:created>
  <dcterms:modified xsi:type="dcterms:W3CDTF">2003-05-09T07:11:21Z</dcterms:modified>
  <cp:category/>
  <cp:version/>
  <cp:contentType/>
  <cp:contentStatus/>
</cp:coreProperties>
</file>