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2009" sheetId="1" r:id="rId1"/>
  </sheets>
  <definedNames>
    <definedName name="_xlnm.Print_Titles" localSheetId="0">'122009'!$1:$6</definedName>
    <definedName name="_xlnm.Print_Area" localSheetId="0">'122009'!$A$1:$F$234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18" authorId="0">
      <text>
        <r>
          <rPr>
            <b/>
            <sz val="8"/>
            <color indexed="8"/>
            <rFont val="Tahoma"/>
            <family val="2"/>
          </rPr>
          <t xml:space="preserve">hujnakov:
</t>
        </r>
        <r>
          <rPr>
            <sz val="8"/>
            <color indexed="8"/>
            <rFont val="Tahoma"/>
            <family val="2"/>
          </rPr>
          <t>spoluúčast EU:
nástroj 33, zdroj 1 - 189 391,65 Kč
nástroj 33 zdroj 5 - 1 073 219,35 Kč</t>
        </r>
      </text>
    </comment>
  </commentList>
</comments>
</file>

<file path=xl/sharedStrings.xml><?xml version="1.0" encoding="utf-8"?>
<sst xmlns="http://schemas.openxmlformats.org/spreadsheetml/2006/main" count="676" uniqueCount="299">
  <si>
    <t xml:space="preserve">Přehled poskytnutých účelových dotací z resortních ministerstev, státních fondů, Jihomoravského kraje </t>
  </si>
  <si>
    <t>a ze zahraničí k 31.12.2009</t>
  </si>
  <si>
    <t>Datum</t>
  </si>
  <si>
    <t>NEINVESTIČNÍ DOTACE</t>
  </si>
  <si>
    <t>UR v tis. Kč</t>
  </si>
  <si>
    <t>Skutečnost v Kč</t>
  </si>
  <si>
    <t>ÚZ</t>
  </si>
  <si>
    <t>POL.</t>
  </si>
  <si>
    <t xml:space="preserve">MINISTERSTVO  FINANCÍ  ČR </t>
  </si>
  <si>
    <t>11.2.2009</t>
  </si>
  <si>
    <t>Dotace na úhradu výdajů spojených s výkonem sociálně - právní ochrany dětí</t>
  </si>
  <si>
    <t>12.2.2009</t>
  </si>
  <si>
    <t>Dotace na úhradu osobních a věcných nákladů souvisej. s realiz.zák.108/2006 Sb.</t>
  </si>
  <si>
    <t>Dofinancování příspěvku na výkon státní správy obce</t>
  </si>
  <si>
    <t>24.4.2009</t>
  </si>
  <si>
    <t>27.4.2009</t>
  </si>
  <si>
    <t>25.6.2009</t>
  </si>
  <si>
    <t>6.10.2009</t>
  </si>
  <si>
    <t>11.12.2009</t>
  </si>
  <si>
    <t>Úhrada výdajů za neuskutečněné volby</t>
  </si>
  <si>
    <t>STÁTNÍ  FOND  ROZVOJE BYDLENÍ</t>
  </si>
  <si>
    <t xml:space="preserve">Brno - Královo Pole - dotace k úvěru na opravu panelových bytů  </t>
  </si>
  <si>
    <t>4113</t>
  </si>
  <si>
    <t>Brno - Bystrc - dotace k úvěru na opravu  panelových bytů</t>
  </si>
  <si>
    <t xml:space="preserve">Brno - Černovice - dotace k úvěru na opravu panelových bytů  </t>
  </si>
  <si>
    <t>Brno - Nový Lískovec - dotace k úvěru na opravu panelových bytů</t>
  </si>
  <si>
    <t>Brno - sever - dotace k úvěru na opravu  panelových bytů</t>
  </si>
  <si>
    <t>Brno - Slatina - dotace k úvěru na opravy panelových bytů</t>
  </si>
  <si>
    <t>Brno - Vinohrady - dotace k úvěru na opravy panelových bytů</t>
  </si>
  <si>
    <t>Brno - Židenice - dotace k úvěru na opravu panelových bytů</t>
  </si>
  <si>
    <t>STÁTNÍ  FOND ŽIVOTNÍHO PROSTŘEDÍ</t>
  </si>
  <si>
    <t>5.3.2009</t>
  </si>
  <si>
    <t>Regenerace zeleně Ústředního hřbitova</t>
  </si>
  <si>
    <t>3.4.2009</t>
  </si>
  <si>
    <t>1.6.2009</t>
  </si>
  <si>
    <t>4.12.2009</t>
  </si>
  <si>
    <t>STÁTNÍ  FOND  DOPRAVNÍ  INFRASTRUKTURY</t>
  </si>
  <si>
    <t>16.12.2009</t>
  </si>
  <si>
    <t>Generel cyklistické dopravy</t>
  </si>
  <si>
    <t xml:space="preserve">ÚŘAD  PRÁCE </t>
  </si>
  <si>
    <t>Brno - střed - aktivní politika zaměstnanosti</t>
  </si>
  <si>
    <t>13101</t>
  </si>
  <si>
    <t>4116</t>
  </si>
  <si>
    <t>Brno - Bystrc - aktivní politika zam. - OP Lidské zdroje a zaměst.</t>
  </si>
  <si>
    <t>13234</t>
  </si>
  <si>
    <t>Brno - Bosonohy - aktivní politika zam. - OP Lidské zdroje a zaměst.</t>
  </si>
  <si>
    <t>Brno - Ivanovice - aktivní politika zaměstn. - OP Lidské zdroje a zaměstnanost</t>
  </si>
  <si>
    <t>Brno - Komín - aktivní politika zaměstn. - OP Lidské zdroje a zaměstnanost</t>
  </si>
  <si>
    <t>Brno - Maloměřice a Obřany - aktivní politika zam. - OP Lidské zdroje a zaměst.</t>
  </si>
  <si>
    <t>Brno - Nový Lískovec - aktivní politika zaměstn. - OP Lidské zdroje a zaměstnanost</t>
  </si>
  <si>
    <t>Brno - sever - aktivní politika zaměstnanosti - OP Lidské zdroje a zaměstnanost</t>
  </si>
  <si>
    <t>Brno - střed - aktivní politika zaměstnanosti - OP Lidské zdroje a zaměstnanost</t>
  </si>
  <si>
    <t>Brno - Ořešín - aktivní politika zaměstnanosti - OP Lidské zdroje a zaměstnanost</t>
  </si>
  <si>
    <t>Brno - Útěchov - aktivní politika zaměstnanosti - OP Lidské zdroje a zaměstnanost</t>
  </si>
  <si>
    <t>Brno - Žabovřesky - aktivní politika zaměstnanosti - OP Lidské zdroje a zaměst.</t>
  </si>
  <si>
    <t>Brno - Žebětín - aktivní politika zaměstnanosti - OP Lidské zdroje a zaměstnanost</t>
  </si>
  <si>
    <t>MINISTERSTVO KULTURY ČR</t>
  </si>
  <si>
    <t>20.5.2009</t>
  </si>
  <si>
    <t>Realizace projektu "Společně s rytíři" - Knihovna Jiřího Mahena</t>
  </si>
  <si>
    <t>34070</t>
  </si>
  <si>
    <t>Realizace projektu "Ruka v ruce III" - Knihovna Jiřího Mahena</t>
  </si>
  <si>
    <t>Realizace projektu "Toulky s paní Hudbou" - Knihovna Jiřího Mahena</t>
  </si>
  <si>
    <t>4.6.2009</t>
  </si>
  <si>
    <t>Rozšíření nabídky služeb na bázi ICT uživatelů poboček Knihovny J. Mahena</t>
  </si>
  <si>
    <t>34053</t>
  </si>
  <si>
    <t>8.6.2009</t>
  </si>
  <si>
    <t>Dotace Veřejné informační služby knihoven - VISK 9 -  Knihovna J. Mahena</t>
  </si>
  <si>
    <t>10.6.2009</t>
  </si>
  <si>
    <t>Dotace na podporu profesionálních orchestrů - Filharmonie Brno</t>
  </si>
  <si>
    <t>34352</t>
  </si>
  <si>
    <t>Dotace na podporu profesionálních divadel - Národní divadlo v Brně</t>
  </si>
  <si>
    <t>Dotace na podporu profesionálních divadel - Městské divadlo Brno</t>
  </si>
  <si>
    <t>Dotace na podporu profesionálních divadel - Loutkové divadlo Radost</t>
  </si>
  <si>
    <t>Dotace na podporu profesionálních divadel - Centrum experimentálního divadla Brno</t>
  </si>
  <si>
    <t>Projekt "20. Tmavomodrý festival" - BKC</t>
  </si>
  <si>
    <t>3.7.2009</t>
  </si>
  <si>
    <t>Projekt "Babylonfest 2009" - Brněnské kulturní centrum</t>
  </si>
  <si>
    <t>34194</t>
  </si>
  <si>
    <t>22.7.2009</t>
  </si>
  <si>
    <t>Projekt "10. ročník Mezinárodního hudebního festivalu Špilberk 2009" - Filharmonie</t>
  </si>
  <si>
    <t>30.7.2009</t>
  </si>
  <si>
    <t>Projekt "Ozvěny festivalu MUSIC ON FILM,FILM ON MUSIC Brno 2009"- BKC</t>
  </si>
  <si>
    <t>Krajská postupová přehlídka v uměleckém přednesu  - BKC</t>
  </si>
  <si>
    <t>Vila Tugendhat  - sběrný dokumentační projekt - Muzeum města Brna</t>
  </si>
  <si>
    <t>34001</t>
  </si>
  <si>
    <t>5.8.2009</t>
  </si>
  <si>
    <t>Projekt "Formáty, transformace, itentity" - Dům umění města Brna</t>
  </si>
  <si>
    <t>Projekt "Hermovo ucho" - Dům umění města Brna</t>
  </si>
  <si>
    <t>10.8.2009</t>
  </si>
  <si>
    <t>Program regenerace památkových rezervací a zón - Mahen. divadlo, Bazilika</t>
  </si>
  <si>
    <t>34054</t>
  </si>
  <si>
    <t>20.8.2009</t>
  </si>
  <si>
    <t>Lázně Zábrdovice - obnova střechy</t>
  </si>
  <si>
    <t>34002</t>
  </si>
  <si>
    <t>Berglova vila, Moravské nám. 15 - obnova fasády, kamenných prvků</t>
  </si>
  <si>
    <t>4.9.2009</t>
  </si>
  <si>
    <t>Výstavní program Domu umění města Brna v roce 2009 - Dům umění města Brna</t>
  </si>
  <si>
    <t>5.11.2009</t>
  </si>
  <si>
    <t>Doprava do Bratislavy k vyst. na festivalu  čs. hereckých osobností 2009 - CED</t>
  </si>
  <si>
    <t>15.12.2009</t>
  </si>
  <si>
    <t>Projekt "Sametový festival" - Centrum experimentálního divadla Brno</t>
  </si>
  <si>
    <t>Brno - sever - DROM - realizace projektu "Tradiční romské umělecké dílny"</t>
  </si>
  <si>
    <t>34273</t>
  </si>
  <si>
    <t>Brno - střed - dotace na podporu profesionálních divadel - KVS U Tří kohoutů</t>
  </si>
  <si>
    <t>MINISTERSTVO PRÁCE A SOCIÁLNÍCH VĚCÍ ČR</t>
  </si>
  <si>
    <t>14.1.2009</t>
  </si>
  <si>
    <t>Dotace na dávky pro zdravotně postižené a na dávky pomoci v hmotné nouzi</t>
  </si>
  <si>
    <t>20.1.2009</t>
  </si>
  <si>
    <t>Příspěvek na péči oprávněným osobám podle zák. č. 108/2006 Sb., o soc. službách</t>
  </si>
  <si>
    <t>6.2.2009</t>
  </si>
  <si>
    <t>Příspěvek na péči oprávněným osobám podle z. č. 108/2006 Sb., o soc. službách</t>
  </si>
  <si>
    <t>14.3.2009</t>
  </si>
  <si>
    <t xml:space="preserve">Dotace na podporu poskytování sociálních služeb </t>
  </si>
  <si>
    <t>8.4.2009</t>
  </si>
  <si>
    <t>12.5.2009</t>
  </si>
  <si>
    <t>2.7.2009</t>
  </si>
  <si>
    <t>8.7.2009</t>
  </si>
  <si>
    <t>9.7.2009</t>
  </si>
  <si>
    <t>28.7.2009</t>
  </si>
  <si>
    <t>Projekt "Obec přátelská rodině roku 2008"</t>
  </si>
  <si>
    <t>6.8.2009</t>
  </si>
  <si>
    <t>7.8.2009</t>
  </si>
  <si>
    <t>7.9.2009</t>
  </si>
  <si>
    <t>24.9.2009</t>
  </si>
  <si>
    <t>8.10.2009</t>
  </si>
  <si>
    <t>13.10.2009</t>
  </si>
  <si>
    <t>6.11.2009</t>
  </si>
  <si>
    <t>11.11.2009</t>
  </si>
  <si>
    <t>Dotace na výplatu příspěvku na péči oprávněným osobám podle zák. 108/2006</t>
  </si>
  <si>
    <t>9.12.2009</t>
  </si>
  <si>
    <t>Dotace na dávky sociální péče a na dávky pomoci v hmotné nouzi</t>
  </si>
  <si>
    <t>17.12.2009</t>
  </si>
  <si>
    <t>Úhrada pojistného pro osoby vykonávající veřejnou službu</t>
  </si>
  <si>
    <t>Brno - sever - Drom - podpora sociální integrace příslušníků romských lokalit</t>
  </si>
  <si>
    <t>MINISTERSTVO PRO MÍSTNÍ ROZVOJ ČR</t>
  </si>
  <si>
    <t>Brno - Komín - regenerace panelového sídliště</t>
  </si>
  <si>
    <t>Brno - Kohoutovice – regenerace panelového sídliště</t>
  </si>
  <si>
    <t>MINISTERSTVO  PRŮMYSLU A OBCHODU ČR</t>
  </si>
  <si>
    <t>19.11.2009</t>
  </si>
  <si>
    <t>Dotace na výkon činnosti Jednotných kontaktních míst podle zák. č. 222/2009</t>
  </si>
  <si>
    <t>MINISTERSTVO  ŠKOLSTVÍ, MLÁDEŽE A TĚLOVÝCHOVY  ČR</t>
  </si>
  <si>
    <t>Projekt "Škola s celodenním programem v Brně" - ZŠ a MŠ nám. 28. října 22</t>
  </si>
  <si>
    <t>Projekt "Země bez hranic, menšin žijící v ČR" - ZŠ Staňkova</t>
  </si>
  <si>
    <t>28.12.2009</t>
  </si>
  <si>
    <t>Rovné přílež.ke vzdělání pro rom. žáky v inkluz. škole - ZŠ a MŠ Brno, nám. 28.října 22</t>
  </si>
  <si>
    <t>MINISTERSTVO VNITRA ČR</t>
  </si>
  <si>
    <t>Program prevence kriminality</t>
  </si>
  <si>
    <t>13.7.2009</t>
  </si>
  <si>
    <t>Zajištění bydlení pro azylanty</t>
  </si>
  <si>
    <t>4.8.2009</t>
  </si>
  <si>
    <t>Realizace projektu CzechPoint - kontaktní místa</t>
  </si>
  <si>
    <t>Brno - Bystrc - bydlení pro azylanty</t>
  </si>
  <si>
    <t>Brno - Líšeň - bydlení pro azylanty</t>
  </si>
  <si>
    <t>Brno - střed - bydlení pro azylanty</t>
  </si>
  <si>
    <t>Brno - Kohoutovice - bydlení pro azylanty</t>
  </si>
  <si>
    <t xml:space="preserve">Brno – Židenice - úhrada nákladů obce v souvislosti s azylovým zařízením </t>
  </si>
  <si>
    <t>MINISTERSTVO ZEMĚDĚLSTVÍ  ČR</t>
  </si>
  <si>
    <t>29.4.2009</t>
  </si>
  <si>
    <t>Dotace na činnost odborného lesního hospodáře</t>
  </si>
  <si>
    <t>14.5.2009</t>
  </si>
  <si>
    <t>Dotace na úhradu zvýš. nákl. na výsadbu min. podílu meliorač. a zpevňujících dřevin</t>
  </si>
  <si>
    <t>19.10.2009</t>
  </si>
  <si>
    <t>3.12.2009</t>
  </si>
  <si>
    <t>MINISTERSTVO ŽIVOTNÍHO PROSTŘEDÍ</t>
  </si>
  <si>
    <t>Příspěvek zoologickým zahradám - ZOO</t>
  </si>
  <si>
    <t>JIHOMORAVSKÝ KRAJ</t>
  </si>
  <si>
    <t>30.1.2009</t>
  </si>
  <si>
    <t xml:space="preserve">Dotace pro Evropskou základní školu Čejkovická - zabezp. povinné školní docházky </t>
  </si>
  <si>
    <t>4122</t>
  </si>
  <si>
    <t>6.4.2009</t>
  </si>
  <si>
    <t>Projekt "Podpora zavádění systému nových výukových metod na ZŠ Mutěnická"</t>
  </si>
  <si>
    <t>7.4.2009</t>
  </si>
  <si>
    <t>Projekt "Podpora výuky předmětů z oblasti Člověk a příroda" - ZŠ Gajdošova</t>
  </si>
  <si>
    <t>Projekt "Zvýšení úrovně znalostí využívání IT na Evropské základní škole"</t>
  </si>
  <si>
    <t>Projekt "Amen sikhluvas pre dživipen! (Učíme se pro život)" - ZŠ a MŠ Křenová</t>
  </si>
  <si>
    <t>15.5.2009</t>
  </si>
  <si>
    <t>Projekt "Podpora inovativního školství a Early Learning Englich" - ZŠ a MŠ Chalab.</t>
  </si>
  <si>
    <t>Projekt "Bezpečná škola" - ZŠ a MŠ Kotlářská 4</t>
  </si>
  <si>
    <t>Projekt "Zábavně na laně nejen proti šikaně" - ZŠ Jana Babáka 1</t>
  </si>
  <si>
    <t>Projekt "Balet Coppélie z Montmartru" - Národní divadlo Brno</t>
  </si>
  <si>
    <t>Projekt "Opera Madama Butterfly" - Národní divadlo Brno</t>
  </si>
  <si>
    <t>Projekt "Festival činoherních divadel Trialog 2009" - Národní divadlo Brno</t>
  </si>
  <si>
    <t>Projekt "Dokořán pro hudební divadlo Brno 09" - Městské divadlo Brno</t>
  </si>
  <si>
    <t>Projekt "Festival Špilberk" - Filharmonie Brno</t>
  </si>
  <si>
    <t>Projekt " Pořádání vybraných koncertů" - Filharmonie Brno</t>
  </si>
  <si>
    <t>15.7.2009</t>
  </si>
  <si>
    <t>20.7.2009</t>
  </si>
  <si>
    <t>Projekt Angličtina v 1. a 2. třídě - ZŠ a MŠ Kotlářská</t>
  </si>
  <si>
    <t>Interdisciplinární přístup k řešení domácího násilí ve městě Brně -elektron.mapa</t>
  </si>
  <si>
    <t>15.9.2009</t>
  </si>
  <si>
    <t>5.10.2009</t>
  </si>
  <si>
    <t>Dotace na publikaci Jubilanti Činohry Národního divadla Brno 2009</t>
  </si>
  <si>
    <t>30.10.2009</t>
  </si>
  <si>
    <t>14.10.2009</t>
  </si>
  <si>
    <t>4.11.2009</t>
  </si>
  <si>
    <t xml:space="preserve">Mezinárodní hudební festival Moravský podzim </t>
  </si>
  <si>
    <t>Mezinárodní interpretační soutěž v oboru bicí nástroje - marimba 14. ročník</t>
  </si>
  <si>
    <t>Velikonoční festival duchovní hudby 18. ročník</t>
  </si>
  <si>
    <t>Okamžik pro jahodová ústa - balet - Národní divadlo Brno</t>
  </si>
  <si>
    <t>"Na prknech, na dlažbě i v trávě Brno 2009" - 11. ročník - BKC</t>
  </si>
  <si>
    <t>"50. Brněnská šestnáctka" - soutěž krátkých hraných filmů - BKC</t>
  </si>
  <si>
    <t>Projek "Muzejní noc pod hvězdami" - Hvězdárna a planetárium M. Koperníka</t>
  </si>
  <si>
    <t>"Muzejní noc - Hvězdy vycházejí nad Brnem" - Knihovna Jiřího Mahena v Brně</t>
  </si>
  <si>
    <t>Realizace projektu "Brněnská muzejní noc" - Muzeum města Brna</t>
  </si>
  <si>
    <t>"XVII. Mezinárodní kytarový festival Brno 09" - BKC</t>
  </si>
  <si>
    <t xml:space="preserve">"Noc kejklířů a Slavnost masek" - městský festival - CED </t>
  </si>
  <si>
    <t>"Festival Sklepení IV" - CED</t>
  </si>
  <si>
    <t>Zvýšení úrovně znalostí využívání IT na EZŠ - EZŠ Čejkovická</t>
  </si>
  <si>
    <t>18.11.2009</t>
  </si>
  <si>
    <t>Festival žánrů v HaDivadle III - CED</t>
  </si>
  <si>
    <t>25.11.2009</t>
  </si>
  <si>
    <t>Úhrada přípravy kandidatury SmB na Evrop. Olympij. festival mládeže v roce 2015</t>
  </si>
  <si>
    <t>26.11.2009</t>
  </si>
  <si>
    <t>Realizace projektu "Průvodce Starou radnicí a radniční věží" - BKC</t>
  </si>
  <si>
    <t>Projekt "60 let radosti - oslavy 60. výročí založení divadla" - Loutkové div. Radost</t>
  </si>
  <si>
    <t>16.12.009</t>
  </si>
  <si>
    <t>"Senior akademie na rok 2010" - městská policie</t>
  </si>
  <si>
    <t>22.12.2009</t>
  </si>
  <si>
    <t>Projekt "Zdravotnické přístroje a zařízení" - Úrazová nemocnice Brno</t>
  </si>
  <si>
    <t>Brno - Bohunice  - výdaje na zabezp. akceschop. jednotky SDH - odborná příprava</t>
  </si>
  <si>
    <t xml:space="preserve">Brno – Bystrc - oprava podlahy tělocvičny na ZŠ Heyrovského 32 </t>
  </si>
  <si>
    <t>Brno – Černovice - dotace pro Jednotku sboru dobrovolných hasičů</t>
  </si>
  <si>
    <t xml:space="preserve">Brno - Chrlice - prostředky k řešení mimořádných událostí JSDH 2009-2012 </t>
  </si>
  <si>
    <t>Brno – Chrlice – výdaje na zabezpečení akceschop. jednotky SDH - odbor. příprava</t>
  </si>
  <si>
    <t>Brno – Jundrov - výdaje na zabezp. akceschop. jednotky SDH - odborná příprava</t>
  </si>
  <si>
    <t>Brno – Komín – výdaje na zabezpečení akceschop. jednotky SDH - odborná příprava</t>
  </si>
  <si>
    <t>Brno - Královo Pole - dotace k řešení mimoř. událostí JSDH na období 2009-2012</t>
  </si>
  <si>
    <t>Brno - Královo Pole – výdaje na zabezp. akceschop. jednotky SDH - odb. příprava</t>
  </si>
  <si>
    <t>Brno - Malom. a Obřany - výdaje na zabezp. akceschop. JSDH - odborná příprava</t>
  </si>
  <si>
    <t xml:space="preserve">Brno - sever - DROM - projekt "Festival hudby a tance Husovický skřivánek" </t>
  </si>
  <si>
    <t>Brno – sever - výdaje na zabezpečení akceschop. jednotky SDH - odborná příprava</t>
  </si>
  <si>
    <t xml:space="preserve">Brno - Slatina - dotace k řešení mimořádných událostí JSDH na období 2009-2012 </t>
  </si>
  <si>
    <t>Brno – Slatina – výdaje na zabezpečení akceschop. jednotky SDH - odborná příprava</t>
  </si>
  <si>
    <t xml:space="preserve">Brno - Starý Lískovec - prostředky k řešení mimořádných událostí JSDH 2009-2012 </t>
  </si>
  <si>
    <t>Brno - Starý Lískovec - výdaje na zabezp. akceschop. JSDH - odborná příprava</t>
  </si>
  <si>
    <t>Brno - střed - "Marťanská kronika - insc. v Divadle Polárka"-KVC U Tří Kohoutů</t>
  </si>
  <si>
    <t>Brno – Tuřany - výdaje na zabezpečení akceschop. jednotky SDH - odborná příprava</t>
  </si>
  <si>
    <t xml:space="preserve">Brno – Tuřany- prostředky k řešení mimořádných událostí JSDH 2009-2012 </t>
  </si>
  <si>
    <t>Brno – Útěchov – výdaje na zabezp. akceschop. jednotky SDH - odborná příprava</t>
  </si>
  <si>
    <t xml:space="preserve">Brno – Žebětín - dotace k řešení mimořádných událostí JSDH na období 2009-2012 </t>
  </si>
  <si>
    <t>Brno – Židenice - výdaje na zabezp. akceschop. jednotky SDH - odborná příprava</t>
  </si>
  <si>
    <t>CIZÍ STÁTY</t>
  </si>
  <si>
    <t>8.1.2009</t>
  </si>
  <si>
    <t xml:space="preserve">Projekt Ilustrátoři a ilustrované knihy - Animaliter  </t>
  </si>
  <si>
    <t>4151</t>
  </si>
  <si>
    <t>21.1.2009</t>
  </si>
  <si>
    <t xml:space="preserve">Projekt pro rozvoj  v oblasti dopravy - CIVITAS - ELAN </t>
  </si>
  <si>
    <t>30.3.2009</t>
  </si>
  <si>
    <t>Projekt "Joining forces"</t>
  </si>
  <si>
    <t>10.11.2009</t>
  </si>
  <si>
    <t xml:space="preserve">Projekt "Ilustrátoři a ilustrované knihy - Animaliter"  </t>
  </si>
  <si>
    <t>Brno - Vinohrady - mezinárodní spolupráce se Slovenskem</t>
  </si>
  <si>
    <t>DOTACE  NEINVESTIČNÍ  CELKEM</t>
  </si>
  <si>
    <t>INVESTIČNÍ DOTACE</t>
  </si>
  <si>
    <t>Brno - Vinohrady - ZŠ Mutěnická - rekonstrukce školní kuchyně</t>
  </si>
  <si>
    <t>Brno - Vinohrady - víceúčelová sportovní hala na ulici Bzenecká</t>
  </si>
  <si>
    <t>Brno - Starý Lískovec - výstavba vícegeneračního hřiště</t>
  </si>
  <si>
    <t>14.8.2009</t>
  </si>
  <si>
    <t>Sanace skalní stěny Bosonohy</t>
  </si>
  <si>
    <t>4213</t>
  </si>
  <si>
    <t>Černovická skládka</t>
  </si>
  <si>
    <t>Brno - Černovice - Izolační zeleň ve městě Brně - státní podíl</t>
  </si>
  <si>
    <t xml:space="preserve">Cyklistická stezka Křenová - Cejl </t>
  </si>
  <si>
    <t>Tvorba územně analytických podkladů  - státní prostředky</t>
  </si>
  <si>
    <t>Tvorba územně analytických podkladů  -  evropské prostředky</t>
  </si>
  <si>
    <t>Brno - Bohunice - regenerace panelového sídliště</t>
  </si>
  <si>
    <t>4216</t>
  </si>
  <si>
    <t>Vybavení dětského hřiště Strž</t>
  </si>
  <si>
    <t xml:space="preserve">Brno - Chrlice - nákup cisternové stříkačky </t>
  </si>
  <si>
    <t>25.5.2009</t>
  </si>
  <si>
    <t>Dotace na investiční náklady na zpracování lesních hospodářských osnov</t>
  </si>
  <si>
    <t>9.6.2009</t>
  </si>
  <si>
    <t>Vratka části dotace na zpracování lesních hospodářských osnov</t>
  </si>
  <si>
    <t>13.8.2009</t>
  </si>
  <si>
    <t>Brno - Černovice - Izolační zeleň ve městě Brně - evropský podíl</t>
  </si>
  <si>
    <t>4222</t>
  </si>
  <si>
    <t xml:space="preserve">Brno - Vinohrady - poříz. zahradního traktoru k provádění úprav venkov. sportovišť </t>
  </si>
  <si>
    <t xml:space="preserve">Brno - Jih - dotace k řešení mimořádných událostí JSDH na období 2009-2012 </t>
  </si>
  <si>
    <t>Brno - Židenice - prostředky k řešení mimořádných událostí JSDH 2009-2012</t>
  </si>
  <si>
    <t>Rozvoj sítě cyklistických tras a stezek ve městě Brně 2007 - 2013, 1. etapa</t>
  </si>
  <si>
    <t>4223</t>
  </si>
  <si>
    <t xml:space="preserve">DOTACE  INVESTIČNÍ CELKEM </t>
  </si>
  <si>
    <t>REKAPITULACE  POSKYTNUTÝCH DOTACÍ</t>
  </si>
  <si>
    <t xml:space="preserve">DOTACE  NEINVESTIČNÍ CELKEM  </t>
  </si>
  <si>
    <t xml:space="preserve">DOTACE  INVESTIČNÍ CELKEM  </t>
  </si>
  <si>
    <t>DOTACE    CELKEM</t>
  </si>
  <si>
    <t>Dotace na úhradů výdajů spojených s konáním voleb do Evropského parlamentu</t>
  </si>
  <si>
    <t>Brno - Kohoutovice - dotace k úvěru na opravu panelových bytů</t>
  </si>
  <si>
    <t>Brno - Královo Pole - aktivní politika zaměstn. - OP Lidské zdroje a zaměstnanost</t>
  </si>
  <si>
    <t>Brno - Řečkovice – regenerace panelového sídliště</t>
  </si>
  <si>
    <t>Brno - Vinohrady – regenerace panelového sídliště</t>
  </si>
  <si>
    <t>Brno - Ořešín  - dokončení sportovního areálu</t>
  </si>
  <si>
    <t xml:space="preserve">Brno - střed - ZŠ a MŠ Křenová </t>
  </si>
  <si>
    <t>Bnro - Řečkovice – regenerace panelového sídliště</t>
  </si>
  <si>
    <t>Brno - Židenice - reprodukce majetku</t>
  </si>
  <si>
    <t xml:space="preserve">Brno - sever - dotace k řešení mimořádných událostí JSDH na období 2009-2012 </t>
  </si>
  <si>
    <t xml:space="preserve">Brno - Komín - dotace na rekonstrukci požárního vozidla </t>
  </si>
  <si>
    <t>REGIONÁLNÍ RADA JIHOVÝCHOD</t>
  </si>
  <si>
    <t>Brno – sever - víceúčelový sportovní povrch hřiště Arbesova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</si>
</sst>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000"/>
    <numFmt numFmtId="167" formatCode="[$-405]d\.\ mmmm\ yyyy"/>
  </numFmts>
  <fonts count="16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25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18"/>
      <name val="Times New Roman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8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5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4" fontId="8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10" fillId="0" borderId="4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/>
    </xf>
    <xf numFmtId="0" fontId="5" fillId="0" borderId="5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wrapText="1"/>
    </xf>
    <xf numFmtId="4" fontId="10" fillId="0" borderId="5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4" fontId="5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4" fontId="11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horizontal="right"/>
    </xf>
    <xf numFmtId="14" fontId="8" fillId="0" borderId="1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10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right"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" fontId="5" fillId="3" borderId="0" xfId="0" applyNumberFormat="1" applyFont="1" applyFill="1" applyAlignment="1">
      <alignment/>
    </xf>
    <xf numFmtId="0" fontId="8" fillId="0" borderId="2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zoomScale="70" zoomScaleNormal="70" workbookViewId="0" topLeftCell="A1">
      <selection activeCell="B12" sqref="B12"/>
    </sheetView>
  </sheetViews>
  <sheetFormatPr defaultColWidth="9.00390625" defaultRowHeight="12.75"/>
  <cols>
    <col min="1" max="1" width="12.00390625" style="103" customWidth="1"/>
    <col min="2" max="2" width="75.00390625" style="2" customWidth="1"/>
    <col min="3" max="3" width="17.25390625" style="1" customWidth="1"/>
    <col min="4" max="4" width="19.25390625" style="126" customWidth="1"/>
    <col min="5" max="5" width="18.125" style="125" bestFit="1" customWidth="1"/>
    <col min="6" max="6" width="15.375" style="125" bestFit="1" customWidth="1"/>
    <col min="7" max="7" width="21.25390625" style="1" customWidth="1"/>
    <col min="8" max="8" width="17.25390625" style="1" bestFit="1" customWidth="1"/>
    <col min="9" max="9" width="12.125" style="2" customWidth="1"/>
    <col min="10" max="11" width="16.625" style="2" customWidth="1"/>
    <col min="12" max="12" width="19.375" style="2" customWidth="1"/>
    <col min="13" max="16384" width="9.125" style="2" customWidth="1"/>
  </cols>
  <sheetData>
    <row r="1" spans="1:6" ht="22.5">
      <c r="A1" s="128" t="s">
        <v>0</v>
      </c>
      <c r="B1" s="128"/>
      <c r="C1" s="128"/>
      <c r="D1" s="128"/>
      <c r="E1" s="128"/>
      <c r="F1" s="128"/>
    </row>
    <row r="2" spans="1:6" ht="22.5">
      <c r="A2" s="128" t="s">
        <v>1</v>
      </c>
      <c r="B2" s="128"/>
      <c r="C2" s="128"/>
      <c r="D2" s="128"/>
      <c r="E2" s="128"/>
      <c r="F2" s="128"/>
    </row>
    <row r="3" spans="1:8" ht="15" customHeight="1">
      <c r="A3" s="3"/>
      <c r="B3" s="4"/>
      <c r="C3" s="5"/>
      <c r="D3" s="6"/>
      <c r="E3" s="7"/>
      <c r="F3" s="7"/>
      <c r="H3" s="7"/>
    </row>
    <row r="4" spans="1:6" ht="16.5" customHeight="1">
      <c r="A4" s="8"/>
      <c r="B4" s="9"/>
      <c r="C4" s="10"/>
      <c r="D4" s="11"/>
      <c r="E4" s="12"/>
      <c r="F4" s="12"/>
    </row>
    <row r="5" spans="1:6" ht="17.25" customHeight="1">
      <c r="A5" s="13"/>
      <c r="B5" s="14"/>
      <c r="C5" s="15"/>
      <c r="D5" s="15"/>
      <c r="E5" s="14"/>
      <c r="F5" s="14"/>
    </row>
    <row r="6" spans="1:6" ht="15.75">
      <c r="A6" s="16" t="s">
        <v>2</v>
      </c>
      <c r="B6" s="16" t="s">
        <v>3</v>
      </c>
      <c r="C6" s="17" t="s">
        <v>4</v>
      </c>
      <c r="D6" s="17" t="s">
        <v>5</v>
      </c>
      <c r="E6" s="16" t="s">
        <v>6</v>
      </c>
      <c r="F6" s="16" t="s">
        <v>7</v>
      </c>
    </row>
    <row r="7" spans="1:8" s="23" customFormat="1" ht="17.25" customHeight="1">
      <c r="A7" s="18"/>
      <c r="B7" s="19" t="s">
        <v>8</v>
      </c>
      <c r="C7" s="20">
        <f>SUM(C8:C15)</f>
        <v>70225.1</v>
      </c>
      <c r="D7" s="20">
        <f>SUM(D8:D15)</f>
        <v>70224906.8</v>
      </c>
      <c r="E7" s="21"/>
      <c r="F7" s="21"/>
      <c r="G7" s="22"/>
      <c r="H7" s="22"/>
    </row>
    <row r="8" spans="1:8" s="29" customFormat="1" ht="17.25" customHeight="1">
      <c r="A8" s="24" t="s">
        <v>9</v>
      </c>
      <c r="B8" s="25" t="s">
        <v>10</v>
      </c>
      <c r="C8" s="26">
        <v>8443.034</v>
      </c>
      <c r="D8" s="26">
        <v>8443034</v>
      </c>
      <c r="E8" s="27">
        <v>98216</v>
      </c>
      <c r="F8" s="27">
        <v>4111</v>
      </c>
      <c r="G8" s="28"/>
      <c r="H8" s="28"/>
    </row>
    <row r="9" spans="1:8" s="29" customFormat="1" ht="17.25" customHeight="1">
      <c r="A9" s="24" t="s">
        <v>11</v>
      </c>
      <c r="B9" s="25" t="s">
        <v>12</v>
      </c>
      <c r="C9" s="26">
        <v>7978.102</v>
      </c>
      <c r="D9" s="26">
        <v>7978102</v>
      </c>
      <c r="E9" s="27">
        <v>98116</v>
      </c>
      <c r="F9" s="27">
        <v>4111</v>
      </c>
      <c r="G9" s="28"/>
      <c r="H9" s="28"/>
    </row>
    <row r="10" spans="1:8" s="29" customFormat="1" ht="17.25" customHeight="1">
      <c r="A10" s="24" t="s">
        <v>11</v>
      </c>
      <c r="B10" s="25" t="s">
        <v>13</v>
      </c>
      <c r="C10" s="26">
        <v>20794</v>
      </c>
      <c r="D10" s="26">
        <v>20794000</v>
      </c>
      <c r="E10" s="27">
        <v>98116</v>
      </c>
      <c r="F10" s="27">
        <v>4111</v>
      </c>
      <c r="G10" s="28"/>
      <c r="H10" s="28"/>
    </row>
    <row r="11" spans="1:8" s="29" customFormat="1" ht="17.25" customHeight="1">
      <c r="A11" s="24" t="s">
        <v>14</v>
      </c>
      <c r="B11" s="25" t="s">
        <v>10</v>
      </c>
      <c r="C11" s="26">
        <v>8443.034</v>
      </c>
      <c r="D11" s="26">
        <f>1505034+6938000</f>
        <v>8443034</v>
      </c>
      <c r="E11" s="27">
        <v>98216</v>
      </c>
      <c r="F11" s="27">
        <v>4111</v>
      </c>
      <c r="G11" s="28"/>
      <c r="H11" s="28"/>
    </row>
    <row r="12" spans="1:8" s="29" customFormat="1" ht="17.25" customHeight="1">
      <c r="A12" s="24" t="s">
        <v>15</v>
      </c>
      <c r="B12" s="25" t="s">
        <v>286</v>
      </c>
      <c r="C12" s="26">
        <v>7759.8</v>
      </c>
      <c r="D12" s="26">
        <f>7720000+39800</f>
        <v>7759800</v>
      </c>
      <c r="E12" s="27">
        <v>98348</v>
      </c>
      <c r="F12" s="27">
        <v>4111</v>
      </c>
      <c r="G12" s="28"/>
      <c r="H12" s="28"/>
    </row>
    <row r="13" spans="1:8" s="29" customFormat="1" ht="17.25" customHeight="1">
      <c r="A13" s="24" t="s">
        <v>16</v>
      </c>
      <c r="B13" s="25" t="s">
        <v>10</v>
      </c>
      <c r="C13" s="26">
        <f>8312.565</f>
        <v>8312.565</v>
      </c>
      <c r="D13" s="26">
        <v>8312565</v>
      </c>
      <c r="E13" s="27">
        <v>98216</v>
      </c>
      <c r="F13" s="27">
        <v>4111</v>
      </c>
      <c r="G13" s="28"/>
      <c r="H13" s="28"/>
    </row>
    <row r="14" spans="1:8" s="29" customFormat="1" ht="17.25" customHeight="1">
      <c r="A14" s="24" t="s">
        <v>17</v>
      </c>
      <c r="B14" s="25" t="s">
        <v>10</v>
      </c>
      <c r="C14" s="26">
        <v>8312.565</v>
      </c>
      <c r="D14" s="26">
        <f>1374565+6938000</f>
        <v>8312565</v>
      </c>
      <c r="E14" s="27">
        <v>98216</v>
      </c>
      <c r="F14" s="27">
        <v>4111</v>
      </c>
      <c r="G14" s="28"/>
      <c r="H14" s="28"/>
    </row>
    <row r="15" spans="1:8" s="29" customFormat="1" ht="17.25" customHeight="1">
      <c r="A15" s="24" t="s">
        <v>18</v>
      </c>
      <c r="B15" s="25" t="s">
        <v>19</v>
      </c>
      <c r="C15" s="26">
        <v>182</v>
      </c>
      <c r="D15" s="26">
        <v>181806.8</v>
      </c>
      <c r="E15" s="27">
        <v>98071</v>
      </c>
      <c r="F15" s="27">
        <v>4111</v>
      </c>
      <c r="G15" s="28"/>
      <c r="H15" s="28"/>
    </row>
    <row r="16" spans="1:8" s="29" customFormat="1" ht="17.25" customHeight="1">
      <c r="A16" s="24"/>
      <c r="B16" s="25"/>
      <c r="C16" s="26"/>
      <c r="D16" s="26"/>
      <c r="E16" s="27"/>
      <c r="F16" s="27"/>
      <c r="G16" s="28"/>
      <c r="H16" s="28"/>
    </row>
    <row r="17" spans="1:9" s="29" customFormat="1" ht="17.25" customHeight="1">
      <c r="A17" s="30"/>
      <c r="B17" s="31" t="s">
        <v>20</v>
      </c>
      <c r="C17" s="32">
        <f>SUM(C18:C26)</f>
        <v>9596</v>
      </c>
      <c r="D17" s="32">
        <f>SUM(D18:D26)</f>
        <v>9811004</v>
      </c>
      <c r="E17" s="33"/>
      <c r="F17" s="30"/>
      <c r="G17" s="28"/>
      <c r="H17" s="28"/>
      <c r="I17" s="28"/>
    </row>
    <row r="18" spans="1:9" s="29" customFormat="1" ht="17.25" customHeight="1">
      <c r="A18" s="30"/>
      <c r="B18" s="25" t="s">
        <v>21</v>
      </c>
      <c r="C18" s="34">
        <v>786</v>
      </c>
      <c r="D18" s="34">
        <v>786638</v>
      </c>
      <c r="E18" s="33">
        <v>92241</v>
      </c>
      <c r="F18" s="30" t="s">
        <v>22</v>
      </c>
      <c r="G18" s="28"/>
      <c r="H18" s="28"/>
      <c r="I18" s="28"/>
    </row>
    <row r="19" spans="1:9" s="29" customFormat="1" ht="17.25" customHeight="1">
      <c r="A19" s="30"/>
      <c r="B19" s="25" t="s">
        <v>23</v>
      </c>
      <c r="C19" s="34">
        <v>902</v>
      </c>
      <c r="D19" s="34">
        <v>902381</v>
      </c>
      <c r="E19" s="33">
        <v>92241</v>
      </c>
      <c r="F19" s="30" t="s">
        <v>22</v>
      </c>
      <c r="G19" s="28"/>
      <c r="H19" s="28"/>
      <c r="I19" s="28"/>
    </row>
    <row r="20" spans="1:9" s="29" customFormat="1" ht="17.25" customHeight="1">
      <c r="A20" s="30"/>
      <c r="B20" s="25" t="s">
        <v>24</v>
      </c>
      <c r="C20" s="34">
        <v>284</v>
      </c>
      <c r="D20" s="34">
        <f>145593+138465</f>
        <v>284058</v>
      </c>
      <c r="E20" s="33">
        <v>92241</v>
      </c>
      <c r="F20" s="30" t="s">
        <v>22</v>
      </c>
      <c r="G20" s="28"/>
      <c r="H20" s="28"/>
      <c r="I20" s="28"/>
    </row>
    <row r="21" spans="1:9" s="29" customFormat="1" ht="17.25" customHeight="1">
      <c r="A21" s="30"/>
      <c r="B21" s="25" t="s">
        <v>25</v>
      </c>
      <c r="C21" s="34">
        <v>1051</v>
      </c>
      <c r="D21" s="34">
        <v>1050688</v>
      </c>
      <c r="E21" s="33">
        <v>92241</v>
      </c>
      <c r="F21" s="30" t="s">
        <v>22</v>
      </c>
      <c r="G21" s="28"/>
      <c r="H21" s="28"/>
      <c r="I21" s="28"/>
    </row>
    <row r="22" spans="1:9" s="29" customFormat="1" ht="17.25" customHeight="1">
      <c r="A22" s="30"/>
      <c r="B22" s="25" t="s">
        <v>26</v>
      </c>
      <c r="C22" s="34">
        <v>991</v>
      </c>
      <c r="D22" s="34">
        <v>990534</v>
      </c>
      <c r="E22" s="33">
        <v>92241</v>
      </c>
      <c r="F22" s="27">
        <v>4113</v>
      </c>
      <c r="G22" s="28"/>
      <c r="H22" s="28"/>
      <c r="I22" s="28"/>
    </row>
    <row r="23" spans="1:9" s="29" customFormat="1" ht="17.25" customHeight="1">
      <c r="A23" s="30"/>
      <c r="B23" s="25" t="s">
        <v>287</v>
      </c>
      <c r="C23" s="34">
        <v>1471</v>
      </c>
      <c r="D23" s="34">
        <f>+735625+735625</f>
        <v>1471250</v>
      </c>
      <c r="E23" s="33">
        <v>92241</v>
      </c>
      <c r="F23" s="27">
        <v>4113</v>
      </c>
      <c r="G23" s="28"/>
      <c r="H23" s="28"/>
      <c r="I23" s="28"/>
    </row>
    <row r="24" spans="1:9" s="29" customFormat="1" ht="17.25" customHeight="1">
      <c r="A24" s="30"/>
      <c r="B24" s="25" t="s">
        <v>27</v>
      </c>
      <c r="C24" s="34">
        <v>1336</v>
      </c>
      <c r="D24" s="34">
        <v>1551239</v>
      </c>
      <c r="E24" s="33">
        <v>92241</v>
      </c>
      <c r="F24" s="30" t="s">
        <v>22</v>
      </c>
      <c r="G24" s="28"/>
      <c r="H24" s="28"/>
      <c r="I24" s="28"/>
    </row>
    <row r="25" spans="1:9" s="29" customFormat="1" ht="17.25" customHeight="1">
      <c r="A25" s="30"/>
      <c r="B25" s="25" t="s">
        <v>28</v>
      </c>
      <c r="C25" s="34">
        <v>1886</v>
      </c>
      <c r="D25" s="34">
        <v>1885570</v>
      </c>
      <c r="E25" s="33">
        <v>92241</v>
      </c>
      <c r="F25" s="30" t="s">
        <v>22</v>
      </c>
      <c r="G25" s="28"/>
      <c r="H25" s="28"/>
      <c r="I25" s="28"/>
    </row>
    <row r="26" spans="1:9" s="29" customFormat="1" ht="17.25" customHeight="1">
      <c r="A26" s="30"/>
      <c r="B26" s="25" t="s">
        <v>29</v>
      </c>
      <c r="C26" s="34">
        <v>889</v>
      </c>
      <c r="D26" s="34">
        <v>888646</v>
      </c>
      <c r="E26" s="33">
        <v>92241</v>
      </c>
      <c r="F26" s="30" t="s">
        <v>22</v>
      </c>
      <c r="G26" s="28"/>
      <c r="H26" s="28"/>
      <c r="I26" s="28"/>
    </row>
    <row r="27" spans="1:9" s="29" customFormat="1" ht="17.25" customHeight="1">
      <c r="A27" s="30"/>
      <c r="B27" s="25"/>
      <c r="C27" s="34"/>
      <c r="D27" s="35"/>
      <c r="E27" s="33"/>
      <c r="F27" s="30"/>
      <c r="G27" s="28"/>
      <c r="H27" s="28"/>
      <c r="I27" s="28"/>
    </row>
    <row r="28" spans="1:8" s="29" customFormat="1" ht="17.25" customHeight="1">
      <c r="A28" s="30"/>
      <c r="B28" s="31" t="s">
        <v>30</v>
      </c>
      <c r="C28" s="32">
        <f>SUM(C29:C34)</f>
        <v>2248.694</v>
      </c>
      <c r="D28" s="32">
        <f>SUM(D29:D34)</f>
        <v>2248694</v>
      </c>
      <c r="E28" s="33"/>
      <c r="F28" s="24"/>
      <c r="G28" s="36"/>
      <c r="H28" s="36"/>
    </row>
    <row r="29" spans="1:8" s="29" customFormat="1" ht="17.25" customHeight="1">
      <c r="A29" s="30" t="s">
        <v>31</v>
      </c>
      <c r="B29" s="25" t="s">
        <v>32</v>
      </c>
      <c r="C29" s="34">
        <v>663.848</v>
      </c>
      <c r="D29" s="35">
        <v>663848</v>
      </c>
      <c r="E29" s="33">
        <v>90104</v>
      </c>
      <c r="F29" s="24" t="s">
        <v>22</v>
      </c>
      <c r="G29" s="36"/>
      <c r="H29" s="36"/>
    </row>
    <row r="30" spans="1:8" s="29" customFormat="1" ht="17.25" customHeight="1">
      <c r="A30" s="30" t="s">
        <v>33</v>
      </c>
      <c r="B30" s="25" t="s">
        <v>32</v>
      </c>
      <c r="C30" s="34">
        <v>348.948</v>
      </c>
      <c r="D30" s="35">
        <v>348948</v>
      </c>
      <c r="E30" s="33">
        <v>90104</v>
      </c>
      <c r="F30" s="24" t="s">
        <v>22</v>
      </c>
      <c r="G30" s="36"/>
      <c r="H30" s="36"/>
    </row>
    <row r="31" spans="1:8" s="29" customFormat="1" ht="17.25" customHeight="1">
      <c r="A31" s="30" t="s">
        <v>34</v>
      </c>
      <c r="B31" s="25" t="s">
        <v>32</v>
      </c>
      <c r="C31" s="34">
        <v>532.933</v>
      </c>
      <c r="D31" s="35">
        <v>532933</v>
      </c>
      <c r="E31" s="33">
        <v>90104</v>
      </c>
      <c r="F31" s="24" t="s">
        <v>22</v>
      </c>
      <c r="G31" s="36"/>
      <c r="H31" s="36"/>
    </row>
    <row r="32" spans="1:8" s="29" customFormat="1" ht="17.25" customHeight="1">
      <c r="A32" s="30" t="s">
        <v>35</v>
      </c>
      <c r="B32" s="25" t="s">
        <v>32</v>
      </c>
      <c r="C32" s="34">
        <v>644.724</v>
      </c>
      <c r="D32" s="35">
        <v>644724</v>
      </c>
      <c r="E32" s="33">
        <v>90104</v>
      </c>
      <c r="F32" s="24" t="s">
        <v>22</v>
      </c>
      <c r="G32" s="36"/>
      <c r="H32" s="36"/>
    </row>
    <row r="33" spans="1:8" s="29" customFormat="1" ht="17.25" customHeight="1">
      <c r="A33" s="30" t="s">
        <v>18</v>
      </c>
      <c r="B33" s="25" t="s">
        <v>32</v>
      </c>
      <c r="C33" s="34">
        <v>58.241</v>
      </c>
      <c r="D33" s="35">
        <v>58241</v>
      </c>
      <c r="E33" s="33">
        <v>90104</v>
      </c>
      <c r="F33" s="24" t="s">
        <v>22</v>
      </c>
      <c r="G33" s="36"/>
      <c r="H33" s="36"/>
    </row>
    <row r="34" spans="1:8" s="29" customFormat="1" ht="17.25" customHeight="1">
      <c r="A34" s="24"/>
      <c r="B34" s="25"/>
      <c r="C34" s="26"/>
      <c r="D34" s="26"/>
      <c r="E34" s="27"/>
      <c r="F34" s="27"/>
      <c r="G34" s="28"/>
      <c r="H34" s="28"/>
    </row>
    <row r="35" spans="1:8" s="29" customFormat="1" ht="17.25" customHeight="1">
      <c r="A35" s="30"/>
      <c r="B35" s="31" t="s">
        <v>36</v>
      </c>
      <c r="C35" s="37">
        <f>+C36</f>
        <v>375</v>
      </c>
      <c r="D35" s="37">
        <f>+D36</f>
        <v>375000</v>
      </c>
      <c r="E35" s="27"/>
      <c r="F35" s="24"/>
      <c r="G35" s="36"/>
      <c r="H35" s="36"/>
    </row>
    <row r="36" spans="1:8" s="29" customFormat="1" ht="17.25" customHeight="1">
      <c r="A36" s="30" t="s">
        <v>37</v>
      </c>
      <c r="B36" s="38" t="s">
        <v>38</v>
      </c>
      <c r="C36" s="26">
        <v>375</v>
      </c>
      <c r="D36" s="26">
        <v>375000</v>
      </c>
      <c r="E36" s="27">
        <v>91252</v>
      </c>
      <c r="F36" s="24" t="s">
        <v>22</v>
      </c>
      <c r="G36" s="36"/>
      <c r="H36" s="36"/>
    </row>
    <row r="37" spans="1:8" s="29" customFormat="1" ht="17.25" customHeight="1">
      <c r="A37" s="24"/>
      <c r="B37" s="25"/>
      <c r="C37" s="26"/>
      <c r="D37" s="26"/>
      <c r="E37" s="27"/>
      <c r="F37" s="27"/>
      <c r="G37" s="28"/>
      <c r="H37" s="28"/>
    </row>
    <row r="38" spans="1:10" s="23" customFormat="1" ht="17.25" customHeight="1">
      <c r="A38" s="18"/>
      <c r="B38" s="19" t="s">
        <v>39</v>
      </c>
      <c r="C38" s="20">
        <f>SUM(C39:C52)</f>
        <v>15992</v>
      </c>
      <c r="D38" s="20">
        <f>SUM(D39:D52)</f>
        <v>13223137</v>
      </c>
      <c r="E38" s="21"/>
      <c r="F38" s="21"/>
      <c r="G38" s="22"/>
      <c r="H38" s="22"/>
      <c r="I38" s="2"/>
      <c r="J38" s="2"/>
    </row>
    <row r="39" spans="1:9" ht="17.25" customHeight="1">
      <c r="A39" s="18"/>
      <c r="B39" s="39" t="s">
        <v>40</v>
      </c>
      <c r="C39" s="40">
        <v>130</v>
      </c>
      <c r="D39" s="40">
        <v>125949</v>
      </c>
      <c r="E39" s="41" t="s">
        <v>41</v>
      </c>
      <c r="F39" s="42" t="s">
        <v>42</v>
      </c>
      <c r="G39" s="22"/>
      <c r="H39" s="22"/>
      <c r="I39" s="22"/>
    </row>
    <row r="40" spans="1:9" ht="17.25" customHeight="1">
      <c r="A40" s="18"/>
      <c r="B40" s="39" t="s">
        <v>43</v>
      </c>
      <c r="C40" s="40">
        <v>486</v>
      </c>
      <c r="D40" s="40">
        <v>422235</v>
      </c>
      <c r="E40" s="41" t="s">
        <v>44</v>
      </c>
      <c r="F40" s="42" t="s">
        <v>42</v>
      </c>
      <c r="G40" s="22"/>
      <c r="H40" s="22"/>
      <c r="I40" s="22"/>
    </row>
    <row r="41" spans="1:9" ht="17.25" customHeight="1">
      <c r="A41" s="18"/>
      <c r="B41" s="39" t="s">
        <v>45</v>
      </c>
      <c r="C41" s="40">
        <v>122</v>
      </c>
      <c r="D41" s="40">
        <v>108000</v>
      </c>
      <c r="E41" s="41" t="s">
        <v>44</v>
      </c>
      <c r="F41" s="42" t="s">
        <v>42</v>
      </c>
      <c r="G41" s="22"/>
      <c r="H41" s="22"/>
      <c r="I41" s="22"/>
    </row>
    <row r="42" spans="1:9" ht="17.25" customHeight="1">
      <c r="A42" s="18"/>
      <c r="B42" s="39" t="s">
        <v>46</v>
      </c>
      <c r="C42" s="40">
        <v>598</v>
      </c>
      <c r="D42" s="40">
        <v>541924</v>
      </c>
      <c r="E42" s="41" t="s">
        <v>44</v>
      </c>
      <c r="F42" s="42" t="s">
        <v>42</v>
      </c>
      <c r="G42" s="22"/>
      <c r="H42" s="22"/>
      <c r="I42" s="22"/>
    </row>
    <row r="43" spans="1:9" ht="17.25" customHeight="1">
      <c r="A43" s="18"/>
      <c r="B43" s="39" t="s">
        <v>47</v>
      </c>
      <c r="C43" s="40">
        <v>432</v>
      </c>
      <c r="D43" s="40">
        <v>325160</v>
      </c>
      <c r="E43" s="41" t="s">
        <v>44</v>
      </c>
      <c r="F43" s="42" t="s">
        <v>42</v>
      </c>
      <c r="G43" s="22"/>
      <c r="H43" s="22"/>
      <c r="I43" s="22"/>
    </row>
    <row r="44" spans="1:9" ht="17.25" customHeight="1">
      <c r="A44" s="18"/>
      <c r="B44" s="39" t="s">
        <v>288</v>
      </c>
      <c r="C44" s="40">
        <v>49</v>
      </c>
      <c r="D44" s="40">
        <v>48600</v>
      </c>
      <c r="E44" s="41" t="s">
        <v>44</v>
      </c>
      <c r="F44" s="42" t="s">
        <v>42</v>
      </c>
      <c r="G44" s="22"/>
      <c r="H44" s="22"/>
      <c r="I44" s="22"/>
    </row>
    <row r="45" spans="1:9" ht="17.25" customHeight="1">
      <c r="A45" s="18"/>
      <c r="B45" s="39" t="s">
        <v>48</v>
      </c>
      <c r="C45" s="40">
        <v>297</v>
      </c>
      <c r="D45" s="40">
        <v>251762</v>
      </c>
      <c r="E45" s="41" t="s">
        <v>44</v>
      </c>
      <c r="F45" s="42" t="s">
        <v>42</v>
      </c>
      <c r="G45" s="22"/>
      <c r="H45" s="22"/>
      <c r="I45" s="22"/>
    </row>
    <row r="46" spans="1:9" ht="17.25" customHeight="1">
      <c r="A46" s="18"/>
      <c r="B46" s="39" t="s">
        <v>49</v>
      </c>
      <c r="C46" s="40">
        <v>231</v>
      </c>
      <c r="D46" s="40">
        <v>214468</v>
      </c>
      <c r="E46" s="41" t="s">
        <v>44</v>
      </c>
      <c r="F46" s="42" t="s">
        <v>42</v>
      </c>
      <c r="G46" s="22"/>
      <c r="H46" s="22"/>
      <c r="I46" s="22"/>
    </row>
    <row r="47" spans="1:9" ht="17.25" customHeight="1">
      <c r="A47" s="18"/>
      <c r="B47" s="39" t="s">
        <v>50</v>
      </c>
      <c r="C47" s="40">
        <v>7258</v>
      </c>
      <c r="D47" s="40">
        <v>5926588</v>
      </c>
      <c r="E47" s="41" t="s">
        <v>44</v>
      </c>
      <c r="F47" s="42" t="s">
        <v>42</v>
      </c>
      <c r="G47" s="22"/>
      <c r="H47" s="22"/>
      <c r="I47" s="22"/>
    </row>
    <row r="48" spans="1:9" ht="17.25" customHeight="1">
      <c r="A48" s="18"/>
      <c r="B48" s="39" t="s">
        <v>51</v>
      </c>
      <c r="C48" s="40">
        <v>5689</v>
      </c>
      <c r="D48" s="40">
        <f>+3759274+871907</f>
        <v>4631181</v>
      </c>
      <c r="E48" s="41" t="s">
        <v>44</v>
      </c>
      <c r="F48" s="42" t="s">
        <v>42</v>
      </c>
      <c r="G48" s="22"/>
      <c r="H48" s="22"/>
      <c r="I48" s="22"/>
    </row>
    <row r="49" spans="1:9" ht="17.25" customHeight="1">
      <c r="A49" s="18"/>
      <c r="B49" s="39" t="s">
        <v>52</v>
      </c>
      <c r="C49" s="40">
        <v>81</v>
      </c>
      <c r="D49" s="40">
        <v>36239</v>
      </c>
      <c r="E49" s="41" t="s">
        <v>44</v>
      </c>
      <c r="F49" s="42" t="s">
        <v>42</v>
      </c>
      <c r="G49" s="22"/>
      <c r="H49" s="22"/>
      <c r="I49" s="22"/>
    </row>
    <row r="50" spans="1:9" ht="17.25" customHeight="1">
      <c r="A50" s="18"/>
      <c r="B50" s="39" t="s">
        <v>53</v>
      </c>
      <c r="C50" s="40">
        <v>62</v>
      </c>
      <c r="D50" s="40">
        <v>48201</v>
      </c>
      <c r="E50" s="41" t="s">
        <v>44</v>
      </c>
      <c r="F50" s="42" t="s">
        <v>42</v>
      </c>
      <c r="G50" s="22"/>
      <c r="H50" s="22"/>
      <c r="I50" s="22"/>
    </row>
    <row r="51" spans="1:9" ht="17.25" customHeight="1">
      <c r="A51" s="18"/>
      <c r="B51" s="39" t="s">
        <v>54</v>
      </c>
      <c r="C51" s="40">
        <v>475</v>
      </c>
      <c r="D51" s="40">
        <v>474586</v>
      </c>
      <c r="E51" s="41" t="s">
        <v>44</v>
      </c>
      <c r="F51" s="42" t="s">
        <v>42</v>
      </c>
      <c r="G51" s="22"/>
      <c r="H51" s="22"/>
      <c r="I51" s="22"/>
    </row>
    <row r="52" spans="1:9" ht="17.25" customHeight="1">
      <c r="A52" s="18"/>
      <c r="B52" s="39" t="s">
        <v>55</v>
      </c>
      <c r="C52" s="40">
        <v>82</v>
      </c>
      <c r="D52" s="40">
        <v>68244</v>
      </c>
      <c r="E52" s="41" t="s">
        <v>44</v>
      </c>
      <c r="F52" s="42" t="s">
        <v>42</v>
      </c>
      <c r="G52" s="22"/>
      <c r="H52" s="22"/>
      <c r="I52" s="22"/>
    </row>
    <row r="53" spans="1:9" ht="17.25" customHeight="1">
      <c r="A53" s="43"/>
      <c r="B53" s="44"/>
      <c r="C53" s="45"/>
      <c r="D53" s="45"/>
      <c r="E53" s="46"/>
      <c r="F53" s="47"/>
      <c r="G53" s="22"/>
      <c r="H53" s="28"/>
      <c r="I53" s="28"/>
    </row>
    <row r="54" spans="1:9" s="29" customFormat="1" ht="17.25" customHeight="1">
      <c r="A54" s="30"/>
      <c r="B54" s="31" t="s">
        <v>56</v>
      </c>
      <c r="C54" s="37">
        <f>SUM(C55:C83)</f>
        <v>20036.3</v>
      </c>
      <c r="D54" s="37">
        <f>SUM(D55:D83)</f>
        <v>20036300</v>
      </c>
      <c r="E54" s="30"/>
      <c r="F54" s="48"/>
      <c r="G54" s="22"/>
      <c r="H54" s="28"/>
      <c r="I54" s="28"/>
    </row>
    <row r="55" spans="1:8" s="29" customFormat="1" ht="17.25" customHeight="1">
      <c r="A55" s="30" t="s">
        <v>57</v>
      </c>
      <c r="B55" s="25" t="s">
        <v>58</v>
      </c>
      <c r="C55" s="26">
        <v>20</v>
      </c>
      <c r="D55" s="26">
        <v>20000</v>
      </c>
      <c r="E55" s="30" t="s">
        <v>59</v>
      </c>
      <c r="F55" s="48" t="s">
        <v>42</v>
      </c>
      <c r="G55" s="22"/>
      <c r="H55" s="28"/>
    </row>
    <row r="56" spans="1:8" s="29" customFormat="1" ht="17.25" customHeight="1">
      <c r="A56" s="30" t="s">
        <v>57</v>
      </c>
      <c r="B56" s="25" t="s">
        <v>60</v>
      </c>
      <c r="C56" s="26">
        <v>20</v>
      </c>
      <c r="D56" s="26">
        <v>20000</v>
      </c>
      <c r="E56" s="30" t="s">
        <v>59</v>
      </c>
      <c r="F56" s="48" t="s">
        <v>42</v>
      </c>
      <c r="G56" s="22"/>
      <c r="H56" s="28"/>
    </row>
    <row r="57" spans="1:8" s="29" customFormat="1" ht="17.25" customHeight="1">
      <c r="A57" s="30" t="s">
        <v>57</v>
      </c>
      <c r="B57" s="25" t="s">
        <v>61</v>
      </c>
      <c r="C57" s="26">
        <v>20</v>
      </c>
      <c r="D57" s="26">
        <v>20000</v>
      </c>
      <c r="E57" s="30" t="s">
        <v>59</v>
      </c>
      <c r="F57" s="48" t="s">
        <v>42</v>
      </c>
      <c r="G57" s="22"/>
      <c r="H57" s="28"/>
    </row>
    <row r="58" spans="1:8" s="29" customFormat="1" ht="17.25" customHeight="1">
      <c r="A58" s="30" t="s">
        <v>62</v>
      </c>
      <c r="B58" s="38" t="s">
        <v>63</v>
      </c>
      <c r="C58" s="26">
        <v>88</v>
      </c>
      <c r="D58" s="26">
        <v>88000</v>
      </c>
      <c r="E58" s="30" t="s">
        <v>64</v>
      </c>
      <c r="F58" s="48" t="s">
        <v>42</v>
      </c>
      <c r="G58" s="22"/>
      <c r="H58" s="28"/>
    </row>
    <row r="59" spans="1:8" s="29" customFormat="1" ht="17.25" customHeight="1">
      <c r="A59" s="30" t="s">
        <v>65</v>
      </c>
      <c r="B59" s="49" t="s">
        <v>66</v>
      </c>
      <c r="C59" s="26">
        <v>45</v>
      </c>
      <c r="D59" s="26">
        <v>45000</v>
      </c>
      <c r="E59" s="30" t="s">
        <v>64</v>
      </c>
      <c r="F59" s="48" t="s">
        <v>42</v>
      </c>
      <c r="G59" s="22"/>
      <c r="H59" s="28"/>
    </row>
    <row r="60" spans="1:8" s="29" customFormat="1" ht="17.25" customHeight="1">
      <c r="A60" s="30" t="s">
        <v>67</v>
      </c>
      <c r="B60" s="49" t="s">
        <v>68</v>
      </c>
      <c r="C60" s="26">
        <v>708</v>
      </c>
      <c r="D60" s="26">
        <v>708000</v>
      </c>
      <c r="E60" s="30" t="s">
        <v>69</v>
      </c>
      <c r="F60" s="48" t="s">
        <v>42</v>
      </c>
      <c r="G60" s="22"/>
      <c r="H60" s="28"/>
    </row>
    <row r="61" spans="1:8" s="29" customFormat="1" ht="17.25" customHeight="1">
      <c r="A61" s="30" t="s">
        <v>67</v>
      </c>
      <c r="B61" s="49" t="s">
        <v>70</v>
      </c>
      <c r="C61" s="26">
        <v>3000</v>
      </c>
      <c r="D61" s="26">
        <v>3000000</v>
      </c>
      <c r="E61" s="30" t="s">
        <v>69</v>
      </c>
      <c r="F61" s="48" t="s">
        <v>42</v>
      </c>
      <c r="G61" s="22"/>
      <c r="H61" s="28"/>
    </row>
    <row r="62" spans="1:8" s="29" customFormat="1" ht="17.25" customHeight="1">
      <c r="A62" s="30" t="s">
        <v>67</v>
      </c>
      <c r="B62" s="49" t="s">
        <v>71</v>
      </c>
      <c r="C62" s="26">
        <v>1000</v>
      </c>
      <c r="D62" s="26">
        <v>1000000</v>
      </c>
      <c r="E62" s="30" t="s">
        <v>69</v>
      </c>
      <c r="F62" s="48" t="s">
        <v>42</v>
      </c>
      <c r="G62" s="22"/>
      <c r="H62" s="28"/>
    </row>
    <row r="63" spans="1:8" s="29" customFormat="1" ht="17.25" customHeight="1">
      <c r="A63" s="30" t="s">
        <v>67</v>
      </c>
      <c r="B63" s="49" t="s">
        <v>72</v>
      </c>
      <c r="C63" s="26">
        <v>610</v>
      </c>
      <c r="D63" s="26">
        <v>610000</v>
      </c>
      <c r="E63" s="30" t="s">
        <v>69</v>
      </c>
      <c r="F63" s="48" t="s">
        <v>42</v>
      </c>
      <c r="G63" s="22"/>
      <c r="H63" s="28"/>
    </row>
    <row r="64" spans="1:8" s="29" customFormat="1" ht="17.25" customHeight="1">
      <c r="A64" s="30" t="s">
        <v>67</v>
      </c>
      <c r="B64" s="49" t="s">
        <v>73</v>
      </c>
      <c r="C64" s="26">
        <v>1000</v>
      </c>
      <c r="D64" s="26">
        <v>1000000</v>
      </c>
      <c r="E64" s="30" t="s">
        <v>69</v>
      </c>
      <c r="F64" s="48" t="s">
        <v>42</v>
      </c>
      <c r="G64" s="22"/>
      <c r="H64" s="28"/>
    </row>
    <row r="65" spans="1:8" s="29" customFormat="1" ht="17.25" customHeight="1">
      <c r="A65" s="30" t="s">
        <v>16</v>
      </c>
      <c r="B65" s="49" t="s">
        <v>74</v>
      </c>
      <c r="C65" s="26">
        <v>45</v>
      </c>
      <c r="D65" s="26">
        <v>45000</v>
      </c>
      <c r="E65" s="30" t="s">
        <v>59</v>
      </c>
      <c r="F65" s="48" t="s">
        <v>42</v>
      </c>
      <c r="G65" s="22"/>
      <c r="H65" s="28"/>
    </row>
    <row r="66" spans="1:8" s="29" customFormat="1" ht="17.25" customHeight="1">
      <c r="A66" s="30" t="s">
        <v>75</v>
      </c>
      <c r="B66" s="38" t="s">
        <v>76</v>
      </c>
      <c r="C66" s="26">
        <v>60</v>
      </c>
      <c r="D66" s="26">
        <v>60000</v>
      </c>
      <c r="E66" s="30" t="s">
        <v>77</v>
      </c>
      <c r="F66" s="48" t="s">
        <v>42</v>
      </c>
      <c r="G66" s="22"/>
      <c r="H66" s="28"/>
    </row>
    <row r="67" spans="1:8" s="29" customFormat="1" ht="17.25" customHeight="1">
      <c r="A67" s="30" t="s">
        <v>78</v>
      </c>
      <c r="B67" s="38" t="s">
        <v>79</v>
      </c>
      <c r="C67" s="26">
        <v>200</v>
      </c>
      <c r="D67" s="26">
        <v>200000</v>
      </c>
      <c r="E67" s="30" t="s">
        <v>59</v>
      </c>
      <c r="F67" s="48" t="s">
        <v>42</v>
      </c>
      <c r="G67" s="22"/>
      <c r="H67" s="28"/>
    </row>
    <row r="68" spans="1:8" s="29" customFormat="1" ht="17.25" customHeight="1">
      <c r="A68" s="30" t="s">
        <v>80</v>
      </c>
      <c r="B68" s="38" t="s">
        <v>81</v>
      </c>
      <c r="C68" s="26">
        <v>20</v>
      </c>
      <c r="D68" s="26">
        <v>20000</v>
      </c>
      <c r="E68" s="30" t="s">
        <v>59</v>
      </c>
      <c r="F68" s="48" t="s">
        <v>42</v>
      </c>
      <c r="G68" s="22"/>
      <c r="H68" s="28"/>
    </row>
    <row r="69" spans="1:8" s="29" customFormat="1" ht="17.25" customHeight="1">
      <c r="A69" s="30" t="s">
        <v>80</v>
      </c>
      <c r="B69" s="50" t="s">
        <v>82</v>
      </c>
      <c r="C69" s="26">
        <v>7</v>
      </c>
      <c r="D69" s="26">
        <v>7000</v>
      </c>
      <c r="E69" s="30" t="s">
        <v>59</v>
      </c>
      <c r="F69" s="48" t="s">
        <v>42</v>
      </c>
      <c r="G69" s="22"/>
      <c r="H69" s="28"/>
    </row>
    <row r="70" spans="1:8" s="29" customFormat="1" ht="17.25" customHeight="1">
      <c r="A70" s="30" t="s">
        <v>80</v>
      </c>
      <c r="B70" s="50" t="s">
        <v>83</v>
      </c>
      <c r="C70" s="26">
        <v>480</v>
      </c>
      <c r="D70" s="26">
        <v>480000</v>
      </c>
      <c r="E70" s="30" t="s">
        <v>84</v>
      </c>
      <c r="F70" s="48" t="s">
        <v>42</v>
      </c>
      <c r="G70" s="22"/>
      <c r="H70" s="28"/>
    </row>
    <row r="71" spans="1:8" s="29" customFormat="1" ht="17.25" customHeight="1">
      <c r="A71" s="30" t="s">
        <v>85</v>
      </c>
      <c r="B71" s="49" t="s">
        <v>70</v>
      </c>
      <c r="C71" s="26">
        <v>3300</v>
      </c>
      <c r="D71" s="26">
        <v>3300000</v>
      </c>
      <c r="E71" s="30" t="s">
        <v>69</v>
      </c>
      <c r="F71" s="48" t="s">
        <v>42</v>
      </c>
      <c r="G71" s="22"/>
      <c r="H71" s="28"/>
    </row>
    <row r="72" spans="1:8" s="29" customFormat="1" ht="17.25" customHeight="1">
      <c r="A72" s="30" t="s">
        <v>85</v>
      </c>
      <c r="B72" s="49" t="s">
        <v>71</v>
      </c>
      <c r="C72" s="26">
        <v>1375</v>
      </c>
      <c r="D72" s="26">
        <v>1375000</v>
      </c>
      <c r="E72" s="30" t="s">
        <v>69</v>
      </c>
      <c r="F72" s="48" t="s">
        <v>42</v>
      </c>
      <c r="G72" s="22"/>
      <c r="H72" s="28"/>
    </row>
    <row r="73" spans="1:8" s="29" customFormat="1" ht="17.25" customHeight="1">
      <c r="A73" s="30" t="s">
        <v>85</v>
      </c>
      <c r="B73" s="127" t="s">
        <v>73</v>
      </c>
      <c r="C73" s="34">
        <v>1510</v>
      </c>
      <c r="D73" s="34">
        <v>1510000</v>
      </c>
      <c r="E73" s="30" t="s">
        <v>69</v>
      </c>
      <c r="F73" s="30" t="s">
        <v>42</v>
      </c>
      <c r="G73" s="22"/>
      <c r="H73" s="28"/>
    </row>
    <row r="74" spans="1:8" s="29" customFormat="1" ht="17.25" customHeight="1">
      <c r="A74" s="30" t="s">
        <v>85</v>
      </c>
      <c r="B74" s="127" t="s">
        <v>86</v>
      </c>
      <c r="C74" s="34">
        <v>54</v>
      </c>
      <c r="D74" s="34">
        <v>54000</v>
      </c>
      <c r="E74" s="30" t="s">
        <v>59</v>
      </c>
      <c r="F74" s="30" t="s">
        <v>42</v>
      </c>
      <c r="G74" s="22"/>
      <c r="H74" s="28"/>
    </row>
    <row r="75" spans="1:8" s="29" customFormat="1" ht="17.25" customHeight="1">
      <c r="A75" s="30" t="s">
        <v>85</v>
      </c>
      <c r="B75" s="127" t="s">
        <v>87</v>
      </c>
      <c r="C75" s="34">
        <v>37.8</v>
      </c>
      <c r="D75" s="34">
        <v>37800</v>
      </c>
      <c r="E75" s="30" t="s">
        <v>59</v>
      </c>
      <c r="F75" s="30" t="s">
        <v>42</v>
      </c>
      <c r="G75" s="22"/>
      <c r="H75" s="28"/>
    </row>
    <row r="76" spans="1:8" s="29" customFormat="1" ht="17.25" customHeight="1">
      <c r="A76" s="30" t="s">
        <v>88</v>
      </c>
      <c r="B76" s="127" t="s">
        <v>89</v>
      </c>
      <c r="C76" s="34">
        <v>2500</v>
      </c>
      <c r="D76" s="34">
        <v>2500000</v>
      </c>
      <c r="E76" s="30" t="s">
        <v>90</v>
      </c>
      <c r="F76" s="30" t="s">
        <v>42</v>
      </c>
      <c r="G76" s="22"/>
      <c r="H76" s="28"/>
    </row>
    <row r="77" spans="1:8" s="29" customFormat="1" ht="17.25" customHeight="1">
      <c r="A77" s="30" t="s">
        <v>91</v>
      </c>
      <c r="B77" s="49" t="s">
        <v>92</v>
      </c>
      <c r="C77" s="26">
        <v>2150</v>
      </c>
      <c r="D77" s="26">
        <v>2150000</v>
      </c>
      <c r="E77" s="30" t="s">
        <v>93</v>
      </c>
      <c r="F77" s="48" t="s">
        <v>42</v>
      </c>
      <c r="G77" s="22"/>
      <c r="H77" s="28"/>
    </row>
    <row r="78" spans="1:8" s="29" customFormat="1" ht="17.25" customHeight="1">
      <c r="A78" s="30" t="s">
        <v>91</v>
      </c>
      <c r="B78" s="49" t="s">
        <v>94</v>
      </c>
      <c r="C78" s="26">
        <v>500</v>
      </c>
      <c r="D78" s="26">
        <v>500000</v>
      </c>
      <c r="E78" s="30" t="s">
        <v>93</v>
      </c>
      <c r="F78" s="48" t="s">
        <v>42</v>
      </c>
      <c r="G78" s="22"/>
      <c r="H78" s="28"/>
    </row>
    <row r="79" spans="1:8" s="29" customFormat="1" ht="17.25" customHeight="1">
      <c r="A79" s="30" t="s">
        <v>95</v>
      </c>
      <c r="B79" s="49" t="s">
        <v>96</v>
      </c>
      <c r="C79" s="26">
        <v>350</v>
      </c>
      <c r="D79" s="26">
        <v>350000</v>
      </c>
      <c r="E79" s="30" t="s">
        <v>59</v>
      </c>
      <c r="F79" s="48" t="s">
        <v>42</v>
      </c>
      <c r="G79" s="22"/>
      <c r="H79" s="28"/>
    </row>
    <row r="80" spans="1:8" s="29" customFormat="1" ht="17.25" customHeight="1">
      <c r="A80" s="30" t="s">
        <v>97</v>
      </c>
      <c r="B80" s="49" t="s">
        <v>98</v>
      </c>
      <c r="C80" s="26">
        <v>21.5</v>
      </c>
      <c r="D80" s="26">
        <v>21500</v>
      </c>
      <c r="E80" s="30" t="s">
        <v>59</v>
      </c>
      <c r="F80" s="48" t="s">
        <v>42</v>
      </c>
      <c r="G80" s="22"/>
      <c r="H80" s="28"/>
    </row>
    <row r="81" spans="1:8" s="29" customFormat="1" ht="17.25" customHeight="1">
      <c r="A81" s="30" t="s">
        <v>99</v>
      </c>
      <c r="B81" s="51" t="s">
        <v>100</v>
      </c>
      <c r="C81" s="26">
        <v>100</v>
      </c>
      <c r="D81" s="26">
        <v>100000</v>
      </c>
      <c r="E81" s="30" t="s">
        <v>59</v>
      </c>
      <c r="F81" s="48" t="s">
        <v>42</v>
      </c>
      <c r="G81" s="22"/>
      <c r="H81" s="28"/>
    </row>
    <row r="82" spans="1:8" s="29" customFormat="1" ht="17.25" customHeight="1">
      <c r="A82" s="30"/>
      <c r="B82" s="49" t="s">
        <v>101</v>
      </c>
      <c r="C82" s="26">
        <f>+40+50</f>
        <v>90</v>
      </c>
      <c r="D82" s="26">
        <v>90000</v>
      </c>
      <c r="E82" s="30" t="s">
        <v>102</v>
      </c>
      <c r="F82" s="48" t="s">
        <v>42</v>
      </c>
      <c r="G82" s="22"/>
      <c r="H82" s="28"/>
    </row>
    <row r="83" spans="1:8" s="29" customFormat="1" ht="17.25" customHeight="1">
      <c r="A83" s="30"/>
      <c r="B83" s="49" t="s">
        <v>103</v>
      </c>
      <c r="C83" s="26">
        <v>725</v>
      </c>
      <c r="D83" s="26">
        <v>725000</v>
      </c>
      <c r="E83" s="30" t="s">
        <v>69</v>
      </c>
      <c r="F83" s="48" t="s">
        <v>42</v>
      </c>
      <c r="G83" s="22"/>
      <c r="H83" s="28"/>
    </row>
    <row r="84" spans="1:8" s="29" customFormat="1" ht="17.25" customHeight="1">
      <c r="A84" s="30"/>
      <c r="B84" s="49"/>
      <c r="C84" s="26"/>
      <c r="D84" s="26"/>
      <c r="E84" s="30"/>
      <c r="F84" s="48"/>
      <c r="G84" s="22"/>
      <c r="H84" s="28"/>
    </row>
    <row r="85" spans="1:8" s="29" customFormat="1" ht="17.25" customHeight="1">
      <c r="A85" s="30"/>
      <c r="B85" s="31" t="s">
        <v>104</v>
      </c>
      <c r="C85" s="52">
        <f>+SUM(C86:C118)</f>
        <v>946334.658</v>
      </c>
      <c r="D85" s="52">
        <f>+SUM(D86:D118)</f>
        <v>931334180</v>
      </c>
      <c r="E85" s="33"/>
      <c r="F85" s="30"/>
      <c r="G85" s="22"/>
      <c r="H85" s="36"/>
    </row>
    <row r="86" spans="1:8" s="29" customFormat="1" ht="17.25" customHeight="1">
      <c r="A86" s="30" t="s">
        <v>105</v>
      </c>
      <c r="B86" s="25" t="s">
        <v>106</v>
      </c>
      <c r="C86" s="34">
        <v>22000</v>
      </c>
      <c r="D86" s="34">
        <v>22000000</v>
      </c>
      <c r="E86" s="33">
        <v>13306</v>
      </c>
      <c r="F86" s="30" t="s">
        <v>42</v>
      </c>
      <c r="G86" s="22"/>
      <c r="H86" s="36"/>
    </row>
    <row r="87" spans="1:8" s="29" customFormat="1" ht="17.25" customHeight="1">
      <c r="A87" s="30" t="s">
        <v>107</v>
      </c>
      <c r="B87" s="25" t="s">
        <v>108</v>
      </c>
      <c r="C87" s="34">
        <v>80000</v>
      </c>
      <c r="D87" s="34">
        <v>80000000</v>
      </c>
      <c r="E87" s="33">
        <v>13235</v>
      </c>
      <c r="F87" s="30" t="s">
        <v>42</v>
      </c>
      <c r="G87" s="22"/>
      <c r="H87" s="36"/>
    </row>
    <row r="88" spans="1:8" s="29" customFormat="1" ht="17.25" customHeight="1">
      <c r="A88" s="30" t="s">
        <v>9</v>
      </c>
      <c r="B88" s="25" t="s">
        <v>106</v>
      </c>
      <c r="C88" s="34">
        <v>45000</v>
      </c>
      <c r="D88" s="34">
        <v>45000000</v>
      </c>
      <c r="E88" s="33">
        <v>13306</v>
      </c>
      <c r="F88" s="30" t="s">
        <v>42</v>
      </c>
      <c r="G88" s="22"/>
      <c r="H88" s="36"/>
    </row>
    <row r="89" spans="1:8" s="29" customFormat="1" ht="17.25" customHeight="1">
      <c r="A89" s="30" t="s">
        <v>109</v>
      </c>
      <c r="B89" s="25" t="s">
        <v>110</v>
      </c>
      <c r="C89" s="34">
        <v>60000</v>
      </c>
      <c r="D89" s="34">
        <v>60000000</v>
      </c>
      <c r="E89" s="33">
        <v>13235</v>
      </c>
      <c r="F89" s="30" t="s">
        <v>42</v>
      </c>
      <c r="G89" s="22"/>
      <c r="H89" s="36"/>
    </row>
    <row r="90" spans="1:8" s="29" customFormat="1" ht="17.25" customHeight="1">
      <c r="A90" s="30" t="s">
        <v>31</v>
      </c>
      <c r="B90" s="25" t="s">
        <v>106</v>
      </c>
      <c r="C90" s="34">
        <v>30000</v>
      </c>
      <c r="D90" s="34">
        <v>30000000</v>
      </c>
      <c r="E90" s="33">
        <v>13306</v>
      </c>
      <c r="F90" s="30" t="s">
        <v>42</v>
      </c>
      <c r="G90" s="22"/>
      <c r="H90" s="36"/>
    </row>
    <row r="91" spans="1:8" s="29" customFormat="1" ht="17.25" customHeight="1">
      <c r="A91" s="30" t="s">
        <v>31</v>
      </c>
      <c r="B91" s="25" t="s">
        <v>110</v>
      </c>
      <c r="C91" s="34">
        <v>34793</v>
      </c>
      <c r="D91" s="35">
        <v>34793000</v>
      </c>
      <c r="E91" s="33">
        <v>13235</v>
      </c>
      <c r="F91" s="30" t="s">
        <v>42</v>
      </c>
      <c r="G91" s="22"/>
      <c r="H91" s="36"/>
    </row>
    <row r="92" spans="1:8" s="29" customFormat="1" ht="17.25" customHeight="1">
      <c r="A92" s="30" t="s">
        <v>111</v>
      </c>
      <c r="B92" s="25" t="s">
        <v>112</v>
      </c>
      <c r="C92" s="34">
        <f>1547.35</f>
        <v>1547.35</v>
      </c>
      <c r="D92" s="35">
        <v>1547350</v>
      </c>
      <c r="E92" s="33">
        <v>13305</v>
      </c>
      <c r="F92" s="30" t="s">
        <v>42</v>
      </c>
      <c r="G92" s="22"/>
      <c r="H92" s="36"/>
    </row>
    <row r="93" spans="1:8" s="29" customFormat="1" ht="17.25" customHeight="1">
      <c r="A93" s="30" t="s">
        <v>113</v>
      </c>
      <c r="B93" s="25" t="s">
        <v>106</v>
      </c>
      <c r="C93" s="34">
        <v>10000</v>
      </c>
      <c r="D93" s="35">
        <v>10000000</v>
      </c>
      <c r="E93" s="33">
        <v>13306</v>
      </c>
      <c r="F93" s="30" t="s">
        <v>42</v>
      </c>
      <c r="G93" s="22"/>
      <c r="H93" s="36"/>
    </row>
    <row r="94" spans="1:8" s="29" customFormat="1" ht="17.25" customHeight="1">
      <c r="A94" s="30" t="s">
        <v>113</v>
      </c>
      <c r="B94" s="25" t="s">
        <v>108</v>
      </c>
      <c r="C94" s="34">
        <v>53413</v>
      </c>
      <c r="D94" s="35">
        <v>53413000</v>
      </c>
      <c r="E94" s="33">
        <v>13235</v>
      </c>
      <c r="F94" s="30" t="s">
        <v>42</v>
      </c>
      <c r="G94" s="22"/>
      <c r="H94" s="36"/>
    </row>
    <row r="95" spans="1:8" s="29" customFormat="1" ht="17.25" customHeight="1">
      <c r="A95" s="30" t="s">
        <v>114</v>
      </c>
      <c r="B95" s="25" t="s">
        <v>106</v>
      </c>
      <c r="C95" s="34">
        <v>10000</v>
      </c>
      <c r="D95" s="35">
        <v>10000000</v>
      </c>
      <c r="E95" s="33">
        <v>13306</v>
      </c>
      <c r="F95" s="30" t="s">
        <v>42</v>
      </c>
      <c r="G95" s="22"/>
      <c r="H95" s="36"/>
    </row>
    <row r="96" spans="1:8" s="29" customFormat="1" ht="17.25" customHeight="1">
      <c r="A96" s="30" t="s">
        <v>114</v>
      </c>
      <c r="B96" s="25" t="s">
        <v>108</v>
      </c>
      <c r="C96" s="34">
        <v>55355</v>
      </c>
      <c r="D96" s="35">
        <v>55355000</v>
      </c>
      <c r="E96" s="33">
        <v>13235</v>
      </c>
      <c r="F96" s="30" t="s">
        <v>42</v>
      </c>
      <c r="G96" s="22"/>
      <c r="H96" s="36"/>
    </row>
    <row r="97" spans="1:8" s="29" customFormat="1" ht="17.25" customHeight="1">
      <c r="A97" s="30" t="s">
        <v>65</v>
      </c>
      <c r="B97" s="25" t="s">
        <v>108</v>
      </c>
      <c r="C97" s="34">
        <v>54274</v>
      </c>
      <c r="D97" s="35">
        <v>54274000</v>
      </c>
      <c r="E97" s="33">
        <v>13235</v>
      </c>
      <c r="F97" s="30" t="s">
        <v>42</v>
      </c>
      <c r="G97" s="22"/>
      <c r="H97" s="36"/>
    </row>
    <row r="98" spans="1:8" s="29" customFormat="1" ht="17.25" customHeight="1">
      <c r="A98" s="30" t="s">
        <v>67</v>
      </c>
      <c r="B98" s="25" t="s">
        <v>106</v>
      </c>
      <c r="C98" s="34">
        <v>15000</v>
      </c>
      <c r="D98" s="35">
        <v>15000000</v>
      </c>
      <c r="E98" s="33">
        <v>13306</v>
      </c>
      <c r="F98" s="30" t="s">
        <v>42</v>
      </c>
      <c r="G98" s="22"/>
      <c r="H98" s="36"/>
    </row>
    <row r="99" spans="1:8" s="29" customFormat="1" ht="17.25" customHeight="1">
      <c r="A99" s="30" t="s">
        <v>115</v>
      </c>
      <c r="B99" s="25" t="s">
        <v>112</v>
      </c>
      <c r="C99" s="34">
        <v>1547.35</v>
      </c>
      <c r="D99" s="35">
        <v>1547350</v>
      </c>
      <c r="E99" s="33">
        <v>13305</v>
      </c>
      <c r="F99" s="30" t="s">
        <v>42</v>
      </c>
      <c r="G99" s="22"/>
      <c r="H99" s="36"/>
    </row>
    <row r="100" spans="1:8" s="29" customFormat="1" ht="17.25" customHeight="1">
      <c r="A100" s="30" t="s">
        <v>116</v>
      </c>
      <c r="B100" s="25" t="s">
        <v>108</v>
      </c>
      <c r="C100" s="34">
        <v>54935</v>
      </c>
      <c r="D100" s="35">
        <v>54935000</v>
      </c>
      <c r="E100" s="33">
        <v>13235</v>
      </c>
      <c r="F100" s="30" t="s">
        <v>42</v>
      </c>
      <c r="G100" s="22"/>
      <c r="H100" s="36"/>
    </row>
    <row r="101" spans="1:8" s="29" customFormat="1" ht="17.25" customHeight="1">
      <c r="A101" s="30" t="s">
        <v>117</v>
      </c>
      <c r="B101" s="25" t="s">
        <v>106</v>
      </c>
      <c r="C101" s="34">
        <v>20000</v>
      </c>
      <c r="D101" s="35">
        <v>20000000</v>
      </c>
      <c r="E101" s="33">
        <v>13306</v>
      </c>
      <c r="F101" s="30" t="s">
        <v>42</v>
      </c>
      <c r="G101" s="22"/>
      <c r="H101" s="36"/>
    </row>
    <row r="102" spans="1:8" s="29" customFormat="1" ht="17.25" customHeight="1">
      <c r="A102" s="30" t="s">
        <v>118</v>
      </c>
      <c r="B102" s="38" t="s">
        <v>119</v>
      </c>
      <c r="C102" s="34">
        <v>2000</v>
      </c>
      <c r="D102" s="35">
        <v>2000000</v>
      </c>
      <c r="E102" s="33">
        <v>13005</v>
      </c>
      <c r="F102" s="30" t="s">
        <v>42</v>
      </c>
      <c r="G102" s="22"/>
      <c r="H102" s="36"/>
    </row>
    <row r="103" spans="1:8" s="29" customFormat="1" ht="17.25" customHeight="1">
      <c r="A103" s="30" t="s">
        <v>120</v>
      </c>
      <c r="B103" s="25" t="s">
        <v>108</v>
      </c>
      <c r="C103" s="34">
        <v>69664</v>
      </c>
      <c r="D103" s="35">
        <v>69664000</v>
      </c>
      <c r="E103" s="33">
        <v>13235</v>
      </c>
      <c r="F103" s="30" t="s">
        <v>42</v>
      </c>
      <c r="G103" s="22"/>
      <c r="H103" s="36"/>
    </row>
    <row r="104" spans="1:8" s="29" customFormat="1" ht="17.25" customHeight="1">
      <c r="A104" s="30" t="s">
        <v>117</v>
      </c>
      <c r="B104" s="25" t="s">
        <v>106</v>
      </c>
      <c r="C104" s="34">
        <v>35000</v>
      </c>
      <c r="D104" s="35">
        <v>35000000</v>
      </c>
      <c r="E104" s="33">
        <v>13306</v>
      </c>
      <c r="F104" s="30" t="s">
        <v>42</v>
      </c>
      <c r="G104" s="22"/>
      <c r="H104" s="36"/>
    </row>
    <row r="105" spans="1:8" s="29" customFormat="1" ht="17.25" customHeight="1">
      <c r="A105" s="30" t="s">
        <v>121</v>
      </c>
      <c r="B105" s="25" t="s">
        <v>112</v>
      </c>
      <c r="C105" s="34">
        <v>245</v>
      </c>
      <c r="D105" s="35">
        <v>245000</v>
      </c>
      <c r="E105" s="33">
        <v>13305</v>
      </c>
      <c r="F105" s="30" t="s">
        <v>42</v>
      </c>
      <c r="G105" s="22"/>
      <c r="H105" s="36"/>
    </row>
    <row r="106" spans="1:8" s="29" customFormat="1" ht="17.25" customHeight="1">
      <c r="A106" s="30" t="s">
        <v>122</v>
      </c>
      <c r="B106" s="25" t="s">
        <v>108</v>
      </c>
      <c r="C106" s="34">
        <v>53252</v>
      </c>
      <c r="D106" s="35">
        <v>53252000</v>
      </c>
      <c r="E106" s="33">
        <v>13235</v>
      </c>
      <c r="F106" s="30" t="s">
        <v>42</v>
      </c>
      <c r="G106" s="22"/>
      <c r="H106" s="36"/>
    </row>
    <row r="107" spans="1:8" s="29" customFormat="1" ht="17.25" customHeight="1">
      <c r="A107" s="30" t="s">
        <v>122</v>
      </c>
      <c r="B107" s="25" t="s">
        <v>106</v>
      </c>
      <c r="C107" s="34">
        <v>25000</v>
      </c>
      <c r="D107" s="35">
        <v>25000000</v>
      </c>
      <c r="E107" s="33">
        <v>13306</v>
      </c>
      <c r="F107" s="30" t="s">
        <v>42</v>
      </c>
      <c r="G107" s="22"/>
      <c r="H107" s="36"/>
    </row>
    <row r="108" spans="1:8" s="29" customFormat="1" ht="17.25" customHeight="1">
      <c r="A108" s="30" t="s">
        <v>123</v>
      </c>
      <c r="B108" s="25" t="s">
        <v>112</v>
      </c>
      <c r="C108" s="34">
        <v>219.1</v>
      </c>
      <c r="D108" s="35">
        <v>219100</v>
      </c>
      <c r="E108" s="33">
        <v>13305</v>
      </c>
      <c r="F108" s="30" t="s">
        <v>42</v>
      </c>
      <c r="G108" s="22"/>
      <c r="H108" s="36"/>
    </row>
    <row r="109" spans="1:8" s="29" customFormat="1" ht="17.25" customHeight="1">
      <c r="A109" s="30" t="s">
        <v>124</v>
      </c>
      <c r="B109" s="25" t="s">
        <v>106</v>
      </c>
      <c r="C109" s="34">
        <v>25000</v>
      </c>
      <c r="D109" s="35">
        <v>25000000</v>
      </c>
      <c r="E109" s="33">
        <v>13306</v>
      </c>
      <c r="F109" s="30" t="s">
        <v>42</v>
      </c>
      <c r="G109" s="22"/>
      <c r="H109" s="36"/>
    </row>
    <row r="110" spans="1:8" s="29" customFormat="1" ht="17.25" customHeight="1">
      <c r="A110" s="30" t="s">
        <v>125</v>
      </c>
      <c r="B110" s="25" t="s">
        <v>108</v>
      </c>
      <c r="C110" s="34">
        <f>124027-53252-16008</f>
        <v>54767</v>
      </c>
      <c r="D110" s="35">
        <v>54767000</v>
      </c>
      <c r="E110" s="33">
        <v>13235</v>
      </c>
      <c r="F110" s="30" t="s">
        <v>42</v>
      </c>
      <c r="G110" s="22"/>
      <c r="H110" s="36"/>
    </row>
    <row r="111" spans="1:7" s="29" customFormat="1" ht="17.25" customHeight="1">
      <c r="A111" s="30" t="s">
        <v>126</v>
      </c>
      <c r="B111" s="25" t="s">
        <v>112</v>
      </c>
      <c r="C111" s="34">
        <v>198.9</v>
      </c>
      <c r="D111" s="35">
        <v>198900</v>
      </c>
      <c r="E111" s="33">
        <v>13305</v>
      </c>
      <c r="F111" s="30" t="s">
        <v>42</v>
      </c>
      <c r="G111" s="22"/>
    </row>
    <row r="112" spans="1:8" s="29" customFormat="1" ht="17.25" customHeight="1">
      <c r="A112" s="30" t="s">
        <v>127</v>
      </c>
      <c r="B112" s="38" t="s">
        <v>128</v>
      </c>
      <c r="C112" s="34">
        <v>49157</v>
      </c>
      <c r="D112" s="35">
        <v>49156000</v>
      </c>
      <c r="E112" s="33">
        <v>13235</v>
      </c>
      <c r="F112" s="30" t="s">
        <v>42</v>
      </c>
      <c r="G112" s="22"/>
      <c r="H112" s="36"/>
    </row>
    <row r="113" spans="1:8" s="29" customFormat="1" ht="17.25" customHeight="1">
      <c r="A113" s="30" t="s">
        <v>127</v>
      </c>
      <c r="B113" s="25" t="s">
        <v>112</v>
      </c>
      <c r="C113" s="34">
        <v>2611</v>
      </c>
      <c r="D113" s="35">
        <v>2611300</v>
      </c>
      <c r="E113" s="33">
        <v>13305</v>
      </c>
      <c r="F113" s="30" t="s">
        <v>42</v>
      </c>
      <c r="G113" s="22"/>
      <c r="H113" s="36"/>
    </row>
    <row r="114" spans="1:8" s="29" customFormat="1" ht="17.25" customHeight="1">
      <c r="A114" s="30" t="s">
        <v>129</v>
      </c>
      <c r="B114" s="38" t="s">
        <v>130</v>
      </c>
      <c r="C114" s="34">
        <f>46000-25000</f>
        <v>21000</v>
      </c>
      <c r="D114" s="35">
        <v>6000000</v>
      </c>
      <c r="E114" s="33">
        <v>13306</v>
      </c>
      <c r="F114" s="30" t="s">
        <v>42</v>
      </c>
      <c r="G114" s="22"/>
      <c r="H114" s="36"/>
    </row>
    <row r="115" spans="1:8" s="29" customFormat="1" ht="17.25" customHeight="1">
      <c r="A115" s="30" t="s">
        <v>18</v>
      </c>
      <c r="B115" s="38" t="s">
        <v>128</v>
      </c>
      <c r="C115" s="34">
        <v>56438</v>
      </c>
      <c r="D115" s="35">
        <v>56438000</v>
      </c>
      <c r="E115" s="33">
        <v>13235</v>
      </c>
      <c r="F115" s="30" t="s">
        <v>42</v>
      </c>
      <c r="G115" s="22"/>
      <c r="H115" s="36"/>
    </row>
    <row r="116" spans="1:8" s="29" customFormat="1" ht="17.25" customHeight="1">
      <c r="A116" s="30" t="s">
        <v>37</v>
      </c>
      <c r="B116" s="25" t="s">
        <v>112</v>
      </c>
      <c r="C116" s="34">
        <v>1326.3</v>
      </c>
      <c r="D116" s="35">
        <f>247800+186000+124500+123000+122700+120000+119400+68400+67500+60000+37200+27000+22800</f>
        <v>1326300</v>
      </c>
      <c r="E116" s="33">
        <v>13305</v>
      </c>
      <c r="F116" s="30" t="s">
        <v>42</v>
      </c>
      <c r="G116" s="22"/>
      <c r="H116" s="36"/>
    </row>
    <row r="117" spans="1:8" s="29" customFormat="1" ht="17.25" customHeight="1">
      <c r="A117" s="30" t="s">
        <v>131</v>
      </c>
      <c r="B117" s="49" t="s">
        <v>132</v>
      </c>
      <c r="C117" s="34">
        <v>66.658</v>
      </c>
      <c r="D117" s="35">
        <v>66658</v>
      </c>
      <c r="E117" s="33">
        <v>13002</v>
      </c>
      <c r="F117" s="30" t="s">
        <v>42</v>
      </c>
      <c r="G117" s="22"/>
      <c r="H117" s="36"/>
    </row>
    <row r="118" spans="1:8" s="29" customFormat="1" ht="17.25" customHeight="1">
      <c r="A118" s="30"/>
      <c r="B118" s="25" t="s">
        <v>133</v>
      </c>
      <c r="C118" s="34">
        <v>2525</v>
      </c>
      <c r="D118" s="35">
        <f>1262611+1262611</f>
        <v>2525222</v>
      </c>
      <c r="E118" s="33">
        <v>13233</v>
      </c>
      <c r="F118" s="30" t="s">
        <v>42</v>
      </c>
      <c r="G118" s="22"/>
      <c r="H118" s="36"/>
    </row>
    <row r="119" spans="1:8" s="29" customFormat="1" ht="17.25" customHeight="1">
      <c r="A119" s="30"/>
      <c r="B119" s="38"/>
      <c r="C119" s="34"/>
      <c r="D119" s="35"/>
      <c r="E119" s="33"/>
      <c r="F119" s="30"/>
      <c r="G119" s="22"/>
      <c r="H119" s="36"/>
    </row>
    <row r="120" spans="1:7" ht="17.25" customHeight="1">
      <c r="A120" s="41"/>
      <c r="B120" s="53" t="s">
        <v>134</v>
      </c>
      <c r="C120" s="20">
        <f>+C121+C122+C123+C124</f>
        <v>2777</v>
      </c>
      <c r="D120" s="20">
        <f>+D121+D122+D123+D124</f>
        <v>2777000</v>
      </c>
      <c r="E120" s="54"/>
      <c r="F120" s="41"/>
      <c r="G120" s="22"/>
    </row>
    <row r="121" spans="1:8" ht="17.25" customHeight="1">
      <c r="A121" s="41"/>
      <c r="B121" s="39" t="s">
        <v>135</v>
      </c>
      <c r="C121" s="55">
        <v>185</v>
      </c>
      <c r="D121" s="56">
        <v>185000</v>
      </c>
      <c r="E121" s="54">
        <v>17005</v>
      </c>
      <c r="F121" s="41" t="s">
        <v>42</v>
      </c>
      <c r="G121" s="22"/>
      <c r="H121" s="2"/>
    </row>
    <row r="122" spans="1:8" ht="17.25" customHeight="1">
      <c r="A122" s="41"/>
      <c r="B122" s="39" t="s">
        <v>136</v>
      </c>
      <c r="C122" s="55">
        <v>1500</v>
      </c>
      <c r="D122" s="56">
        <v>1500000</v>
      </c>
      <c r="E122" s="54">
        <v>17005</v>
      </c>
      <c r="F122" s="41" t="s">
        <v>42</v>
      </c>
      <c r="G122" s="22"/>
      <c r="H122" s="2"/>
    </row>
    <row r="123" spans="1:8" ht="17.25" customHeight="1">
      <c r="A123" s="41"/>
      <c r="B123" s="39" t="s">
        <v>289</v>
      </c>
      <c r="C123" s="55">
        <v>92</v>
      </c>
      <c r="D123" s="56">
        <v>92000</v>
      </c>
      <c r="E123" s="54">
        <v>17005</v>
      </c>
      <c r="F123" s="41" t="s">
        <v>42</v>
      </c>
      <c r="G123" s="22"/>
      <c r="H123" s="2"/>
    </row>
    <row r="124" spans="1:7" ht="17.25" customHeight="1">
      <c r="A124" s="41"/>
      <c r="B124" s="39" t="s">
        <v>290</v>
      </c>
      <c r="C124" s="55">
        <v>1000</v>
      </c>
      <c r="D124" s="56">
        <v>1000000</v>
      </c>
      <c r="E124" s="54">
        <v>17005</v>
      </c>
      <c r="F124" s="41" t="s">
        <v>42</v>
      </c>
      <c r="G124" s="22"/>
    </row>
    <row r="125" spans="1:7" ht="17.25" customHeight="1">
      <c r="A125" s="41"/>
      <c r="B125" s="39"/>
      <c r="C125" s="55"/>
      <c r="D125" s="56"/>
      <c r="E125" s="54"/>
      <c r="F125" s="41"/>
      <c r="G125" s="22"/>
    </row>
    <row r="126" spans="1:8" ht="17.25" customHeight="1">
      <c r="A126" s="41"/>
      <c r="B126" s="19" t="s">
        <v>137</v>
      </c>
      <c r="C126" s="20">
        <f>+C127</f>
        <v>157</v>
      </c>
      <c r="D126" s="20">
        <f>+D127</f>
        <v>157000</v>
      </c>
      <c r="E126" s="54"/>
      <c r="F126" s="41"/>
      <c r="G126" s="22"/>
      <c r="H126" s="2"/>
    </row>
    <row r="127" spans="1:8" ht="17.25" customHeight="1">
      <c r="A127" s="41" t="s">
        <v>138</v>
      </c>
      <c r="B127" s="57" t="s">
        <v>139</v>
      </c>
      <c r="C127" s="55">
        <v>157</v>
      </c>
      <c r="D127" s="56">
        <v>157000</v>
      </c>
      <c r="E127" s="54">
        <v>22005</v>
      </c>
      <c r="F127" s="41" t="s">
        <v>42</v>
      </c>
      <c r="G127" s="22"/>
      <c r="H127" s="2"/>
    </row>
    <row r="128" spans="1:7" ht="17.25" customHeight="1">
      <c r="A128" s="46"/>
      <c r="B128" s="44"/>
      <c r="C128" s="58"/>
      <c r="D128" s="59"/>
      <c r="E128" s="60"/>
      <c r="F128" s="46"/>
      <c r="G128" s="22"/>
    </row>
    <row r="129" spans="1:8" s="29" customFormat="1" ht="17.25" customHeight="1">
      <c r="A129" s="30"/>
      <c r="B129" s="31" t="s">
        <v>140</v>
      </c>
      <c r="C129" s="52">
        <f>SUM(C130:C132)</f>
        <v>2982.338</v>
      </c>
      <c r="D129" s="52">
        <f>SUM(D130:D132)</f>
        <v>2982338</v>
      </c>
      <c r="E129" s="33"/>
      <c r="F129" s="30"/>
      <c r="G129" s="22"/>
      <c r="H129" s="36"/>
    </row>
    <row r="130" spans="1:8" s="29" customFormat="1" ht="17.25" customHeight="1">
      <c r="A130" s="30" t="s">
        <v>117</v>
      </c>
      <c r="B130" s="38" t="s">
        <v>141</v>
      </c>
      <c r="C130" s="34">
        <v>350</v>
      </c>
      <c r="D130" s="35">
        <v>350000</v>
      </c>
      <c r="E130" s="33">
        <v>33160</v>
      </c>
      <c r="F130" s="30" t="s">
        <v>42</v>
      </c>
      <c r="G130" s="22"/>
      <c r="H130" s="36"/>
    </row>
    <row r="131" spans="1:8" s="29" customFormat="1" ht="17.25" customHeight="1">
      <c r="A131" s="30" t="s">
        <v>85</v>
      </c>
      <c r="B131" s="38" t="s">
        <v>142</v>
      </c>
      <c r="C131" s="34">
        <v>260</v>
      </c>
      <c r="D131" s="35">
        <v>260000</v>
      </c>
      <c r="E131" s="33">
        <v>33339</v>
      </c>
      <c r="F131" s="30" t="s">
        <v>42</v>
      </c>
      <c r="G131" s="22"/>
      <c r="H131" s="36"/>
    </row>
    <row r="132" spans="1:8" s="29" customFormat="1" ht="17.25" customHeight="1">
      <c r="A132" s="30" t="s">
        <v>143</v>
      </c>
      <c r="B132" s="38" t="s">
        <v>144</v>
      </c>
      <c r="C132" s="34">
        <v>2372.338</v>
      </c>
      <c r="D132" s="35">
        <v>2372338</v>
      </c>
      <c r="E132" s="33">
        <v>33019</v>
      </c>
      <c r="F132" s="30" t="s">
        <v>42</v>
      </c>
      <c r="G132" s="22"/>
      <c r="H132" s="36"/>
    </row>
    <row r="133" spans="1:7" ht="17.25" customHeight="1">
      <c r="A133" s="46"/>
      <c r="B133" s="44"/>
      <c r="C133" s="58"/>
      <c r="D133" s="59"/>
      <c r="E133" s="60"/>
      <c r="F133" s="46"/>
      <c r="G133" s="22"/>
    </row>
    <row r="134" spans="1:8" s="29" customFormat="1" ht="17.25" customHeight="1">
      <c r="A134" s="30"/>
      <c r="B134" s="31" t="s">
        <v>145</v>
      </c>
      <c r="C134" s="52">
        <f>SUM(C135:C142)</f>
        <v>3550.267</v>
      </c>
      <c r="D134" s="52">
        <f>SUM(D135:D142)</f>
        <v>3550435</v>
      </c>
      <c r="E134" s="33"/>
      <c r="F134" s="30"/>
      <c r="G134" s="22"/>
      <c r="H134" s="36"/>
    </row>
    <row r="135" spans="1:8" s="29" customFormat="1" ht="17.25" customHeight="1">
      <c r="A135" s="30" t="s">
        <v>62</v>
      </c>
      <c r="B135" s="25" t="s">
        <v>146</v>
      </c>
      <c r="C135" s="34">
        <v>735</v>
      </c>
      <c r="D135" s="35">
        <v>735000</v>
      </c>
      <c r="E135" s="33">
        <v>14005</v>
      </c>
      <c r="F135" s="30" t="s">
        <v>42</v>
      </c>
      <c r="G135" s="22"/>
      <c r="H135" s="36"/>
    </row>
    <row r="136" spans="1:8" s="29" customFormat="1" ht="17.25" customHeight="1">
      <c r="A136" s="30" t="s">
        <v>147</v>
      </c>
      <c r="B136" s="25" t="s">
        <v>148</v>
      </c>
      <c r="C136" s="34">
        <v>84</v>
      </c>
      <c r="D136" s="35">
        <v>84000</v>
      </c>
      <c r="E136" s="33">
        <v>14336</v>
      </c>
      <c r="F136" s="30" t="s">
        <v>42</v>
      </c>
      <c r="G136" s="22"/>
      <c r="H136" s="36"/>
    </row>
    <row r="137" spans="1:8" s="29" customFormat="1" ht="17.25" customHeight="1">
      <c r="A137" s="30" t="s">
        <v>149</v>
      </c>
      <c r="B137" s="25" t="s">
        <v>150</v>
      </c>
      <c r="C137" s="34">
        <v>25.267</v>
      </c>
      <c r="D137" s="35">
        <f>58259-32992</f>
        <v>25267</v>
      </c>
      <c r="E137" s="33">
        <v>14008</v>
      </c>
      <c r="F137" s="30" t="s">
        <v>42</v>
      </c>
      <c r="G137" s="22"/>
      <c r="H137" s="36"/>
    </row>
    <row r="138" spans="1:8" s="29" customFormat="1" ht="17.25" customHeight="1">
      <c r="A138" s="30"/>
      <c r="B138" s="25" t="s">
        <v>151</v>
      </c>
      <c r="C138" s="34">
        <v>400</v>
      </c>
      <c r="D138" s="35">
        <v>400000</v>
      </c>
      <c r="E138" s="33">
        <v>14336</v>
      </c>
      <c r="F138" s="30" t="s">
        <v>42</v>
      </c>
      <c r="G138" s="22"/>
      <c r="H138" s="36"/>
    </row>
    <row r="139" spans="1:8" s="29" customFormat="1" ht="17.25" customHeight="1">
      <c r="A139" s="30"/>
      <c r="B139" s="25" t="s">
        <v>152</v>
      </c>
      <c r="C139" s="34">
        <v>600</v>
      </c>
      <c r="D139" s="35">
        <v>600000</v>
      </c>
      <c r="E139" s="33">
        <v>14336</v>
      </c>
      <c r="F139" s="30" t="s">
        <v>42</v>
      </c>
      <c r="G139" s="22"/>
      <c r="H139" s="36"/>
    </row>
    <row r="140" spans="1:8" s="29" customFormat="1" ht="17.25" customHeight="1">
      <c r="A140" s="30"/>
      <c r="B140" s="25" t="s">
        <v>153</v>
      </c>
      <c r="C140" s="34">
        <v>1300</v>
      </c>
      <c r="D140" s="35">
        <f>600000+700000</f>
        <v>1300000</v>
      </c>
      <c r="E140" s="33">
        <v>14336</v>
      </c>
      <c r="F140" s="30" t="s">
        <v>42</v>
      </c>
      <c r="G140" s="22"/>
      <c r="H140" s="36"/>
    </row>
    <row r="141" spans="1:8" s="29" customFormat="1" ht="17.25" customHeight="1">
      <c r="A141" s="30"/>
      <c r="B141" s="25" t="s">
        <v>154</v>
      </c>
      <c r="C141" s="34">
        <v>400</v>
      </c>
      <c r="D141" s="35">
        <v>400000</v>
      </c>
      <c r="E141" s="33">
        <v>14336</v>
      </c>
      <c r="F141" s="30" t="s">
        <v>42</v>
      </c>
      <c r="G141" s="22"/>
      <c r="H141" s="36"/>
    </row>
    <row r="142" spans="1:8" s="29" customFormat="1" ht="17.25" customHeight="1">
      <c r="A142" s="30"/>
      <c r="B142" s="25" t="s">
        <v>155</v>
      </c>
      <c r="C142" s="34">
        <v>6</v>
      </c>
      <c r="D142" s="35">
        <v>6168</v>
      </c>
      <c r="E142" s="33">
        <v>14137</v>
      </c>
      <c r="F142" s="30" t="s">
        <v>42</v>
      </c>
      <c r="G142" s="22"/>
      <c r="H142" s="36"/>
    </row>
    <row r="143" spans="1:7" ht="17.25" customHeight="1">
      <c r="A143" s="46"/>
      <c r="B143" s="44"/>
      <c r="C143" s="58"/>
      <c r="D143" s="59"/>
      <c r="E143" s="60"/>
      <c r="F143" s="46"/>
      <c r="G143" s="22"/>
    </row>
    <row r="144" spans="1:8" s="29" customFormat="1" ht="17.25" customHeight="1">
      <c r="A144" s="30"/>
      <c r="B144" s="31" t="s">
        <v>156</v>
      </c>
      <c r="C144" s="52">
        <f>SUM(C145:C150)</f>
        <v>415.353</v>
      </c>
      <c r="D144" s="52">
        <f>SUM(D145:D150)</f>
        <v>415353</v>
      </c>
      <c r="E144" s="33"/>
      <c r="F144" s="30"/>
      <c r="G144" s="22"/>
      <c r="H144" s="36"/>
    </row>
    <row r="145" spans="1:8" s="29" customFormat="1" ht="17.25" customHeight="1">
      <c r="A145" s="30" t="s">
        <v>157</v>
      </c>
      <c r="B145" s="25" t="s">
        <v>158</v>
      </c>
      <c r="C145" s="34">
        <v>94.172</v>
      </c>
      <c r="D145" s="35">
        <v>94172</v>
      </c>
      <c r="E145" s="33">
        <v>29008</v>
      </c>
      <c r="F145" s="30" t="s">
        <v>42</v>
      </c>
      <c r="G145" s="22"/>
      <c r="H145" s="36"/>
    </row>
    <row r="146" spans="1:8" s="29" customFormat="1" ht="17.25" customHeight="1">
      <c r="A146" s="30" t="s">
        <v>159</v>
      </c>
      <c r="B146" s="25" t="s">
        <v>160</v>
      </c>
      <c r="C146" s="34">
        <v>10.25</v>
      </c>
      <c r="D146" s="35">
        <v>10250</v>
      </c>
      <c r="E146" s="33">
        <v>29004</v>
      </c>
      <c r="F146" s="30" t="s">
        <v>42</v>
      </c>
      <c r="G146" s="22"/>
      <c r="H146" s="36"/>
    </row>
    <row r="147" spans="1:8" s="29" customFormat="1" ht="17.25" customHeight="1">
      <c r="A147" s="30" t="s">
        <v>75</v>
      </c>
      <c r="B147" s="25" t="s">
        <v>158</v>
      </c>
      <c r="C147" s="34">
        <v>94.877</v>
      </c>
      <c r="D147" s="35">
        <v>94877</v>
      </c>
      <c r="E147" s="33">
        <v>29008</v>
      </c>
      <c r="F147" s="30" t="s">
        <v>42</v>
      </c>
      <c r="G147" s="22"/>
      <c r="H147" s="36"/>
    </row>
    <row r="148" spans="1:8" s="29" customFormat="1" ht="17.25" customHeight="1">
      <c r="A148" s="30" t="s">
        <v>161</v>
      </c>
      <c r="B148" s="25" t="s">
        <v>160</v>
      </c>
      <c r="C148" s="34">
        <v>26.3</v>
      </c>
      <c r="D148" s="35">
        <v>26300</v>
      </c>
      <c r="E148" s="33">
        <v>29004</v>
      </c>
      <c r="F148" s="30" t="s">
        <v>42</v>
      </c>
      <c r="G148" s="22"/>
      <c r="H148" s="36"/>
    </row>
    <row r="149" spans="1:8" s="29" customFormat="1" ht="17.25" customHeight="1">
      <c r="A149" s="30" t="s">
        <v>161</v>
      </c>
      <c r="B149" s="25" t="s">
        <v>158</v>
      </c>
      <c r="C149" s="34">
        <v>94.877</v>
      </c>
      <c r="D149" s="35">
        <v>94877</v>
      </c>
      <c r="E149" s="33">
        <v>29008</v>
      </c>
      <c r="F149" s="30" t="s">
        <v>42</v>
      </c>
      <c r="G149" s="22"/>
      <c r="H149" s="36"/>
    </row>
    <row r="150" spans="1:8" s="29" customFormat="1" ht="17.25" customHeight="1">
      <c r="A150" s="30" t="s">
        <v>162</v>
      </c>
      <c r="B150" s="25" t="s">
        <v>158</v>
      </c>
      <c r="C150" s="34">
        <v>94.877</v>
      </c>
      <c r="D150" s="35">
        <v>94877</v>
      </c>
      <c r="E150" s="33">
        <v>29008</v>
      </c>
      <c r="F150" s="30" t="s">
        <v>42</v>
      </c>
      <c r="G150" s="22"/>
      <c r="H150" s="36"/>
    </row>
    <row r="151" spans="1:7" ht="17.25" customHeight="1">
      <c r="A151" s="46"/>
      <c r="B151" s="44"/>
      <c r="C151" s="58"/>
      <c r="D151" s="59"/>
      <c r="E151" s="60"/>
      <c r="F151" s="46"/>
      <c r="G151" s="22"/>
    </row>
    <row r="152" spans="1:8" s="29" customFormat="1" ht="17.25" customHeight="1">
      <c r="A152" s="30"/>
      <c r="B152" s="31" t="s">
        <v>163</v>
      </c>
      <c r="C152" s="52">
        <f>+C153</f>
        <v>1648.068</v>
      </c>
      <c r="D152" s="32">
        <f>+D153</f>
        <v>1648068</v>
      </c>
      <c r="E152" s="33"/>
      <c r="F152" s="30"/>
      <c r="G152" s="22"/>
      <c r="H152" s="36"/>
    </row>
    <row r="153" spans="1:8" s="29" customFormat="1" ht="17.25" customHeight="1">
      <c r="A153" s="30" t="s">
        <v>80</v>
      </c>
      <c r="B153" s="50" t="s">
        <v>164</v>
      </c>
      <c r="C153" s="34">
        <v>1648.068</v>
      </c>
      <c r="D153" s="35">
        <v>1648068</v>
      </c>
      <c r="E153" s="33">
        <v>15065</v>
      </c>
      <c r="F153" s="30" t="s">
        <v>42</v>
      </c>
      <c r="G153" s="22"/>
      <c r="H153" s="36"/>
    </row>
    <row r="154" spans="1:8" s="29" customFormat="1" ht="17.25" customHeight="1">
      <c r="A154" s="30"/>
      <c r="B154" s="25"/>
      <c r="C154" s="34"/>
      <c r="D154" s="35"/>
      <c r="E154" s="33"/>
      <c r="F154" s="30"/>
      <c r="G154" s="22"/>
      <c r="H154" s="36"/>
    </row>
    <row r="155" spans="1:8" s="29" customFormat="1" ht="17.25" customHeight="1">
      <c r="A155" s="30"/>
      <c r="B155" s="31" t="s">
        <v>165</v>
      </c>
      <c r="C155" s="32">
        <f>SUM(C156:C223)</f>
        <v>19326.40378</v>
      </c>
      <c r="D155" s="32">
        <f>SUM(D156:D223)</f>
        <v>19326705.78</v>
      </c>
      <c r="E155" s="33"/>
      <c r="F155" s="27"/>
      <c r="G155" s="28"/>
      <c r="H155" s="36"/>
    </row>
    <row r="156" spans="1:8" s="29" customFormat="1" ht="17.25" customHeight="1">
      <c r="A156" s="30" t="s">
        <v>166</v>
      </c>
      <c r="B156" s="25" t="s">
        <v>167</v>
      </c>
      <c r="C156" s="34">
        <v>518</v>
      </c>
      <c r="D156" s="35">
        <v>518000</v>
      </c>
      <c r="E156" s="33">
        <v>311</v>
      </c>
      <c r="F156" s="30" t="s">
        <v>168</v>
      </c>
      <c r="G156" s="28"/>
      <c r="H156" s="28"/>
    </row>
    <row r="157" spans="1:8" s="29" customFormat="1" ht="17.25" customHeight="1">
      <c r="A157" s="30" t="s">
        <v>169</v>
      </c>
      <c r="B157" s="25" t="s">
        <v>170</v>
      </c>
      <c r="C157" s="34">
        <v>466.96788</v>
      </c>
      <c r="D157" s="35">
        <f>396922.69+70045.19</f>
        <v>466967.88</v>
      </c>
      <c r="E157" s="33">
        <v>33006</v>
      </c>
      <c r="F157" s="24" t="s">
        <v>168</v>
      </c>
      <c r="G157" s="28"/>
      <c r="H157" s="28"/>
    </row>
    <row r="158" spans="1:8" s="29" customFormat="1" ht="17.25" customHeight="1">
      <c r="A158" s="30" t="s">
        <v>171</v>
      </c>
      <c r="B158" s="25" t="s">
        <v>172</v>
      </c>
      <c r="C158" s="34">
        <v>434.63232</v>
      </c>
      <c r="D158" s="35">
        <f>369437.47+65194.85</f>
        <v>434632.31999999995</v>
      </c>
      <c r="E158" s="33">
        <v>33006</v>
      </c>
      <c r="F158" s="24" t="s">
        <v>168</v>
      </c>
      <c r="G158" s="28"/>
      <c r="H158" s="28"/>
    </row>
    <row r="159" spans="1:8" s="29" customFormat="1" ht="17.25" customHeight="1">
      <c r="A159" s="30" t="s">
        <v>113</v>
      </c>
      <c r="B159" s="25" t="s">
        <v>173</v>
      </c>
      <c r="C159" s="34">
        <v>803.3468</v>
      </c>
      <c r="D159" s="35">
        <f>682844.78+120502.02</f>
        <v>803346.8</v>
      </c>
      <c r="E159" s="33">
        <v>33006</v>
      </c>
      <c r="F159" s="24" t="s">
        <v>168</v>
      </c>
      <c r="G159" s="28"/>
      <c r="H159" s="28"/>
    </row>
    <row r="160" spans="1:8" s="29" customFormat="1" ht="17.25" customHeight="1">
      <c r="A160" s="30" t="s">
        <v>113</v>
      </c>
      <c r="B160" s="25" t="s">
        <v>174</v>
      </c>
      <c r="C160" s="34">
        <v>2520.85479</v>
      </c>
      <c r="D160" s="35">
        <f>2142726.57+378128.22</f>
        <v>2520854.79</v>
      </c>
      <c r="E160" s="33">
        <v>33006</v>
      </c>
      <c r="F160" s="24" t="s">
        <v>168</v>
      </c>
      <c r="G160" s="28"/>
      <c r="H160" s="28"/>
    </row>
    <row r="161" spans="1:8" s="29" customFormat="1" ht="17.25" customHeight="1">
      <c r="A161" s="30" t="s">
        <v>15</v>
      </c>
      <c r="B161" s="25" t="s">
        <v>167</v>
      </c>
      <c r="C161" s="34">
        <v>504</v>
      </c>
      <c r="D161" s="35">
        <v>504000</v>
      </c>
      <c r="E161" s="33">
        <v>311</v>
      </c>
      <c r="F161" s="24" t="s">
        <v>168</v>
      </c>
      <c r="G161" s="28"/>
      <c r="H161" s="28"/>
    </row>
    <row r="162" spans="1:8" s="29" customFormat="1" ht="17.25" customHeight="1">
      <c r="A162" s="30" t="s">
        <v>175</v>
      </c>
      <c r="B162" s="25" t="s">
        <v>176</v>
      </c>
      <c r="C162" s="34">
        <v>200</v>
      </c>
      <c r="D162" s="35">
        <v>200000</v>
      </c>
      <c r="E162" s="33">
        <v>622</v>
      </c>
      <c r="F162" s="24" t="s">
        <v>168</v>
      </c>
      <c r="G162" s="28"/>
      <c r="H162" s="28"/>
    </row>
    <row r="163" spans="1:8" s="29" customFormat="1" ht="17.25" customHeight="1">
      <c r="A163" s="30" t="s">
        <v>116</v>
      </c>
      <c r="B163" s="25" t="s">
        <v>177</v>
      </c>
      <c r="C163" s="34">
        <v>50</v>
      </c>
      <c r="D163" s="35">
        <v>50000</v>
      </c>
      <c r="E163" s="33">
        <v>33122</v>
      </c>
      <c r="F163" s="24" t="s">
        <v>168</v>
      </c>
      <c r="G163" s="28"/>
      <c r="H163" s="28"/>
    </row>
    <row r="164" spans="1:8" s="29" customFormat="1" ht="17.25" customHeight="1">
      <c r="A164" s="30" t="s">
        <v>116</v>
      </c>
      <c r="B164" s="25" t="s">
        <v>178</v>
      </c>
      <c r="C164" s="34">
        <v>40</v>
      </c>
      <c r="D164" s="35">
        <v>40000</v>
      </c>
      <c r="E164" s="33">
        <v>33122</v>
      </c>
      <c r="F164" s="24" t="s">
        <v>168</v>
      </c>
      <c r="G164" s="28"/>
      <c r="H164" s="28"/>
    </row>
    <row r="165" spans="1:8" s="29" customFormat="1" ht="17.25" customHeight="1">
      <c r="A165" s="30" t="s">
        <v>117</v>
      </c>
      <c r="B165" s="25" t="s">
        <v>179</v>
      </c>
      <c r="C165" s="34">
        <v>250</v>
      </c>
      <c r="D165" s="35">
        <v>250000</v>
      </c>
      <c r="E165" s="33">
        <v>331</v>
      </c>
      <c r="F165" s="24" t="s">
        <v>168</v>
      </c>
      <c r="G165" s="28"/>
      <c r="H165" s="28"/>
    </row>
    <row r="166" spans="1:8" s="29" customFormat="1" ht="17.25" customHeight="1">
      <c r="A166" s="30" t="s">
        <v>117</v>
      </c>
      <c r="B166" s="25" t="s">
        <v>180</v>
      </c>
      <c r="C166" s="34">
        <v>250</v>
      </c>
      <c r="D166" s="35">
        <v>250000</v>
      </c>
      <c r="E166" s="33">
        <v>331</v>
      </c>
      <c r="F166" s="24" t="s">
        <v>168</v>
      </c>
      <c r="G166" s="28"/>
      <c r="H166" s="28"/>
    </row>
    <row r="167" spans="1:8" s="29" customFormat="1" ht="17.25" customHeight="1">
      <c r="A167" s="30" t="s">
        <v>117</v>
      </c>
      <c r="B167" s="25" t="s">
        <v>181</v>
      </c>
      <c r="C167" s="34">
        <v>300</v>
      </c>
      <c r="D167" s="35">
        <v>300000</v>
      </c>
      <c r="E167" s="33">
        <v>331</v>
      </c>
      <c r="F167" s="24" t="s">
        <v>168</v>
      </c>
      <c r="G167" s="28"/>
      <c r="H167" s="28"/>
    </row>
    <row r="168" spans="1:8" s="29" customFormat="1" ht="17.25" customHeight="1">
      <c r="A168" s="30" t="s">
        <v>117</v>
      </c>
      <c r="B168" s="25" t="s">
        <v>182</v>
      </c>
      <c r="C168" s="34">
        <v>800</v>
      </c>
      <c r="D168" s="35">
        <v>800000</v>
      </c>
      <c r="E168" s="33">
        <v>331</v>
      </c>
      <c r="F168" s="24" t="s">
        <v>168</v>
      </c>
      <c r="G168" s="28"/>
      <c r="H168" s="28"/>
    </row>
    <row r="169" spans="1:8" s="29" customFormat="1" ht="17.25" customHeight="1">
      <c r="A169" s="30" t="s">
        <v>117</v>
      </c>
      <c r="B169" s="25" t="s">
        <v>183</v>
      </c>
      <c r="C169" s="34">
        <v>200</v>
      </c>
      <c r="D169" s="35">
        <v>200000</v>
      </c>
      <c r="E169" s="33">
        <v>331</v>
      </c>
      <c r="F169" s="24" t="s">
        <v>168</v>
      </c>
      <c r="G169" s="28"/>
      <c r="H169" s="28"/>
    </row>
    <row r="170" spans="1:8" s="29" customFormat="1" ht="17.25" customHeight="1">
      <c r="A170" s="30" t="s">
        <v>117</v>
      </c>
      <c r="B170" s="25" t="s">
        <v>184</v>
      </c>
      <c r="C170" s="34">
        <v>1000</v>
      </c>
      <c r="D170" s="35">
        <v>1000000</v>
      </c>
      <c r="E170" s="33">
        <v>331</v>
      </c>
      <c r="F170" s="24" t="s">
        <v>168</v>
      </c>
      <c r="G170" s="28"/>
      <c r="H170" s="28"/>
    </row>
    <row r="171" spans="1:8" s="29" customFormat="1" ht="17.25" customHeight="1">
      <c r="A171" s="30" t="s">
        <v>185</v>
      </c>
      <c r="B171" s="25" t="s">
        <v>167</v>
      </c>
      <c r="C171" s="34">
        <v>640.5</v>
      </c>
      <c r="D171" s="35">
        <v>640500</v>
      </c>
      <c r="E171" s="33">
        <v>311</v>
      </c>
      <c r="F171" s="24" t="s">
        <v>168</v>
      </c>
      <c r="G171" s="28"/>
      <c r="H171" s="28"/>
    </row>
    <row r="172" spans="1:8" s="29" customFormat="1" ht="17.25" customHeight="1">
      <c r="A172" s="30" t="s">
        <v>186</v>
      </c>
      <c r="B172" s="25" t="s">
        <v>187</v>
      </c>
      <c r="C172" s="34">
        <v>100</v>
      </c>
      <c r="D172" s="35">
        <v>100000</v>
      </c>
      <c r="E172" s="33">
        <v>311</v>
      </c>
      <c r="F172" s="24" t="s">
        <v>168</v>
      </c>
      <c r="G172" s="28"/>
      <c r="H172" s="28"/>
    </row>
    <row r="173" spans="1:8" s="29" customFormat="1" ht="17.25" customHeight="1">
      <c r="A173" s="30" t="s">
        <v>80</v>
      </c>
      <c r="B173" s="25" t="s">
        <v>188</v>
      </c>
      <c r="C173" s="34">
        <v>95</v>
      </c>
      <c r="D173" s="35">
        <v>95000</v>
      </c>
      <c r="E173" s="33">
        <v>539</v>
      </c>
      <c r="F173" s="24" t="s">
        <v>168</v>
      </c>
      <c r="G173" s="28"/>
      <c r="H173" s="28"/>
    </row>
    <row r="174" spans="1:8" s="29" customFormat="1" ht="17.25" customHeight="1">
      <c r="A174" s="30" t="s">
        <v>189</v>
      </c>
      <c r="B174" s="25" t="s">
        <v>172</v>
      </c>
      <c r="C174" s="34">
        <v>139.42931</v>
      </c>
      <c r="D174" s="35">
        <f>118514.91+20914.4</f>
        <v>139429.31</v>
      </c>
      <c r="E174" s="33">
        <v>33006</v>
      </c>
      <c r="F174" s="24" t="s">
        <v>168</v>
      </c>
      <c r="G174" s="28"/>
      <c r="H174" s="28"/>
    </row>
    <row r="175" spans="1:8" s="29" customFormat="1" ht="17.25" customHeight="1">
      <c r="A175" s="30" t="s">
        <v>190</v>
      </c>
      <c r="B175" s="25" t="s">
        <v>191</v>
      </c>
      <c r="C175" s="34">
        <v>80</v>
      </c>
      <c r="D175" s="35">
        <v>80000</v>
      </c>
      <c r="E175" s="33">
        <v>331</v>
      </c>
      <c r="F175" s="24" t="s">
        <v>168</v>
      </c>
      <c r="G175" s="28"/>
      <c r="H175" s="28"/>
    </row>
    <row r="176" spans="1:8" s="29" customFormat="1" ht="17.25" customHeight="1">
      <c r="A176" s="30" t="s">
        <v>192</v>
      </c>
      <c r="B176" s="25" t="s">
        <v>167</v>
      </c>
      <c r="C176" s="34">
        <v>49</v>
      </c>
      <c r="D176" s="35">
        <v>49000</v>
      </c>
      <c r="E176" s="33">
        <v>311</v>
      </c>
      <c r="F176" s="24" t="s">
        <v>168</v>
      </c>
      <c r="G176" s="28"/>
      <c r="H176" s="28"/>
    </row>
    <row r="177" spans="1:8" s="29" customFormat="1" ht="17.25" customHeight="1">
      <c r="A177" s="30" t="s">
        <v>193</v>
      </c>
      <c r="B177" s="25" t="s">
        <v>170</v>
      </c>
      <c r="C177" s="34">
        <v>209.69775</v>
      </c>
      <c r="D177" s="35">
        <v>209697.75</v>
      </c>
      <c r="E177" s="33">
        <v>33006</v>
      </c>
      <c r="F177" s="24" t="s">
        <v>168</v>
      </c>
      <c r="G177" s="28"/>
      <c r="H177" s="28"/>
    </row>
    <row r="178" spans="1:8" s="29" customFormat="1" ht="17.25" customHeight="1">
      <c r="A178" s="30" t="s">
        <v>194</v>
      </c>
      <c r="B178" s="25" t="s">
        <v>195</v>
      </c>
      <c r="C178" s="34">
        <v>130</v>
      </c>
      <c r="D178" s="35">
        <v>130000</v>
      </c>
      <c r="E178" s="33">
        <v>331</v>
      </c>
      <c r="F178" s="24" t="s">
        <v>168</v>
      </c>
      <c r="G178" s="28"/>
      <c r="H178" s="28"/>
    </row>
    <row r="179" spans="1:8" s="29" customFormat="1" ht="17.25" customHeight="1">
      <c r="A179" s="30" t="s">
        <v>194</v>
      </c>
      <c r="B179" s="25" t="s">
        <v>196</v>
      </c>
      <c r="C179" s="34">
        <v>70</v>
      </c>
      <c r="D179" s="35">
        <v>70000</v>
      </c>
      <c r="E179" s="33">
        <v>331</v>
      </c>
      <c r="F179" s="24" t="s">
        <v>168</v>
      </c>
      <c r="G179" s="28"/>
      <c r="H179" s="28"/>
    </row>
    <row r="180" spans="1:8" s="29" customFormat="1" ht="17.25" customHeight="1">
      <c r="A180" s="30" t="s">
        <v>194</v>
      </c>
      <c r="B180" s="25" t="s">
        <v>197</v>
      </c>
      <c r="C180" s="34">
        <v>90</v>
      </c>
      <c r="D180" s="35">
        <v>90000</v>
      </c>
      <c r="E180" s="33">
        <v>331</v>
      </c>
      <c r="F180" s="24" t="s">
        <v>168</v>
      </c>
      <c r="G180" s="28"/>
      <c r="H180" s="28"/>
    </row>
    <row r="181" spans="1:8" s="29" customFormat="1" ht="17.25" customHeight="1">
      <c r="A181" s="30" t="s">
        <v>194</v>
      </c>
      <c r="B181" s="25" t="s">
        <v>198</v>
      </c>
      <c r="C181" s="34">
        <v>50</v>
      </c>
      <c r="D181" s="35">
        <v>50000</v>
      </c>
      <c r="E181" s="33">
        <v>331</v>
      </c>
      <c r="F181" s="24" t="s">
        <v>168</v>
      </c>
      <c r="G181" s="28"/>
      <c r="H181" s="28"/>
    </row>
    <row r="182" spans="1:8" s="29" customFormat="1" ht="17.25" customHeight="1">
      <c r="A182" s="30" t="s">
        <v>194</v>
      </c>
      <c r="B182" s="25" t="s">
        <v>199</v>
      </c>
      <c r="C182" s="34">
        <v>50</v>
      </c>
      <c r="D182" s="35">
        <v>50000</v>
      </c>
      <c r="E182" s="33">
        <v>331</v>
      </c>
      <c r="F182" s="24" t="s">
        <v>168</v>
      </c>
      <c r="G182" s="28"/>
      <c r="H182" s="28"/>
    </row>
    <row r="183" spans="1:8" s="29" customFormat="1" ht="17.25" customHeight="1">
      <c r="A183" s="30" t="s">
        <v>194</v>
      </c>
      <c r="B183" s="25" t="s">
        <v>200</v>
      </c>
      <c r="C183" s="34">
        <v>50</v>
      </c>
      <c r="D183" s="35">
        <v>50000</v>
      </c>
      <c r="E183" s="33">
        <v>331</v>
      </c>
      <c r="F183" s="24" t="s">
        <v>168</v>
      </c>
      <c r="G183" s="28"/>
      <c r="H183" s="28"/>
    </row>
    <row r="184" spans="1:8" s="29" customFormat="1" ht="17.25" customHeight="1">
      <c r="A184" s="30" t="s">
        <v>194</v>
      </c>
      <c r="B184" s="25" t="s">
        <v>201</v>
      </c>
      <c r="C184" s="34">
        <v>40</v>
      </c>
      <c r="D184" s="35">
        <v>40000</v>
      </c>
      <c r="E184" s="33">
        <v>331</v>
      </c>
      <c r="F184" s="24" t="s">
        <v>168</v>
      </c>
      <c r="G184" s="28"/>
      <c r="H184" s="28"/>
    </row>
    <row r="185" spans="1:8" s="29" customFormat="1" ht="17.25" customHeight="1">
      <c r="A185" s="30" t="s">
        <v>194</v>
      </c>
      <c r="B185" s="25" t="s">
        <v>202</v>
      </c>
      <c r="C185" s="34">
        <v>30</v>
      </c>
      <c r="D185" s="35">
        <v>30000</v>
      </c>
      <c r="E185" s="33">
        <v>331</v>
      </c>
      <c r="F185" s="24" t="s">
        <v>168</v>
      </c>
      <c r="G185" s="28"/>
      <c r="H185" s="28"/>
    </row>
    <row r="186" spans="1:8" s="29" customFormat="1" ht="17.25" customHeight="1">
      <c r="A186" s="30" t="s">
        <v>194</v>
      </c>
      <c r="B186" s="25" t="s">
        <v>203</v>
      </c>
      <c r="C186" s="34">
        <v>30</v>
      </c>
      <c r="D186" s="35">
        <v>30000</v>
      </c>
      <c r="E186" s="33">
        <v>331</v>
      </c>
      <c r="F186" s="24" t="s">
        <v>168</v>
      </c>
      <c r="G186" s="28"/>
      <c r="H186" s="28"/>
    </row>
    <row r="187" spans="1:8" s="29" customFormat="1" ht="17.25" customHeight="1">
      <c r="A187" s="30" t="s">
        <v>194</v>
      </c>
      <c r="B187" s="25" t="s">
        <v>204</v>
      </c>
      <c r="C187" s="34">
        <v>30</v>
      </c>
      <c r="D187" s="35">
        <v>30000</v>
      </c>
      <c r="E187" s="33">
        <v>331</v>
      </c>
      <c r="F187" s="24" t="s">
        <v>168</v>
      </c>
      <c r="G187" s="28"/>
      <c r="H187" s="28"/>
    </row>
    <row r="188" spans="1:8" s="29" customFormat="1" ht="17.25" customHeight="1">
      <c r="A188" s="30" t="s">
        <v>194</v>
      </c>
      <c r="B188" s="25" t="s">
        <v>205</v>
      </c>
      <c r="C188" s="34">
        <v>30</v>
      </c>
      <c r="D188" s="35">
        <v>30000</v>
      </c>
      <c r="E188" s="33">
        <v>331</v>
      </c>
      <c r="F188" s="24" t="s">
        <v>168</v>
      </c>
      <c r="G188" s="28"/>
      <c r="H188" s="28"/>
    </row>
    <row r="189" spans="1:8" s="29" customFormat="1" ht="17.25" customHeight="1">
      <c r="A189" s="30" t="s">
        <v>194</v>
      </c>
      <c r="B189" s="25" t="s">
        <v>206</v>
      </c>
      <c r="C189" s="34">
        <v>20</v>
      </c>
      <c r="D189" s="35">
        <v>20000</v>
      </c>
      <c r="E189" s="33">
        <v>331</v>
      </c>
      <c r="F189" s="24" t="s">
        <v>168</v>
      </c>
      <c r="G189" s="28"/>
      <c r="H189" s="28"/>
    </row>
    <row r="190" spans="1:8" s="29" customFormat="1" ht="17.25" customHeight="1">
      <c r="A190" s="30" t="s">
        <v>194</v>
      </c>
      <c r="B190" s="25" t="s">
        <v>207</v>
      </c>
      <c r="C190" s="34">
        <v>102.43764</v>
      </c>
      <c r="D190" s="35">
        <f>87071.99+15365.65</f>
        <v>102437.64</v>
      </c>
      <c r="E190" s="33">
        <v>33006</v>
      </c>
      <c r="F190" s="24" t="s">
        <v>168</v>
      </c>
      <c r="G190" s="28"/>
      <c r="H190" s="28"/>
    </row>
    <row r="191" spans="1:8" s="29" customFormat="1" ht="17.25" customHeight="1">
      <c r="A191" s="30" t="s">
        <v>208</v>
      </c>
      <c r="B191" s="25" t="s">
        <v>209</v>
      </c>
      <c r="C191" s="34">
        <v>50</v>
      </c>
      <c r="D191" s="35">
        <v>50000</v>
      </c>
      <c r="E191" s="33">
        <v>331</v>
      </c>
      <c r="F191" s="24" t="s">
        <v>168</v>
      </c>
      <c r="G191" s="28"/>
      <c r="H191" s="28"/>
    </row>
    <row r="192" spans="1:8" s="29" customFormat="1" ht="17.25" customHeight="1">
      <c r="A192" s="30" t="s">
        <v>208</v>
      </c>
      <c r="B192" s="25" t="s">
        <v>172</v>
      </c>
      <c r="C192" s="34">
        <v>606.8742</v>
      </c>
      <c r="D192" s="61">
        <f>515843.07+91031.13</f>
        <v>606874.2</v>
      </c>
      <c r="E192" s="33">
        <v>33006</v>
      </c>
      <c r="F192" s="24" t="s">
        <v>168</v>
      </c>
      <c r="G192" s="28"/>
      <c r="H192" s="28"/>
    </row>
    <row r="193" spans="1:8" s="29" customFormat="1" ht="17.25" customHeight="1">
      <c r="A193" s="30" t="s">
        <v>138</v>
      </c>
      <c r="B193" s="25" t="s">
        <v>174</v>
      </c>
      <c r="C193" s="34">
        <v>772.1615</v>
      </c>
      <c r="D193" s="61">
        <f>656337.27+115824.23</f>
        <v>772161.5</v>
      </c>
      <c r="E193" s="33">
        <v>33006</v>
      </c>
      <c r="F193" s="24" t="s">
        <v>168</v>
      </c>
      <c r="G193" s="28"/>
      <c r="H193" s="28"/>
    </row>
    <row r="194" spans="1:8" s="29" customFormat="1" ht="17.25" customHeight="1">
      <c r="A194" s="30" t="s">
        <v>210</v>
      </c>
      <c r="B194" s="25" t="s">
        <v>211</v>
      </c>
      <c r="C194" s="34">
        <v>500</v>
      </c>
      <c r="D194" s="61">
        <v>500000</v>
      </c>
      <c r="E194" s="33">
        <v>341</v>
      </c>
      <c r="F194" s="24" t="s">
        <v>168</v>
      </c>
      <c r="G194" s="28"/>
      <c r="H194" s="28"/>
    </row>
    <row r="195" spans="1:8" s="29" customFormat="1" ht="17.25" customHeight="1">
      <c r="A195" s="30" t="s">
        <v>212</v>
      </c>
      <c r="B195" s="25" t="s">
        <v>213</v>
      </c>
      <c r="C195" s="34">
        <v>56</v>
      </c>
      <c r="D195" s="61">
        <v>56000</v>
      </c>
      <c r="E195" s="33">
        <v>214</v>
      </c>
      <c r="F195" s="24" t="s">
        <v>168</v>
      </c>
      <c r="G195" s="28"/>
      <c r="H195" s="28"/>
    </row>
    <row r="196" spans="1:8" s="29" customFormat="1" ht="17.25" customHeight="1">
      <c r="A196" s="30" t="s">
        <v>162</v>
      </c>
      <c r="B196" s="25" t="s">
        <v>214</v>
      </c>
      <c r="C196" s="34">
        <v>90</v>
      </c>
      <c r="D196" s="35">
        <v>90000</v>
      </c>
      <c r="E196" s="33">
        <v>331</v>
      </c>
      <c r="F196" s="24" t="s">
        <v>168</v>
      </c>
      <c r="G196" s="28"/>
      <c r="H196" s="28"/>
    </row>
    <row r="197" spans="1:8" s="29" customFormat="1" ht="17.25" customHeight="1">
      <c r="A197" s="30" t="s">
        <v>18</v>
      </c>
      <c r="B197" s="25" t="s">
        <v>170</v>
      </c>
      <c r="C197" s="34">
        <v>586.042</v>
      </c>
      <c r="D197" s="35">
        <v>586042</v>
      </c>
      <c r="E197" s="33">
        <v>33006</v>
      </c>
      <c r="F197" s="24" t="s">
        <v>168</v>
      </c>
      <c r="G197" s="28"/>
      <c r="H197" s="28"/>
    </row>
    <row r="198" spans="1:8" s="29" customFormat="1" ht="17.25" customHeight="1">
      <c r="A198" s="30" t="s">
        <v>215</v>
      </c>
      <c r="B198" s="25" t="s">
        <v>216</v>
      </c>
      <c r="C198" s="34">
        <v>150</v>
      </c>
      <c r="D198" s="35">
        <v>150000</v>
      </c>
      <c r="E198" s="33">
        <v>539</v>
      </c>
      <c r="F198" s="24" t="s">
        <v>168</v>
      </c>
      <c r="G198" s="28"/>
      <c r="H198" s="28"/>
    </row>
    <row r="199" spans="1:8" s="29" customFormat="1" ht="17.25" customHeight="1">
      <c r="A199" s="30" t="s">
        <v>131</v>
      </c>
      <c r="B199" s="25" t="s">
        <v>207</v>
      </c>
      <c r="C199" s="34">
        <v>624.45959</v>
      </c>
      <c r="D199" s="35">
        <v>624459.59</v>
      </c>
      <c r="E199" s="33">
        <v>33006</v>
      </c>
      <c r="F199" s="24" t="s">
        <v>168</v>
      </c>
      <c r="G199" s="28"/>
      <c r="H199" s="28"/>
    </row>
    <row r="200" spans="1:9" s="29" customFormat="1" ht="17.25" customHeight="1">
      <c r="A200" s="30" t="s">
        <v>217</v>
      </c>
      <c r="B200" s="25" t="s">
        <v>218</v>
      </c>
      <c r="C200" s="34">
        <v>4000</v>
      </c>
      <c r="D200" s="35">
        <v>4000000</v>
      </c>
      <c r="E200" s="33">
        <v>352</v>
      </c>
      <c r="F200" s="24" t="s">
        <v>168</v>
      </c>
      <c r="G200" s="28"/>
      <c r="H200" s="28"/>
      <c r="I200" s="28"/>
    </row>
    <row r="201" spans="1:9" s="29" customFormat="1" ht="17.25" customHeight="1">
      <c r="A201" s="30"/>
      <c r="B201" s="25" t="s">
        <v>219</v>
      </c>
      <c r="C201" s="34">
        <v>12</v>
      </c>
      <c r="D201" s="35">
        <v>12153</v>
      </c>
      <c r="E201" s="33">
        <v>14004</v>
      </c>
      <c r="F201" s="24" t="s">
        <v>168</v>
      </c>
      <c r="G201" s="28"/>
      <c r="H201" s="28"/>
      <c r="I201" s="28"/>
    </row>
    <row r="202" spans="1:9" s="29" customFormat="1" ht="17.25" customHeight="1">
      <c r="A202" s="30"/>
      <c r="B202" s="25" t="s">
        <v>220</v>
      </c>
      <c r="C202" s="34">
        <v>80</v>
      </c>
      <c r="D202" s="35">
        <v>80000</v>
      </c>
      <c r="E202" s="33">
        <v>341</v>
      </c>
      <c r="F202" s="24" t="s">
        <v>168</v>
      </c>
      <c r="G202" s="28"/>
      <c r="H202" s="28"/>
      <c r="I202" s="28"/>
    </row>
    <row r="203" spans="1:9" s="29" customFormat="1" ht="17.25" customHeight="1">
      <c r="A203" s="30"/>
      <c r="B203" s="25" t="s">
        <v>221</v>
      </c>
      <c r="C203" s="34">
        <v>76</v>
      </c>
      <c r="D203" s="35">
        <v>76000</v>
      </c>
      <c r="E203" s="33">
        <v>551</v>
      </c>
      <c r="F203" s="24" t="s">
        <v>168</v>
      </c>
      <c r="G203" s="28"/>
      <c r="H203" s="28"/>
      <c r="I203" s="28"/>
    </row>
    <row r="204" spans="1:9" s="29" customFormat="1" ht="17.25" customHeight="1">
      <c r="A204" s="30"/>
      <c r="B204" s="25" t="s">
        <v>222</v>
      </c>
      <c r="C204" s="34">
        <v>80</v>
      </c>
      <c r="D204" s="35">
        <v>80000</v>
      </c>
      <c r="E204" s="33">
        <v>551</v>
      </c>
      <c r="F204" s="24" t="s">
        <v>168</v>
      </c>
      <c r="G204" s="28"/>
      <c r="H204" s="28"/>
      <c r="I204" s="28"/>
    </row>
    <row r="205" spans="1:9" s="29" customFormat="1" ht="17.25" customHeight="1">
      <c r="A205" s="30"/>
      <c r="B205" s="25" t="s">
        <v>223</v>
      </c>
      <c r="C205" s="34">
        <v>80</v>
      </c>
      <c r="D205" s="35">
        <v>80293</v>
      </c>
      <c r="E205" s="33">
        <v>14004</v>
      </c>
      <c r="F205" s="24" t="s">
        <v>168</v>
      </c>
      <c r="G205" s="28"/>
      <c r="H205" s="28"/>
      <c r="I205" s="28"/>
    </row>
    <row r="206" spans="1:9" s="29" customFormat="1" ht="17.25" customHeight="1">
      <c r="A206" s="30"/>
      <c r="B206" s="25" t="s">
        <v>224</v>
      </c>
      <c r="C206" s="34">
        <v>3</v>
      </c>
      <c r="D206" s="35">
        <v>3125</v>
      </c>
      <c r="E206" s="33">
        <v>14004</v>
      </c>
      <c r="F206" s="24" t="s">
        <v>168</v>
      </c>
      <c r="G206" s="28"/>
      <c r="H206" s="28"/>
      <c r="I206" s="28"/>
    </row>
    <row r="207" spans="1:9" s="29" customFormat="1" ht="17.25" customHeight="1">
      <c r="A207" s="30"/>
      <c r="B207" s="25" t="s">
        <v>225</v>
      </c>
      <c r="C207" s="34">
        <v>19</v>
      </c>
      <c r="D207" s="35">
        <v>19336</v>
      </c>
      <c r="E207" s="33">
        <v>14004</v>
      </c>
      <c r="F207" s="24" t="s">
        <v>168</v>
      </c>
      <c r="G207" s="28"/>
      <c r="H207" s="28"/>
      <c r="I207" s="28"/>
    </row>
    <row r="208" spans="1:9" s="29" customFormat="1" ht="17.25" customHeight="1">
      <c r="A208" s="30"/>
      <c r="B208" s="25" t="s">
        <v>226</v>
      </c>
      <c r="C208" s="34">
        <v>300</v>
      </c>
      <c r="D208" s="35">
        <v>300000</v>
      </c>
      <c r="E208" s="33">
        <v>551</v>
      </c>
      <c r="F208" s="24" t="s">
        <v>168</v>
      </c>
      <c r="G208" s="28"/>
      <c r="H208" s="28"/>
      <c r="I208" s="28"/>
    </row>
    <row r="209" spans="1:9" s="29" customFormat="1" ht="17.25" customHeight="1">
      <c r="A209" s="30"/>
      <c r="B209" s="25" t="s">
        <v>227</v>
      </c>
      <c r="C209" s="34">
        <v>5</v>
      </c>
      <c r="D209" s="35">
        <v>4515</v>
      </c>
      <c r="E209" s="33">
        <v>14004</v>
      </c>
      <c r="F209" s="24" t="s">
        <v>168</v>
      </c>
      <c r="G209" s="28"/>
      <c r="H209" s="28"/>
      <c r="I209" s="28"/>
    </row>
    <row r="210" spans="1:9" s="29" customFormat="1" ht="17.25" customHeight="1">
      <c r="A210" s="30"/>
      <c r="B210" s="25" t="s">
        <v>228</v>
      </c>
      <c r="C210" s="34">
        <v>34</v>
      </c>
      <c r="D210" s="35">
        <v>34035</v>
      </c>
      <c r="E210" s="33">
        <v>14004</v>
      </c>
      <c r="F210" s="24" t="s">
        <v>168</v>
      </c>
      <c r="G210" s="28"/>
      <c r="H210" s="28"/>
      <c r="I210" s="28"/>
    </row>
    <row r="211" spans="1:9" s="29" customFormat="1" ht="17.25" customHeight="1">
      <c r="A211" s="30"/>
      <c r="B211" s="25" t="s">
        <v>229</v>
      </c>
      <c r="C211" s="34">
        <v>50</v>
      </c>
      <c r="D211" s="35">
        <v>50000</v>
      </c>
      <c r="E211" s="33">
        <v>392</v>
      </c>
      <c r="F211" s="24" t="s">
        <v>168</v>
      </c>
      <c r="G211" s="28"/>
      <c r="H211" s="28"/>
      <c r="I211" s="28"/>
    </row>
    <row r="212" spans="1:9" s="29" customFormat="1" ht="17.25" customHeight="1">
      <c r="A212" s="30"/>
      <c r="B212" s="25" t="s">
        <v>298</v>
      </c>
      <c r="C212" s="34">
        <v>200</v>
      </c>
      <c r="D212" s="35">
        <v>200000</v>
      </c>
      <c r="E212" s="33">
        <v>341</v>
      </c>
      <c r="F212" s="24" t="s">
        <v>168</v>
      </c>
      <c r="G212" s="28"/>
      <c r="H212" s="28"/>
      <c r="I212" s="28"/>
    </row>
    <row r="213" spans="1:9" s="29" customFormat="1" ht="17.25" customHeight="1">
      <c r="A213" s="30"/>
      <c r="B213" s="25" t="s">
        <v>230</v>
      </c>
      <c r="C213" s="34">
        <v>111</v>
      </c>
      <c r="D213" s="35">
        <v>111453</v>
      </c>
      <c r="E213" s="33">
        <v>14004</v>
      </c>
      <c r="F213" s="24" t="s">
        <v>168</v>
      </c>
      <c r="G213" s="28"/>
      <c r="H213" s="28"/>
      <c r="I213" s="28"/>
    </row>
    <row r="214" spans="1:9" s="29" customFormat="1" ht="17.25" customHeight="1">
      <c r="A214" s="30"/>
      <c r="B214" s="25" t="s">
        <v>231</v>
      </c>
      <c r="C214" s="34">
        <v>50</v>
      </c>
      <c r="D214" s="35">
        <v>50000</v>
      </c>
      <c r="E214" s="33">
        <v>551</v>
      </c>
      <c r="F214" s="24" t="s">
        <v>168</v>
      </c>
      <c r="G214" s="28"/>
      <c r="H214" s="28"/>
      <c r="I214" s="28"/>
    </row>
    <row r="215" spans="1:9" s="29" customFormat="1" ht="17.25" customHeight="1">
      <c r="A215" s="30"/>
      <c r="B215" s="25" t="s">
        <v>232</v>
      </c>
      <c r="C215" s="34">
        <v>9</v>
      </c>
      <c r="D215" s="35">
        <v>9025</v>
      </c>
      <c r="E215" s="33">
        <v>14004</v>
      </c>
      <c r="F215" s="24" t="s">
        <v>168</v>
      </c>
      <c r="G215" s="28"/>
      <c r="H215" s="28"/>
      <c r="I215" s="28"/>
    </row>
    <row r="216" spans="1:9" s="29" customFormat="1" ht="17.25" customHeight="1">
      <c r="A216" s="30"/>
      <c r="B216" s="25" t="s">
        <v>233</v>
      </c>
      <c r="C216" s="34">
        <v>80</v>
      </c>
      <c r="D216" s="35">
        <v>80000</v>
      </c>
      <c r="E216" s="33">
        <v>551</v>
      </c>
      <c r="F216" s="24" t="s">
        <v>168</v>
      </c>
      <c r="G216" s="28"/>
      <c r="H216" s="28"/>
      <c r="I216" s="28"/>
    </row>
    <row r="217" spans="1:9" s="29" customFormat="1" ht="17.25" customHeight="1">
      <c r="A217" s="30"/>
      <c r="B217" s="25" t="s">
        <v>234</v>
      </c>
      <c r="C217" s="34">
        <v>2</v>
      </c>
      <c r="D217" s="35">
        <v>2085</v>
      </c>
      <c r="E217" s="33">
        <v>14004</v>
      </c>
      <c r="F217" s="24" t="s">
        <v>168</v>
      </c>
      <c r="G217" s="28"/>
      <c r="H217" s="28"/>
      <c r="I217" s="28"/>
    </row>
    <row r="218" spans="1:9" s="29" customFormat="1" ht="17.25" customHeight="1">
      <c r="A218" s="30"/>
      <c r="B218" s="25" t="s">
        <v>235</v>
      </c>
      <c r="C218" s="34">
        <v>50</v>
      </c>
      <c r="D218" s="35">
        <v>50000</v>
      </c>
      <c r="E218" s="33">
        <v>331</v>
      </c>
      <c r="F218" s="24" t="s">
        <v>168</v>
      </c>
      <c r="G218" s="28"/>
      <c r="H218" s="28"/>
      <c r="I218" s="28"/>
    </row>
    <row r="219" spans="1:9" s="29" customFormat="1" ht="17.25" customHeight="1">
      <c r="A219" s="30"/>
      <c r="B219" s="25" t="s">
        <v>236</v>
      </c>
      <c r="C219" s="34">
        <v>105</v>
      </c>
      <c r="D219" s="35">
        <v>104894</v>
      </c>
      <c r="E219" s="33">
        <v>14004</v>
      </c>
      <c r="F219" s="24" t="s">
        <v>168</v>
      </c>
      <c r="G219" s="28"/>
      <c r="H219" s="28"/>
      <c r="I219" s="28"/>
    </row>
    <row r="220" spans="1:9" s="29" customFormat="1" ht="17.25" customHeight="1">
      <c r="A220" s="30"/>
      <c r="B220" s="25" t="s">
        <v>237</v>
      </c>
      <c r="C220" s="34">
        <v>100</v>
      </c>
      <c r="D220" s="35">
        <v>100000</v>
      </c>
      <c r="E220" s="33">
        <v>551</v>
      </c>
      <c r="F220" s="24" t="s">
        <v>168</v>
      </c>
      <c r="G220" s="28"/>
      <c r="H220" s="28"/>
      <c r="I220" s="28"/>
    </row>
    <row r="221" spans="1:9" s="29" customFormat="1" ht="17.25" customHeight="1">
      <c r="A221" s="30"/>
      <c r="B221" s="25" t="s">
        <v>238</v>
      </c>
      <c r="C221" s="34">
        <v>1</v>
      </c>
      <c r="D221" s="35">
        <v>695</v>
      </c>
      <c r="E221" s="33">
        <v>14004</v>
      </c>
      <c r="F221" s="24" t="s">
        <v>168</v>
      </c>
      <c r="G221" s="28"/>
      <c r="H221" s="28"/>
      <c r="I221" s="28"/>
    </row>
    <row r="222" spans="1:9" s="29" customFormat="1" ht="17.25" customHeight="1">
      <c r="A222" s="30"/>
      <c r="B222" s="25" t="s">
        <v>239</v>
      </c>
      <c r="C222" s="34">
        <v>40</v>
      </c>
      <c r="D222" s="35">
        <v>40000</v>
      </c>
      <c r="E222" s="33">
        <v>551</v>
      </c>
      <c r="F222" s="24" t="s">
        <v>168</v>
      </c>
      <c r="G222" s="28"/>
      <c r="H222" s="28"/>
      <c r="I222" s="28"/>
    </row>
    <row r="223" spans="1:9" s="29" customFormat="1" ht="17.25" customHeight="1">
      <c r="A223" s="30"/>
      <c r="B223" s="25" t="s">
        <v>240</v>
      </c>
      <c r="C223" s="34">
        <v>30</v>
      </c>
      <c r="D223" s="35">
        <v>29693</v>
      </c>
      <c r="E223" s="33">
        <v>14004</v>
      </c>
      <c r="F223" s="24" t="s">
        <v>168</v>
      </c>
      <c r="G223" s="28"/>
      <c r="H223" s="28"/>
      <c r="I223" s="28"/>
    </row>
    <row r="224" spans="1:9" s="29" customFormat="1" ht="17.25" customHeight="1">
      <c r="A224" s="30"/>
      <c r="B224" s="49"/>
      <c r="C224" s="34"/>
      <c r="D224" s="35"/>
      <c r="E224" s="33"/>
      <c r="F224" s="24"/>
      <c r="G224" s="28"/>
      <c r="H224" s="28"/>
      <c r="I224" s="28"/>
    </row>
    <row r="225" spans="1:9" ht="17.25" customHeight="1">
      <c r="A225" s="41"/>
      <c r="B225" s="62" t="s">
        <v>241</v>
      </c>
      <c r="C225" s="20">
        <f>SUM(C226:C231)</f>
        <v>6404</v>
      </c>
      <c r="D225" s="20">
        <f>SUM(D226:D231)</f>
        <v>6762287.6</v>
      </c>
      <c r="E225" s="54"/>
      <c r="F225" s="41"/>
      <c r="G225" s="22"/>
      <c r="H225" s="22"/>
      <c r="I225" s="22"/>
    </row>
    <row r="226" spans="1:9" ht="17.25" customHeight="1">
      <c r="A226" s="41" t="s">
        <v>242</v>
      </c>
      <c r="B226" s="39" t="s">
        <v>243</v>
      </c>
      <c r="C226" s="55">
        <v>95</v>
      </c>
      <c r="D226" s="56">
        <v>94822.77</v>
      </c>
      <c r="E226" s="54"/>
      <c r="F226" s="41" t="s">
        <v>244</v>
      </c>
      <c r="G226" s="22"/>
      <c r="H226" s="22"/>
      <c r="I226" s="22"/>
    </row>
    <row r="227" spans="1:9" ht="17.25" customHeight="1">
      <c r="A227" s="41" t="s">
        <v>245</v>
      </c>
      <c r="B227" s="39" t="s">
        <v>246</v>
      </c>
      <c r="C227" s="55">
        <v>6204</v>
      </c>
      <c r="D227" s="56">
        <v>6203573.85</v>
      </c>
      <c r="E227" s="54"/>
      <c r="F227" s="18" t="s">
        <v>244</v>
      </c>
      <c r="G227" s="22"/>
      <c r="H227" s="22"/>
      <c r="I227" s="22"/>
    </row>
    <row r="228" spans="1:9" ht="17.25" customHeight="1">
      <c r="A228" s="41" t="s">
        <v>247</v>
      </c>
      <c r="B228" s="39" t="s">
        <v>248</v>
      </c>
      <c r="C228" s="55">
        <v>54</v>
      </c>
      <c r="D228" s="56">
        <v>53526.27</v>
      </c>
      <c r="E228" s="54"/>
      <c r="F228" s="18" t="s">
        <v>244</v>
      </c>
      <c r="G228" s="22"/>
      <c r="H228" s="22"/>
      <c r="I228" s="22"/>
    </row>
    <row r="229" spans="1:9" ht="17.25" customHeight="1">
      <c r="A229" s="41" t="s">
        <v>249</v>
      </c>
      <c r="B229" s="39" t="s">
        <v>248</v>
      </c>
      <c r="C229" s="55">
        <v>37</v>
      </c>
      <c r="D229" s="63">
        <v>36780.48</v>
      </c>
      <c r="E229" s="54"/>
      <c r="F229" s="18" t="s">
        <v>244</v>
      </c>
      <c r="G229" s="22"/>
      <c r="H229" s="22"/>
      <c r="I229" s="22"/>
    </row>
    <row r="230" spans="1:9" ht="17.25" customHeight="1">
      <c r="A230" s="41" t="s">
        <v>99</v>
      </c>
      <c r="B230" s="39" t="s">
        <v>250</v>
      </c>
      <c r="C230" s="55">
        <v>0</v>
      </c>
      <c r="D230" s="64">
        <v>359603.57</v>
      </c>
      <c r="E230" s="54"/>
      <c r="F230" s="18" t="s">
        <v>244</v>
      </c>
      <c r="G230" s="22"/>
      <c r="H230" s="22"/>
      <c r="I230" s="22"/>
    </row>
    <row r="231" spans="1:9" ht="17.25" customHeight="1">
      <c r="A231" s="41"/>
      <c r="B231" s="39" t="s">
        <v>251</v>
      </c>
      <c r="C231" s="55">
        <v>14</v>
      </c>
      <c r="D231" s="56">
        <v>13980.66</v>
      </c>
      <c r="E231" s="54"/>
      <c r="F231" s="18" t="s">
        <v>244</v>
      </c>
      <c r="G231" s="22"/>
      <c r="H231" s="22"/>
      <c r="I231" s="22"/>
    </row>
    <row r="232" spans="1:9" ht="17.25" customHeight="1">
      <c r="A232" s="41"/>
      <c r="B232" s="39"/>
      <c r="C232" s="55"/>
      <c r="D232" s="56"/>
      <c r="E232" s="54"/>
      <c r="F232" s="18"/>
      <c r="G232" s="22"/>
      <c r="H232" s="22"/>
      <c r="I232" s="22"/>
    </row>
    <row r="233" spans="1:9" ht="15" customHeight="1">
      <c r="A233" s="41"/>
      <c r="B233" s="62" t="s">
        <v>252</v>
      </c>
      <c r="C233" s="65">
        <f>+C225+C155+C28+C17+C144+C85+C54+C38+C7+C134+C129+C152+C120+C126+C35</f>
        <v>1102068.18178</v>
      </c>
      <c r="D233" s="65">
        <f>+D225+D155+D28+D17+D144+D85+D54+D38+D7+D134+D129+D152+D120+D126+D35</f>
        <v>1084872409.1799998</v>
      </c>
      <c r="E233" s="66"/>
      <c r="F233" s="67"/>
      <c r="G233" s="22"/>
      <c r="H233" s="22"/>
      <c r="I233" s="22"/>
    </row>
    <row r="234" spans="1:11" ht="17.25" customHeight="1">
      <c r="A234" s="68"/>
      <c r="B234" s="69"/>
      <c r="C234" s="70"/>
      <c r="D234" s="70"/>
      <c r="E234" s="69"/>
      <c r="F234" s="68"/>
      <c r="G234" s="28"/>
      <c r="H234" s="28"/>
      <c r="I234" s="28"/>
      <c r="J234" s="29"/>
      <c r="K234" s="29"/>
    </row>
    <row r="235" spans="1:11" ht="16.5" customHeight="1">
      <c r="A235" s="71"/>
      <c r="B235" s="72"/>
      <c r="C235" s="73"/>
      <c r="D235" s="73"/>
      <c r="E235" s="72"/>
      <c r="F235" s="72"/>
      <c r="G235" s="28"/>
      <c r="H235" s="28"/>
      <c r="I235" s="28"/>
      <c r="J235" s="29"/>
      <c r="K235" s="29"/>
    </row>
    <row r="236" spans="1:11" ht="16.5" customHeight="1">
      <c r="A236" s="71"/>
      <c r="B236" s="72"/>
      <c r="C236" s="73"/>
      <c r="D236" s="73"/>
      <c r="E236" s="72"/>
      <c r="F236" s="72"/>
      <c r="G236" s="28"/>
      <c r="H236" s="28"/>
      <c r="I236" s="28"/>
      <c r="J236" s="29"/>
      <c r="K236" s="29"/>
    </row>
    <row r="237" spans="1:9" s="29" customFormat="1" ht="17.25" customHeight="1">
      <c r="A237" s="74"/>
      <c r="B237" s="75"/>
      <c r="C237" s="76"/>
      <c r="D237" s="76"/>
      <c r="E237" s="75"/>
      <c r="F237" s="75"/>
      <c r="G237" s="28"/>
      <c r="H237" s="28"/>
      <c r="I237" s="28"/>
    </row>
    <row r="238" spans="1:9" s="29" customFormat="1" ht="17.25" customHeight="1">
      <c r="A238" s="77" t="s">
        <v>2</v>
      </c>
      <c r="B238" s="77" t="s">
        <v>253</v>
      </c>
      <c r="C238" s="78" t="s">
        <v>4</v>
      </c>
      <c r="D238" s="78" t="s">
        <v>5</v>
      </c>
      <c r="E238" s="77" t="s">
        <v>6</v>
      </c>
      <c r="F238" s="77" t="s">
        <v>7</v>
      </c>
      <c r="G238" s="28"/>
      <c r="H238" s="28"/>
      <c r="I238" s="28"/>
    </row>
    <row r="239" spans="1:9" s="29" customFormat="1" ht="17.25" customHeight="1">
      <c r="A239" s="79"/>
      <c r="B239" s="80" t="s">
        <v>8</v>
      </c>
      <c r="C239" s="81">
        <f>+C240+C241+C244+C243+C242</f>
        <v>14900</v>
      </c>
      <c r="D239" s="81">
        <f>+D240+D241+D244+D243+D242</f>
        <v>14900000</v>
      </c>
      <c r="E239" s="79"/>
      <c r="F239" s="79"/>
      <c r="G239" s="28"/>
      <c r="H239" s="28"/>
      <c r="I239" s="28"/>
    </row>
    <row r="240" spans="1:9" s="29" customFormat="1" ht="17.25" customHeight="1">
      <c r="A240" s="82"/>
      <c r="B240" s="25" t="s">
        <v>254</v>
      </c>
      <c r="C240" s="34">
        <v>5000</v>
      </c>
      <c r="D240" s="34">
        <v>5000000</v>
      </c>
      <c r="E240" s="33">
        <v>98858</v>
      </c>
      <c r="F240" s="83">
        <v>4211</v>
      </c>
      <c r="G240" s="28"/>
      <c r="H240" s="28"/>
      <c r="I240" s="28"/>
    </row>
    <row r="241" spans="1:9" s="29" customFormat="1" ht="17.25" customHeight="1">
      <c r="A241" s="84"/>
      <c r="B241" s="25" t="s">
        <v>255</v>
      </c>
      <c r="C241" s="26">
        <v>1300</v>
      </c>
      <c r="D241" s="26">
        <v>1300000</v>
      </c>
      <c r="E241" s="27">
        <v>98858</v>
      </c>
      <c r="F241" s="85">
        <v>4211</v>
      </c>
      <c r="G241" s="28"/>
      <c r="H241" s="28"/>
      <c r="I241" s="28"/>
    </row>
    <row r="242" spans="1:9" s="29" customFormat="1" ht="17.25" customHeight="1">
      <c r="A242" s="84"/>
      <c r="B242" s="25" t="s">
        <v>291</v>
      </c>
      <c r="C242" s="26">
        <v>1400</v>
      </c>
      <c r="D242" s="26">
        <v>1400000</v>
      </c>
      <c r="E242" s="27">
        <v>98858</v>
      </c>
      <c r="F242" s="85">
        <v>4211</v>
      </c>
      <c r="G242" s="28"/>
      <c r="H242" s="28"/>
      <c r="I242" s="28"/>
    </row>
    <row r="243" spans="1:9" s="29" customFormat="1" ht="17.25" customHeight="1">
      <c r="A243" s="84"/>
      <c r="B243" s="25" t="s">
        <v>292</v>
      </c>
      <c r="C243" s="26">
        <v>2700</v>
      </c>
      <c r="D243" s="26">
        <v>2700000</v>
      </c>
      <c r="E243" s="27">
        <v>98858</v>
      </c>
      <c r="F243" s="85">
        <v>4211</v>
      </c>
      <c r="G243" s="28"/>
      <c r="H243" s="28"/>
      <c r="I243" s="28"/>
    </row>
    <row r="244" spans="1:9" s="29" customFormat="1" ht="17.25" customHeight="1">
      <c r="A244" s="84"/>
      <c r="B244" s="25" t="s">
        <v>256</v>
      </c>
      <c r="C244" s="26">
        <v>4500</v>
      </c>
      <c r="D244" s="26">
        <v>4500000</v>
      </c>
      <c r="E244" s="27">
        <v>98858</v>
      </c>
      <c r="F244" s="85">
        <v>4211</v>
      </c>
      <c r="G244" s="28"/>
      <c r="H244" s="28"/>
      <c r="I244" s="28"/>
    </row>
    <row r="245" spans="1:9" s="29" customFormat="1" ht="17.25" customHeight="1">
      <c r="A245" s="30"/>
      <c r="B245" s="25"/>
      <c r="C245" s="34"/>
      <c r="D245" s="35"/>
      <c r="E245" s="33"/>
      <c r="F245" s="30"/>
      <c r="G245" s="28"/>
      <c r="H245" s="28"/>
      <c r="I245" s="28"/>
    </row>
    <row r="246" spans="1:9" ht="17.25" customHeight="1">
      <c r="A246" s="41"/>
      <c r="B246" s="19" t="s">
        <v>30</v>
      </c>
      <c r="C246" s="86">
        <f>+C249+C247+C248</f>
        <v>1521.36345</v>
      </c>
      <c r="D246" s="86">
        <f>+D249+D247+D248</f>
        <v>1521008.85</v>
      </c>
      <c r="E246" s="67"/>
      <c r="F246" s="18"/>
      <c r="H246" s="22"/>
      <c r="I246" s="22"/>
    </row>
    <row r="247" spans="1:9" ht="17.25" customHeight="1">
      <c r="A247" s="41" t="s">
        <v>257</v>
      </c>
      <c r="B247" s="39" t="s">
        <v>258</v>
      </c>
      <c r="C247" s="40">
        <v>149.96345</v>
      </c>
      <c r="D247" s="40">
        <v>149963.45</v>
      </c>
      <c r="E247" s="67">
        <v>90877</v>
      </c>
      <c r="F247" s="18" t="s">
        <v>259</v>
      </c>
      <c r="H247" s="22"/>
      <c r="I247" s="22"/>
    </row>
    <row r="248" spans="1:9" ht="17.25" customHeight="1">
      <c r="A248" s="41" t="s">
        <v>190</v>
      </c>
      <c r="B248" s="39" t="s">
        <v>260</v>
      </c>
      <c r="C248" s="40">
        <v>1302.4</v>
      </c>
      <c r="D248" s="40">
        <v>1302400</v>
      </c>
      <c r="E248" s="67">
        <v>90578</v>
      </c>
      <c r="F248" s="18" t="s">
        <v>259</v>
      </c>
      <c r="H248" s="22"/>
      <c r="I248" s="22"/>
    </row>
    <row r="249" spans="1:6" ht="17.25" customHeight="1">
      <c r="A249" s="41"/>
      <c r="B249" s="39" t="s">
        <v>261</v>
      </c>
      <c r="C249" s="40">
        <v>69</v>
      </c>
      <c r="D249" s="40">
        <v>68645.4</v>
      </c>
      <c r="E249" s="67">
        <v>90877</v>
      </c>
      <c r="F249" s="18" t="s">
        <v>259</v>
      </c>
    </row>
    <row r="250" spans="1:8" s="29" customFormat="1" ht="17.25" customHeight="1">
      <c r="A250" s="30"/>
      <c r="B250" s="25"/>
      <c r="C250" s="34"/>
      <c r="D250" s="35"/>
      <c r="E250" s="33"/>
      <c r="F250" s="30"/>
      <c r="G250" s="28"/>
      <c r="H250" s="36"/>
    </row>
    <row r="251" spans="1:8" s="29" customFormat="1" ht="17.25" customHeight="1">
      <c r="A251" s="30"/>
      <c r="B251" s="31" t="s">
        <v>36</v>
      </c>
      <c r="C251" s="37">
        <f>+C252</f>
        <v>6125.07786</v>
      </c>
      <c r="D251" s="37">
        <f>+D252</f>
        <v>6125077.86</v>
      </c>
      <c r="E251" s="27"/>
      <c r="F251" s="24"/>
      <c r="G251" s="36"/>
      <c r="H251" s="36"/>
    </row>
    <row r="252" spans="1:8" s="29" customFormat="1" ht="17.25" customHeight="1">
      <c r="A252" s="30" t="s">
        <v>131</v>
      </c>
      <c r="B252" s="38" t="s">
        <v>262</v>
      </c>
      <c r="C252" s="26">
        <v>6125.07786</v>
      </c>
      <c r="D252" s="26">
        <v>6125077.86</v>
      </c>
      <c r="E252" s="27">
        <v>91628</v>
      </c>
      <c r="F252" s="24" t="s">
        <v>259</v>
      </c>
      <c r="G252" s="36"/>
      <c r="H252" s="36"/>
    </row>
    <row r="253" spans="1:8" s="29" customFormat="1" ht="17.25" customHeight="1">
      <c r="A253" s="79"/>
      <c r="B253" s="87"/>
      <c r="C253" s="88"/>
      <c r="D253" s="88"/>
      <c r="E253" s="79"/>
      <c r="F253" s="79"/>
      <c r="G253" s="28"/>
      <c r="H253" s="28"/>
    </row>
    <row r="254" spans="1:10" s="94" customFormat="1" ht="17.25" customHeight="1">
      <c r="A254" s="89"/>
      <c r="B254" s="90" t="s">
        <v>134</v>
      </c>
      <c r="C254" s="52">
        <f>SUM(C255:C261)</f>
        <v>10598</v>
      </c>
      <c r="D254" s="52">
        <f>SUM(D255:D261)</f>
        <v>10598000</v>
      </c>
      <c r="E254" s="91"/>
      <c r="F254" s="92"/>
      <c r="G254" s="93"/>
      <c r="H254" s="93"/>
      <c r="J254" s="29"/>
    </row>
    <row r="255" spans="1:10" s="94" customFormat="1" ht="17.25" customHeight="1">
      <c r="A255" s="84">
        <v>39924</v>
      </c>
      <c r="B255" s="95" t="s">
        <v>263</v>
      </c>
      <c r="C255" s="26">
        <v>165</v>
      </c>
      <c r="D255" s="26">
        <v>165000</v>
      </c>
      <c r="E255" s="27">
        <v>17870</v>
      </c>
      <c r="F255" s="85">
        <v>4216</v>
      </c>
      <c r="G255" s="93"/>
      <c r="H255" s="93"/>
      <c r="J255" s="29"/>
    </row>
    <row r="256" spans="1:8" s="29" customFormat="1" ht="17.25" customHeight="1">
      <c r="A256" s="84">
        <v>39924</v>
      </c>
      <c r="B256" s="95" t="s">
        <v>264</v>
      </c>
      <c r="C256" s="26">
        <v>935</v>
      </c>
      <c r="D256" s="26">
        <v>935000</v>
      </c>
      <c r="E256" s="27">
        <v>17871</v>
      </c>
      <c r="F256" s="85">
        <v>4216</v>
      </c>
      <c r="G256" s="36"/>
      <c r="H256" s="36"/>
    </row>
    <row r="257" spans="1:7" s="29" customFormat="1" ht="17.25" customHeight="1">
      <c r="A257" s="84"/>
      <c r="B257" s="25" t="s">
        <v>265</v>
      </c>
      <c r="C257" s="26">
        <v>3500</v>
      </c>
      <c r="D257" s="26">
        <v>3500000</v>
      </c>
      <c r="E257" s="27">
        <v>17880</v>
      </c>
      <c r="F257" s="85">
        <v>4216</v>
      </c>
      <c r="G257" s="36"/>
    </row>
    <row r="258" spans="1:7" s="29" customFormat="1" ht="17.25" customHeight="1">
      <c r="A258" s="84"/>
      <c r="B258" s="95" t="s">
        <v>135</v>
      </c>
      <c r="C258" s="26">
        <v>1590</v>
      </c>
      <c r="D258" s="26">
        <v>1590000</v>
      </c>
      <c r="E258" s="27">
        <v>17880</v>
      </c>
      <c r="F258" s="85">
        <v>4216</v>
      </c>
      <c r="G258" s="36"/>
    </row>
    <row r="259" spans="1:7" s="29" customFormat="1" ht="17.25" customHeight="1">
      <c r="A259" s="84"/>
      <c r="B259" s="95" t="s">
        <v>293</v>
      </c>
      <c r="C259" s="26">
        <v>1408</v>
      </c>
      <c r="D259" s="26">
        <v>1408000</v>
      </c>
      <c r="E259" s="27">
        <v>17880</v>
      </c>
      <c r="F259" s="85">
        <v>4216</v>
      </c>
      <c r="G259" s="36"/>
    </row>
    <row r="260" spans="1:8" s="29" customFormat="1" ht="17.25" customHeight="1">
      <c r="A260" s="30"/>
      <c r="B260" s="25" t="s">
        <v>290</v>
      </c>
      <c r="C260" s="34">
        <v>3000</v>
      </c>
      <c r="D260" s="35">
        <v>3000000</v>
      </c>
      <c r="E260" s="33">
        <v>17880</v>
      </c>
      <c r="F260" s="30" t="s">
        <v>266</v>
      </c>
      <c r="G260" s="28"/>
      <c r="H260" s="36"/>
    </row>
    <row r="261" spans="1:8" s="29" customFormat="1" ht="17.25" customHeight="1">
      <c r="A261" s="84"/>
      <c r="B261" s="25"/>
      <c r="C261" s="26"/>
      <c r="D261" s="26"/>
      <c r="E261" s="27"/>
      <c r="F261" s="85"/>
      <c r="G261" s="36"/>
      <c r="H261" s="36"/>
    </row>
    <row r="262" spans="1:8" s="29" customFormat="1" ht="17.25" customHeight="1">
      <c r="A262" s="30"/>
      <c r="B262" s="31" t="s">
        <v>145</v>
      </c>
      <c r="C262" s="37">
        <f>+C264+C265+C263</f>
        <v>2202</v>
      </c>
      <c r="D262" s="37">
        <f>+D264+D265+D263</f>
        <v>2202000</v>
      </c>
      <c r="E262" s="27"/>
      <c r="F262" s="24"/>
      <c r="G262" s="36"/>
      <c r="H262" s="36"/>
    </row>
    <row r="263" spans="1:8" s="29" customFormat="1" ht="17.25" customHeight="1">
      <c r="A263" s="30" t="s">
        <v>193</v>
      </c>
      <c r="B263" s="38" t="s">
        <v>267</v>
      </c>
      <c r="C263" s="26">
        <v>105</v>
      </c>
      <c r="D263" s="26">
        <v>105000</v>
      </c>
      <c r="E263" s="27">
        <v>14876</v>
      </c>
      <c r="F263" s="24" t="s">
        <v>266</v>
      </c>
      <c r="G263" s="36"/>
      <c r="H263" s="36"/>
    </row>
    <row r="264" spans="1:8" s="29" customFormat="1" ht="17.25" customHeight="1">
      <c r="A264" s="30"/>
      <c r="B264" s="25" t="s">
        <v>268</v>
      </c>
      <c r="C264" s="26">
        <v>2000</v>
      </c>
      <c r="D264" s="26">
        <v>2000000</v>
      </c>
      <c r="E264" s="27">
        <v>14671</v>
      </c>
      <c r="F264" s="24" t="s">
        <v>266</v>
      </c>
      <c r="G264" s="36"/>
      <c r="H264" s="36"/>
    </row>
    <row r="265" spans="1:8" s="29" customFormat="1" ht="17.25" customHeight="1">
      <c r="A265" s="30"/>
      <c r="B265" s="25" t="s">
        <v>294</v>
      </c>
      <c r="C265" s="26">
        <v>97</v>
      </c>
      <c r="D265" s="26">
        <v>97000</v>
      </c>
      <c r="E265" s="27">
        <v>14907</v>
      </c>
      <c r="F265" s="24" t="s">
        <v>266</v>
      </c>
      <c r="G265" s="36"/>
      <c r="H265" s="36"/>
    </row>
    <row r="266" spans="1:8" s="29" customFormat="1" ht="17.25" customHeight="1">
      <c r="A266" s="30"/>
      <c r="B266" s="31"/>
      <c r="C266" s="26"/>
      <c r="D266" s="26"/>
      <c r="E266" s="27"/>
      <c r="F266" s="24"/>
      <c r="G266" s="36"/>
      <c r="H266" s="36"/>
    </row>
    <row r="267" spans="1:8" s="29" customFormat="1" ht="17.25" customHeight="1">
      <c r="A267" s="30"/>
      <c r="B267" s="31" t="s">
        <v>156</v>
      </c>
      <c r="C267" s="37">
        <f>+SUM(C268:C269)</f>
        <v>167.5354</v>
      </c>
      <c r="D267" s="37">
        <f>+SUM(D268:D269)</f>
        <v>167535.4</v>
      </c>
      <c r="E267" s="27"/>
      <c r="F267" s="24"/>
      <c r="G267" s="36"/>
      <c r="H267" s="36"/>
    </row>
    <row r="268" spans="1:8" s="29" customFormat="1" ht="17.25" customHeight="1">
      <c r="A268" s="30" t="s">
        <v>269</v>
      </c>
      <c r="B268" s="25" t="s">
        <v>270</v>
      </c>
      <c r="C268" s="26">
        <v>204.75</v>
      </c>
      <c r="D268" s="26">
        <v>204750</v>
      </c>
      <c r="E268" s="27">
        <v>29516</v>
      </c>
      <c r="F268" s="24" t="s">
        <v>266</v>
      </c>
      <c r="G268" s="36"/>
      <c r="H268" s="36"/>
    </row>
    <row r="269" spans="1:8" s="29" customFormat="1" ht="17.25" customHeight="1">
      <c r="A269" s="30" t="s">
        <v>271</v>
      </c>
      <c r="B269" s="25" t="s">
        <v>272</v>
      </c>
      <c r="C269" s="26">
        <v>-37.2146</v>
      </c>
      <c r="D269" s="26">
        <v>-37214.6</v>
      </c>
      <c r="E269" s="27">
        <v>29516</v>
      </c>
      <c r="F269" s="24" t="s">
        <v>266</v>
      </c>
      <c r="G269" s="36"/>
      <c r="H269" s="36"/>
    </row>
    <row r="270" spans="1:7" ht="17.25" customHeight="1">
      <c r="A270" s="46"/>
      <c r="B270" s="44"/>
      <c r="C270" s="45"/>
      <c r="D270" s="45"/>
      <c r="E270" s="96"/>
      <c r="F270" s="43"/>
      <c r="G270" s="36"/>
    </row>
    <row r="271" spans="1:8" s="29" customFormat="1" ht="17.25" customHeight="1">
      <c r="A271" s="30"/>
      <c r="B271" s="31" t="s">
        <v>163</v>
      </c>
      <c r="C271" s="37">
        <f>+C273+C272</f>
        <v>3716.37865</v>
      </c>
      <c r="D271" s="37">
        <f>+D273+D272</f>
        <v>3716350.45</v>
      </c>
      <c r="E271" s="27"/>
      <c r="F271" s="24"/>
      <c r="G271" s="36"/>
      <c r="H271" s="36"/>
    </row>
    <row r="272" spans="1:8" s="29" customFormat="1" ht="17.25" customHeight="1">
      <c r="A272" s="30" t="s">
        <v>273</v>
      </c>
      <c r="B272" s="25" t="s">
        <v>258</v>
      </c>
      <c r="C272" s="26">
        <v>2549.37865</v>
      </c>
      <c r="D272" s="26">
        <v>2549378.65</v>
      </c>
      <c r="E272" s="27">
        <v>15827</v>
      </c>
      <c r="F272" s="24" t="s">
        <v>266</v>
      </c>
      <c r="G272" s="36"/>
      <c r="H272" s="36"/>
    </row>
    <row r="273" spans="1:8" s="29" customFormat="1" ht="17.25" customHeight="1">
      <c r="A273" s="30"/>
      <c r="B273" s="25" t="s">
        <v>274</v>
      </c>
      <c r="C273" s="26">
        <v>1167</v>
      </c>
      <c r="D273" s="26">
        <v>1166971.8</v>
      </c>
      <c r="E273" s="27">
        <v>15827</v>
      </c>
      <c r="F273" s="24" t="s">
        <v>266</v>
      </c>
      <c r="G273" s="36"/>
      <c r="H273" s="36"/>
    </row>
    <row r="274" spans="1:8" s="29" customFormat="1" ht="17.25" customHeight="1">
      <c r="A274" s="30"/>
      <c r="B274" s="25"/>
      <c r="C274" s="26"/>
      <c r="D274" s="26"/>
      <c r="E274" s="27"/>
      <c r="F274" s="24"/>
      <c r="G274" s="36"/>
      <c r="H274" s="36"/>
    </row>
    <row r="275" spans="1:8" s="29" customFormat="1" ht="17.25" customHeight="1">
      <c r="A275" s="30"/>
      <c r="B275" s="31" t="s">
        <v>165</v>
      </c>
      <c r="C275" s="37">
        <f>SUM(C276:C284)</f>
        <v>13550.45995</v>
      </c>
      <c r="D275" s="37">
        <f>SUM(D276:D284)</f>
        <v>13550459.95</v>
      </c>
      <c r="E275" s="27"/>
      <c r="F275" s="24"/>
      <c r="G275" s="36"/>
      <c r="H275" s="36"/>
    </row>
    <row r="276" spans="1:8" s="29" customFormat="1" ht="17.25" customHeight="1">
      <c r="A276" s="30" t="s">
        <v>171</v>
      </c>
      <c r="B276" s="50" t="s">
        <v>172</v>
      </c>
      <c r="C276" s="26">
        <v>175</v>
      </c>
      <c r="D276" s="26">
        <f>148750+26250</f>
        <v>175000</v>
      </c>
      <c r="E276" s="27">
        <v>33006</v>
      </c>
      <c r="F276" s="24" t="s">
        <v>275</v>
      </c>
      <c r="G276" s="36"/>
      <c r="H276" s="36"/>
    </row>
    <row r="277" spans="1:8" s="29" customFormat="1" ht="17.25" customHeight="1">
      <c r="A277" s="30" t="s">
        <v>113</v>
      </c>
      <c r="B277" s="50" t="s">
        <v>174</v>
      </c>
      <c r="C277" s="34">
        <v>533.45995</v>
      </c>
      <c r="D277" s="35">
        <f>453440.95+80019</f>
        <v>533459.95</v>
      </c>
      <c r="E277" s="33">
        <v>33006</v>
      </c>
      <c r="F277" s="24" t="s">
        <v>275</v>
      </c>
      <c r="G277" s="28"/>
      <c r="H277" s="28"/>
    </row>
    <row r="278" spans="1:8" s="29" customFormat="1" ht="17.25" customHeight="1">
      <c r="A278" s="30" t="s">
        <v>217</v>
      </c>
      <c r="B278" s="38" t="s">
        <v>218</v>
      </c>
      <c r="C278" s="34">
        <v>11000</v>
      </c>
      <c r="D278" s="35">
        <v>11000000</v>
      </c>
      <c r="E278" s="33">
        <v>352</v>
      </c>
      <c r="F278" s="24" t="s">
        <v>275</v>
      </c>
      <c r="G278" s="28"/>
      <c r="H278" s="28"/>
    </row>
    <row r="279" spans="1:9" s="29" customFormat="1" ht="17.25" customHeight="1">
      <c r="A279" s="30"/>
      <c r="B279" s="25" t="s">
        <v>226</v>
      </c>
      <c r="C279" s="34">
        <v>1000</v>
      </c>
      <c r="D279" s="35">
        <v>1000000</v>
      </c>
      <c r="E279" s="33">
        <v>551</v>
      </c>
      <c r="F279" s="24" t="s">
        <v>275</v>
      </c>
      <c r="G279" s="36"/>
      <c r="H279" s="28"/>
      <c r="I279" s="28"/>
    </row>
    <row r="280" spans="1:9" s="29" customFormat="1" ht="17.25" customHeight="1">
      <c r="A280" s="30"/>
      <c r="B280" s="25" t="s">
        <v>295</v>
      </c>
      <c r="C280" s="34">
        <v>200</v>
      </c>
      <c r="D280" s="35">
        <v>200000</v>
      </c>
      <c r="E280" s="33">
        <v>551</v>
      </c>
      <c r="F280" s="24" t="s">
        <v>275</v>
      </c>
      <c r="G280" s="28"/>
      <c r="H280" s="28"/>
      <c r="I280" s="28"/>
    </row>
    <row r="281" spans="1:8" s="29" customFormat="1" ht="17.25" customHeight="1">
      <c r="A281" s="30"/>
      <c r="B281" s="97" t="s">
        <v>276</v>
      </c>
      <c r="C281" s="34">
        <v>78</v>
      </c>
      <c r="D281" s="35">
        <v>78000</v>
      </c>
      <c r="E281" s="33">
        <v>341</v>
      </c>
      <c r="F281" s="24" t="s">
        <v>275</v>
      </c>
      <c r="G281" s="28"/>
      <c r="H281" s="28"/>
    </row>
    <row r="282" spans="1:11" s="29" customFormat="1" ht="17.25" customHeight="1">
      <c r="A282" s="30"/>
      <c r="B282" s="97" t="s">
        <v>277</v>
      </c>
      <c r="C282" s="34">
        <v>84</v>
      </c>
      <c r="D282" s="35">
        <v>84000</v>
      </c>
      <c r="E282" s="33">
        <v>551</v>
      </c>
      <c r="F282" s="24" t="s">
        <v>275</v>
      </c>
      <c r="G282" s="36"/>
      <c r="H282" s="28"/>
      <c r="I282" s="28"/>
      <c r="J282" s="28"/>
      <c r="K282" s="28"/>
    </row>
    <row r="283" spans="1:11" s="29" customFormat="1" ht="17.25" customHeight="1">
      <c r="A283" s="30"/>
      <c r="B283" s="25" t="s">
        <v>278</v>
      </c>
      <c r="C283" s="34">
        <v>80</v>
      </c>
      <c r="D283" s="35">
        <v>80000</v>
      </c>
      <c r="E283" s="33">
        <v>551</v>
      </c>
      <c r="F283" s="24" t="s">
        <v>275</v>
      </c>
      <c r="G283" s="28"/>
      <c r="H283" s="28"/>
      <c r="I283" s="28"/>
      <c r="J283" s="28"/>
      <c r="K283" s="28"/>
    </row>
    <row r="284" spans="1:11" s="29" customFormat="1" ht="17.25" customHeight="1">
      <c r="A284" s="30"/>
      <c r="B284" s="97" t="s">
        <v>296</v>
      </c>
      <c r="C284" s="34">
        <v>400</v>
      </c>
      <c r="D284" s="35">
        <v>400000</v>
      </c>
      <c r="E284" s="33">
        <v>551</v>
      </c>
      <c r="F284" s="24" t="s">
        <v>275</v>
      </c>
      <c r="G284" s="28"/>
      <c r="H284" s="28"/>
      <c r="I284" s="28"/>
      <c r="J284" s="28"/>
      <c r="K284" s="28"/>
    </row>
    <row r="285" spans="1:8" s="29" customFormat="1" ht="17.25" customHeight="1">
      <c r="A285" s="30"/>
      <c r="B285" s="97"/>
      <c r="C285" s="34"/>
      <c r="D285" s="35"/>
      <c r="E285" s="33"/>
      <c r="F285" s="24"/>
      <c r="G285" s="28"/>
      <c r="H285" s="28"/>
    </row>
    <row r="286" spans="1:8" s="29" customFormat="1" ht="17.25" customHeight="1">
      <c r="A286" s="30"/>
      <c r="B286" s="31" t="s">
        <v>297</v>
      </c>
      <c r="C286" s="52">
        <f>+C287+C288</f>
        <v>9117.75445</v>
      </c>
      <c r="D286" s="52">
        <f>+D287+D288</f>
        <v>9117754.45</v>
      </c>
      <c r="E286" s="33"/>
      <c r="F286" s="24"/>
      <c r="G286" s="28"/>
      <c r="H286" s="28"/>
    </row>
    <row r="287" spans="1:8" s="29" customFormat="1" ht="17.25" customHeight="1">
      <c r="A287" s="30" t="s">
        <v>18</v>
      </c>
      <c r="B287" s="97" t="s">
        <v>279</v>
      </c>
      <c r="C287" s="34">
        <v>8378.47759</v>
      </c>
      <c r="D287" s="61">
        <v>8378477.59</v>
      </c>
      <c r="E287" s="33">
        <v>86505</v>
      </c>
      <c r="F287" s="24" t="s">
        <v>280</v>
      </c>
      <c r="G287" s="28"/>
      <c r="H287" s="28"/>
    </row>
    <row r="288" spans="1:8" s="29" customFormat="1" ht="17.25" customHeight="1">
      <c r="A288" s="30" t="s">
        <v>18</v>
      </c>
      <c r="B288" s="97" t="s">
        <v>279</v>
      </c>
      <c r="C288" s="34">
        <v>739.27686</v>
      </c>
      <c r="D288" s="61">
        <v>739276.86</v>
      </c>
      <c r="E288" s="33">
        <v>86501</v>
      </c>
      <c r="F288" s="24" t="s">
        <v>280</v>
      </c>
      <c r="G288" s="28"/>
      <c r="H288" s="28"/>
    </row>
    <row r="289" spans="1:8" s="29" customFormat="1" ht="17.25" customHeight="1">
      <c r="A289" s="30"/>
      <c r="B289" s="97"/>
      <c r="C289" s="34"/>
      <c r="D289" s="35"/>
      <c r="E289" s="33"/>
      <c r="F289" s="24"/>
      <c r="G289" s="28"/>
      <c r="H289" s="28"/>
    </row>
    <row r="290" spans="1:8" s="29" customFormat="1" ht="17.25" customHeight="1">
      <c r="A290" s="30"/>
      <c r="B290" s="91" t="s">
        <v>281</v>
      </c>
      <c r="C290" s="32">
        <f>+C254+C267+C271+C246+C275+C262+C239+C286+C251</f>
        <v>61898.56976</v>
      </c>
      <c r="D290" s="32">
        <f>+D254+D267+D271+D246+D275+D262+D239+D286+D251</f>
        <v>61898186.95999999</v>
      </c>
      <c r="E290" s="98"/>
      <c r="F290" s="33"/>
      <c r="G290" s="36"/>
      <c r="H290" s="36"/>
    </row>
    <row r="291" spans="1:8" s="29" customFormat="1" ht="17.25" customHeight="1">
      <c r="A291" s="99"/>
      <c r="B291" s="100"/>
      <c r="C291" s="101"/>
      <c r="D291" s="101"/>
      <c r="E291" s="100"/>
      <c r="F291" s="100"/>
      <c r="G291" s="102"/>
      <c r="H291" s="36"/>
    </row>
    <row r="292" spans="4:6" ht="6" customHeight="1">
      <c r="D292" s="1"/>
      <c r="E292" s="2"/>
      <c r="F292" s="2"/>
    </row>
    <row r="293" spans="1:6" ht="11.25" customHeight="1">
      <c r="A293" s="104"/>
      <c r="B293" s="9"/>
      <c r="C293" s="10"/>
      <c r="D293" s="10"/>
      <c r="E293" s="105"/>
      <c r="F293" s="105"/>
    </row>
    <row r="294" spans="1:12" ht="17.25" customHeight="1">
      <c r="A294" s="106"/>
      <c r="B294" s="107"/>
      <c r="C294" s="108"/>
      <c r="D294" s="15"/>
      <c r="E294" s="109"/>
      <c r="F294" s="105"/>
      <c r="I294" s="1"/>
      <c r="J294" s="110"/>
      <c r="K294" s="110"/>
      <c r="L294" s="110"/>
    </row>
    <row r="295" spans="1:12" ht="17.25" customHeight="1">
      <c r="A295" s="106"/>
      <c r="B295" s="16" t="s">
        <v>282</v>
      </c>
      <c r="C295" s="17" t="s">
        <v>4</v>
      </c>
      <c r="D295" s="17" t="s">
        <v>5</v>
      </c>
      <c r="E295" s="109"/>
      <c r="F295" s="105"/>
      <c r="I295" s="1"/>
      <c r="J295" s="110"/>
      <c r="K295" s="110"/>
      <c r="L295" s="110"/>
    </row>
    <row r="296" spans="1:12" ht="17.25" customHeight="1">
      <c r="A296" s="106"/>
      <c r="B296" s="111"/>
      <c r="C296" s="112"/>
      <c r="D296" s="113"/>
      <c r="E296" s="109"/>
      <c r="F296" s="105"/>
      <c r="I296" s="1"/>
      <c r="J296" s="110"/>
      <c r="K296" s="110"/>
      <c r="L296" s="110"/>
    </row>
    <row r="297" spans="1:12" ht="17.25" customHeight="1">
      <c r="A297" s="114"/>
      <c r="B297" s="115" t="s">
        <v>283</v>
      </c>
      <c r="C297" s="116">
        <f>+C233</f>
        <v>1102068.18178</v>
      </c>
      <c r="D297" s="56">
        <f>+D233</f>
        <v>1084872409.1799998</v>
      </c>
      <c r="E297" s="117"/>
      <c r="F297" s="105"/>
      <c r="I297" s="1"/>
      <c r="J297" s="110"/>
      <c r="K297" s="110"/>
      <c r="L297" s="110"/>
    </row>
    <row r="298" spans="1:12" ht="17.25" customHeight="1">
      <c r="A298" s="114"/>
      <c r="B298" s="115" t="s">
        <v>284</v>
      </c>
      <c r="C298" s="116">
        <f>+C290</f>
        <v>61898.56976</v>
      </c>
      <c r="D298" s="56">
        <f>+D290</f>
        <v>61898186.95999999</v>
      </c>
      <c r="E298" s="118"/>
      <c r="F298" s="105"/>
      <c r="I298" s="1"/>
      <c r="J298" s="110"/>
      <c r="K298" s="110"/>
      <c r="L298" s="110"/>
    </row>
    <row r="299" spans="1:12" ht="15.75">
      <c r="A299" s="114"/>
      <c r="B299" s="115"/>
      <c r="C299" s="116"/>
      <c r="D299" s="56"/>
      <c r="E299" s="118"/>
      <c r="F299" s="105"/>
      <c r="I299" s="1"/>
      <c r="J299" s="110"/>
      <c r="K299" s="110"/>
      <c r="L299" s="110"/>
    </row>
    <row r="300" spans="1:12" ht="17.25" customHeight="1">
      <c r="A300" s="114"/>
      <c r="B300" s="119" t="s">
        <v>285</v>
      </c>
      <c r="C300" s="120">
        <f>+C297+C298</f>
        <v>1163966.75154</v>
      </c>
      <c r="D300" s="65">
        <f>SUM(D297:D298)</f>
        <v>1146770596.1399999</v>
      </c>
      <c r="E300" s="118"/>
      <c r="F300" s="121"/>
      <c r="I300" s="1"/>
      <c r="J300" s="110"/>
      <c r="K300" s="110"/>
      <c r="L300" s="110"/>
    </row>
    <row r="301" spans="1:12" ht="17.25" customHeight="1">
      <c r="A301" s="114"/>
      <c r="B301" s="122"/>
      <c r="C301" s="123"/>
      <c r="D301" s="124"/>
      <c r="E301" s="117"/>
      <c r="F301" s="105"/>
      <c r="I301" s="110"/>
      <c r="J301" s="110"/>
      <c r="K301" s="110"/>
      <c r="L301" s="110"/>
    </row>
    <row r="302" spans="4:6" ht="15.75">
      <c r="D302" s="1"/>
      <c r="E302" s="2"/>
      <c r="F302" s="1"/>
    </row>
    <row r="303" spans="4:6" ht="15.75">
      <c r="D303" s="1"/>
      <c r="E303" s="2"/>
      <c r="F303" s="2"/>
    </row>
    <row r="304" spans="4:6" ht="15.75">
      <c r="D304" s="1"/>
      <c r="E304" s="2"/>
      <c r="F304" s="2"/>
    </row>
    <row r="305" spans="4:6" ht="15.75">
      <c r="D305" s="1"/>
      <c r="E305" s="2"/>
      <c r="F305" s="2"/>
    </row>
    <row r="306" spans="4:6" ht="15.75">
      <c r="D306" s="1"/>
      <c r="E306" s="2"/>
      <c r="F306" s="2"/>
    </row>
    <row r="307" spans="4:6" ht="15.75">
      <c r="D307" s="1"/>
      <c r="E307" s="2"/>
      <c r="F307" s="2"/>
    </row>
    <row r="308" spans="4:6" ht="15.75">
      <c r="D308" s="1"/>
      <c r="E308" s="2"/>
      <c r="F308" s="2"/>
    </row>
    <row r="309" spans="4:6" ht="15.75">
      <c r="D309" s="1"/>
      <c r="E309" s="2"/>
      <c r="F309" s="2"/>
    </row>
    <row r="310" spans="4:6" ht="15.75">
      <c r="D310" s="1"/>
      <c r="E310" s="2"/>
      <c r="F310" s="2"/>
    </row>
    <row r="311" spans="4:6" ht="15.75">
      <c r="D311" s="1"/>
      <c r="E311" s="2"/>
      <c r="F311" s="2"/>
    </row>
    <row r="312" spans="4:6" ht="15.75">
      <c r="D312" s="1"/>
      <c r="E312" s="2"/>
      <c r="F312" s="2"/>
    </row>
    <row r="313" spans="4:6" ht="15.75">
      <c r="D313" s="1"/>
      <c r="E313" s="2"/>
      <c r="F313" s="2"/>
    </row>
    <row r="314" spans="4:6" ht="15.75">
      <c r="D314" s="1"/>
      <c r="E314" s="2"/>
      <c r="F314" s="2"/>
    </row>
    <row r="315" spans="4:6" ht="15.75">
      <c r="D315" s="1"/>
      <c r="E315" s="2"/>
      <c r="F315" s="2"/>
    </row>
    <row r="316" spans="4:6" ht="15.75">
      <c r="D316" s="1"/>
      <c r="E316" s="2"/>
      <c r="F316" s="2"/>
    </row>
    <row r="317" spans="4:6" ht="15.75">
      <c r="D317" s="1"/>
      <c r="E317" s="2"/>
      <c r="F317" s="2"/>
    </row>
    <row r="318" spans="4:6" ht="15.75">
      <c r="D318" s="1"/>
      <c r="E318" s="2"/>
      <c r="F318" s="2"/>
    </row>
    <row r="319" spans="4:6" ht="15.75">
      <c r="D319" s="1"/>
      <c r="E319" s="2"/>
      <c r="F319" s="2"/>
    </row>
    <row r="320" spans="4:6" ht="15.75">
      <c r="D320" s="1"/>
      <c r="E320" s="2"/>
      <c r="F320" s="2"/>
    </row>
    <row r="321" spans="4:6" ht="15.75">
      <c r="D321" s="1"/>
      <c r="E321" s="2"/>
      <c r="F321" s="2"/>
    </row>
    <row r="322" spans="4:6" ht="15.75">
      <c r="D322" s="1"/>
      <c r="E322" s="2"/>
      <c r="F322" s="2"/>
    </row>
    <row r="323" spans="4:6" ht="15.75">
      <c r="D323" s="1"/>
      <c r="E323" s="2"/>
      <c r="F323" s="2"/>
    </row>
    <row r="324" spans="4:6" ht="15.75">
      <c r="D324" s="1"/>
      <c r="E324" s="2"/>
      <c r="F324" s="2"/>
    </row>
    <row r="325" spans="4:6" ht="15.75">
      <c r="D325" s="1"/>
      <c r="E325" s="2"/>
      <c r="F325" s="2"/>
    </row>
    <row r="326" spans="4:6" ht="15.75">
      <c r="D326" s="1"/>
      <c r="E326" s="2"/>
      <c r="F326" s="2"/>
    </row>
    <row r="327" spans="4:6" ht="15.75">
      <c r="D327" s="1"/>
      <c r="E327" s="2"/>
      <c r="F327" s="2"/>
    </row>
    <row r="328" spans="4:6" ht="15.75">
      <c r="D328" s="1"/>
      <c r="E328" s="2"/>
      <c r="F328" s="2"/>
    </row>
    <row r="329" spans="4:6" ht="15.75">
      <c r="D329" s="1"/>
      <c r="E329" s="2"/>
      <c r="F329" s="2"/>
    </row>
    <row r="330" spans="4:6" ht="15.75">
      <c r="D330" s="1"/>
      <c r="E330" s="2"/>
      <c r="F330" s="2"/>
    </row>
    <row r="331" spans="4:6" ht="15.75">
      <c r="D331" s="1"/>
      <c r="E331" s="2"/>
      <c r="F331" s="2"/>
    </row>
    <row r="332" spans="4:6" ht="15.75">
      <c r="D332" s="1"/>
      <c r="E332" s="2"/>
      <c r="F332" s="2"/>
    </row>
    <row r="333" spans="4:6" ht="15.75">
      <c r="D333" s="1"/>
      <c r="E333" s="2"/>
      <c r="F333" s="2"/>
    </row>
    <row r="334" spans="4:6" ht="15.75">
      <c r="D334" s="1"/>
      <c r="E334" s="2"/>
      <c r="F334" s="2"/>
    </row>
    <row r="335" spans="4:6" ht="15.75">
      <c r="D335" s="1"/>
      <c r="E335" s="2"/>
      <c r="F335" s="2"/>
    </row>
    <row r="336" spans="4:6" ht="15.75">
      <c r="D336" s="1"/>
      <c r="E336" s="2"/>
      <c r="F336" s="2"/>
    </row>
    <row r="337" spans="4:6" ht="15.75">
      <c r="D337" s="1"/>
      <c r="E337" s="2"/>
      <c r="F337" s="2"/>
    </row>
    <row r="338" spans="4:6" ht="15.75">
      <c r="D338" s="1"/>
      <c r="E338" s="2"/>
      <c r="F338" s="2"/>
    </row>
    <row r="339" spans="4:6" ht="15.75">
      <c r="D339" s="1"/>
      <c r="E339" s="2"/>
      <c r="F339" s="2"/>
    </row>
    <row r="340" spans="4:6" ht="15.75">
      <c r="D340" s="1"/>
      <c r="E340" s="2"/>
      <c r="F340" s="2"/>
    </row>
    <row r="341" spans="4:6" ht="15.75">
      <c r="D341" s="1"/>
      <c r="E341" s="2"/>
      <c r="F341" s="2"/>
    </row>
    <row r="342" spans="4:6" ht="15.75">
      <c r="D342" s="1"/>
      <c r="E342" s="2"/>
      <c r="F342" s="2"/>
    </row>
    <row r="343" spans="4:6" ht="15.75">
      <c r="D343" s="1"/>
      <c r="E343" s="2"/>
      <c r="F343" s="2"/>
    </row>
    <row r="344" spans="4:6" ht="15.75">
      <c r="D344" s="1"/>
      <c r="E344" s="2"/>
      <c r="F344" s="2"/>
    </row>
    <row r="345" spans="4:6" ht="15.75">
      <c r="D345" s="1"/>
      <c r="E345" s="2"/>
      <c r="F345" s="2"/>
    </row>
    <row r="346" spans="4:6" ht="15.75">
      <c r="D346" s="1"/>
      <c r="E346" s="2"/>
      <c r="F346" s="2"/>
    </row>
    <row r="347" spans="4:6" ht="15.75">
      <c r="D347" s="1"/>
      <c r="E347" s="2"/>
      <c r="F347" s="2"/>
    </row>
    <row r="348" spans="4:6" ht="15.75">
      <c r="D348" s="1"/>
      <c r="E348" s="2"/>
      <c r="F348" s="2"/>
    </row>
    <row r="349" spans="4:6" ht="15.75">
      <c r="D349" s="1"/>
      <c r="E349" s="2"/>
      <c r="F349" s="2"/>
    </row>
    <row r="350" spans="4:6" ht="15.75">
      <c r="D350" s="1"/>
      <c r="E350" s="2"/>
      <c r="F350" s="2"/>
    </row>
    <row r="351" spans="4:6" ht="15.75">
      <c r="D351" s="1"/>
      <c r="E351" s="2"/>
      <c r="F351" s="2"/>
    </row>
    <row r="352" spans="4:6" ht="15.75">
      <c r="D352" s="1"/>
      <c r="E352" s="2"/>
      <c r="F352" s="2"/>
    </row>
    <row r="353" spans="4:6" ht="15.75">
      <c r="D353" s="1"/>
      <c r="E353" s="2"/>
      <c r="F353" s="2"/>
    </row>
    <row r="354" spans="4:6" ht="15.75">
      <c r="D354" s="1"/>
      <c r="E354" s="2"/>
      <c r="F354" s="2"/>
    </row>
    <row r="355" spans="4:6" ht="15.75">
      <c r="D355" s="1"/>
      <c r="E355" s="2"/>
      <c r="F355" s="2"/>
    </row>
    <row r="356" spans="4:6" ht="15.75">
      <c r="D356" s="1"/>
      <c r="E356" s="2"/>
      <c r="F356" s="2"/>
    </row>
    <row r="357" spans="4:6" ht="15.75">
      <c r="D357" s="1"/>
      <c r="E357" s="2"/>
      <c r="F357" s="2"/>
    </row>
    <row r="358" spans="4:6" ht="15.75">
      <c r="D358" s="1"/>
      <c r="E358" s="2"/>
      <c r="F358" s="2"/>
    </row>
    <row r="359" spans="4:6" ht="15.75">
      <c r="D359" s="1"/>
      <c r="E359" s="2"/>
      <c r="F359" s="2"/>
    </row>
    <row r="360" spans="4:6" ht="15.75">
      <c r="D360" s="1"/>
      <c r="E360" s="2"/>
      <c r="F360" s="2"/>
    </row>
    <row r="361" spans="4:6" ht="15.75">
      <c r="D361" s="1"/>
      <c r="E361" s="2"/>
      <c r="F361" s="2"/>
    </row>
    <row r="362" spans="4:6" ht="15.75">
      <c r="D362" s="1"/>
      <c r="E362" s="2"/>
      <c r="F362" s="2"/>
    </row>
    <row r="363" spans="4:6" ht="15.75">
      <c r="D363" s="1"/>
      <c r="E363" s="2"/>
      <c r="F363" s="2"/>
    </row>
    <row r="364" spans="4:6" ht="15.75">
      <c r="D364" s="1"/>
      <c r="E364" s="2"/>
      <c r="F364" s="2"/>
    </row>
    <row r="365" spans="4:6" ht="15.75">
      <c r="D365" s="1"/>
      <c r="E365" s="2"/>
      <c r="F365" s="2"/>
    </row>
    <row r="366" spans="4:6" ht="15.75">
      <c r="D366" s="1"/>
      <c r="E366" s="2"/>
      <c r="F366" s="2"/>
    </row>
    <row r="367" spans="4:6" ht="15.75">
      <c r="D367" s="1"/>
      <c r="E367" s="2"/>
      <c r="F367" s="2"/>
    </row>
    <row r="368" spans="4:6" ht="15.75">
      <c r="D368" s="1"/>
      <c r="E368" s="2"/>
      <c r="F368" s="2"/>
    </row>
    <row r="369" spans="4:6" ht="15.75">
      <c r="D369" s="1"/>
      <c r="E369" s="2"/>
      <c r="F369" s="2"/>
    </row>
    <row r="370" spans="4:6" ht="15.75">
      <c r="D370" s="1"/>
      <c r="E370" s="2"/>
      <c r="F370" s="2"/>
    </row>
    <row r="371" spans="4:6" ht="15.75">
      <c r="D371" s="1"/>
      <c r="E371" s="2"/>
      <c r="F371" s="2"/>
    </row>
    <row r="372" spans="4:6" ht="15.75">
      <c r="D372" s="1"/>
      <c r="E372" s="2"/>
      <c r="F372" s="2"/>
    </row>
    <row r="373" spans="4:6" ht="15.75">
      <c r="D373" s="1"/>
      <c r="E373" s="2"/>
      <c r="F373" s="2"/>
    </row>
    <row r="374" spans="4:6" ht="15.75">
      <c r="D374" s="1"/>
      <c r="E374" s="2"/>
      <c r="F374" s="2"/>
    </row>
    <row r="375" spans="4:6" ht="15.75">
      <c r="D375" s="1"/>
      <c r="E375" s="2"/>
      <c r="F375" s="2"/>
    </row>
    <row r="376" spans="4:6" ht="15.75">
      <c r="D376" s="1"/>
      <c r="E376" s="2"/>
      <c r="F376" s="2"/>
    </row>
    <row r="377" spans="4:6" ht="15.75">
      <c r="D377" s="1"/>
      <c r="E377" s="2"/>
      <c r="F377" s="2"/>
    </row>
    <row r="378" spans="4:6" ht="15.75">
      <c r="D378" s="1"/>
      <c r="E378" s="2"/>
      <c r="F378" s="2"/>
    </row>
    <row r="379" spans="4:6" ht="15.75">
      <c r="D379" s="1"/>
      <c r="E379" s="2"/>
      <c r="F379" s="2"/>
    </row>
    <row r="380" spans="4:6" ht="15.75">
      <c r="D380" s="1"/>
      <c r="E380" s="2"/>
      <c r="F380" s="2"/>
    </row>
    <row r="381" spans="4:6" ht="15.75">
      <c r="D381" s="1"/>
      <c r="E381" s="2"/>
      <c r="F381" s="2"/>
    </row>
    <row r="382" spans="4:6" ht="15.75">
      <c r="D382" s="1"/>
      <c r="E382" s="2"/>
      <c r="F382" s="2"/>
    </row>
    <row r="383" spans="4:6" ht="15.75">
      <c r="D383" s="1"/>
      <c r="E383" s="2"/>
      <c r="F383" s="2"/>
    </row>
    <row r="384" spans="4:6" ht="15.75">
      <c r="D384" s="1"/>
      <c r="E384" s="2"/>
      <c r="F384" s="2"/>
    </row>
    <row r="385" spans="4:6" ht="15.75">
      <c r="D385" s="1"/>
      <c r="E385" s="2"/>
      <c r="F385" s="2"/>
    </row>
    <row r="386" spans="4:6" ht="15.75">
      <c r="D386" s="1"/>
      <c r="E386" s="2"/>
      <c r="F386" s="2"/>
    </row>
    <row r="387" spans="4:6" ht="15.75">
      <c r="D387" s="1"/>
      <c r="E387" s="2"/>
      <c r="F387" s="2"/>
    </row>
    <row r="388" spans="4:6" ht="15.75">
      <c r="D388" s="1"/>
      <c r="E388" s="2"/>
      <c r="F388" s="2"/>
    </row>
    <row r="389" spans="4:6" ht="15.75">
      <c r="D389" s="1"/>
      <c r="E389" s="2"/>
      <c r="F389" s="2"/>
    </row>
    <row r="390" spans="4:6" ht="15.75">
      <c r="D390" s="1"/>
      <c r="E390" s="2"/>
      <c r="F390" s="2"/>
    </row>
    <row r="391" spans="4:6" ht="15.75">
      <c r="D391" s="1"/>
      <c r="E391" s="2"/>
      <c r="F391" s="2"/>
    </row>
    <row r="392" spans="4:6" ht="15.75">
      <c r="D392" s="1"/>
      <c r="E392" s="2"/>
      <c r="F392" s="2"/>
    </row>
    <row r="393" spans="4:6" ht="15.75">
      <c r="D393" s="1"/>
      <c r="E393" s="2"/>
      <c r="F393" s="2"/>
    </row>
  </sheetData>
  <mergeCells count="2">
    <mergeCell ref="A1:F1"/>
    <mergeCell ref="A2:F2"/>
  </mergeCells>
  <printOptions/>
  <pageMargins left="0.6" right="0.63" top="0.71" bottom="0.9" header="0.53" footer="0.65"/>
  <pageSetup fitToHeight="4" horizontalDpi="300" verticalDpi="300" orientation="portrait" paperSize="9" scale="58" r:id="rId3"/>
  <rowBreaks count="1" manualBreakCount="1">
    <brk id="14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hujnakov</dc:creator>
  <cp:keywords/>
  <dc:description/>
  <cp:lastModifiedBy>Petr Bauer</cp:lastModifiedBy>
  <cp:lastPrinted>2010-03-31T09:37:21Z</cp:lastPrinted>
  <dcterms:created xsi:type="dcterms:W3CDTF">2010-03-15T14:44:56Z</dcterms:created>
  <dcterms:modified xsi:type="dcterms:W3CDTF">2010-04-28T08:56:08Z</dcterms:modified>
  <cp:category/>
  <cp:version/>
  <cp:contentType/>
  <cp:contentStatus/>
</cp:coreProperties>
</file>