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85" yWindow="65521" windowWidth="9570" windowHeight="12810" tabRatio="601" activeTab="0"/>
  </bookViews>
  <sheets>
    <sheet name="Příjmy" sheetId="1" r:id="rId1"/>
    <sheet name="daně a transfery" sheetId="2" r:id="rId2"/>
    <sheet name="nedaňové a kapitálové" sheetId="3" r:id="rId3"/>
  </sheets>
  <definedNames>
    <definedName name="_xlnm.Print_Titles" localSheetId="1">'daně a transfery'!$5:$6</definedName>
    <definedName name="_xlnm.Print_Titles" localSheetId="2">'nedaňové a kapitálové'!$1:$5</definedName>
    <definedName name="_xlnm.Print_Area" localSheetId="1">'daně a transfery'!$A$1:$H$65</definedName>
    <definedName name="_xlnm.Print_Area" localSheetId="2">'nedaňové a kapitálové'!$A$1:$P$131</definedName>
    <definedName name="_xlnm.Print_Area" localSheetId="0">'Příjmy'!$A$1:$N$36</definedName>
  </definedNames>
  <calcPr fullCalcOnLoad="1"/>
</workbook>
</file>

<file path=xl/sharedStrings.xml><?xml version="1.0" encoding="utf-8"?>
<sst xmlns="http://schemas.openxmlformats.org/spreadsheetml/2006/main" count="250" uniqueCount="214">
  <si>
    <t>Správní poplatky</t>
  </si>
  <si>
    <t>třída</t>
  </si>
  <si>
    <t>položka</t>
  </si>
  <si>
    <t>pení</t>
  </si>
  <si>
    <t>Daň z příjmů fyzických osob ze samostatné výdělečné činnosti</t>
  </si>
  <si>
    <t>Daň z příjmů právnických osob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</si>
  <si>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</si>
  <si>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</si>
  <si>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</si>
  <si>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</si>
  <si>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</si>
  <si>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TŘÍDA</t>
  </si>
  <si>
    <t xml:space="preserve">KAPITÁLOVÉ PŘÍJMY </t>
  </si>
  <si>
    <t xml:space="preserve">C E L K E M </t>
  </si>
  <si>
    <t>ODDÍL</t>
  </si>
  <si>
    <t>NÁZEV ODDÍLU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</si>
  <si>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</si>
  <si>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</si>
  <si>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</si>
  <si>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</si>
  <si>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</si>
  <si>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</si>
  <si>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</si>
  <si>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</si>
  <si>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 xml:space="preserve"> Vzdělávání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</si>
  <si>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</si>
  <si>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</si>
  <si>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</si>
  <si>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</si>
  <si>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</si>
  <si>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</si>
  <si>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</si>
  <si>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</si>
  <si>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</si>
  <si>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</si>
  <si>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</si>
  <si>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 xml:space="preserve"> Soc. péče a pomoc a spol. čin. v soc. zabez. a pol. zam.</t>
  </si>
  <si>
    <t>52</t>
  </si>
  <si>
    <t>53</t>
  </si>
  <si>
    <t xml:space="preserve"> Bezpečnost a veřejný pořádek</t>
  </si>
  <si>
    <t>61</t>
  </si>
  <si>
    <t>62</t>
  </si>
  <si>
    <t>63</t>
  </si>
  <si>
    <t xml:space="preserve"> Finanční operace</t>
  </si>
  <si>
    <t>64</t>
  </si>
  <si>
    <t>Členěno dle skupin a oddílů rozpočtové skladby</t>
  </si>
  <si>
    <t>§</t>
  </si>
  <si>
    <t>pina</t>
  </si>
  <si>
    <t>Podnikání a restrukturalizace v zemědělství</t>
  </si>
  <si>
    <t>Silnice</t>
  </si>
  <si>
    <t>Pitná voda</t>
  </si>
  <si>
    <t>Předškolní zařízení</t>
  </si>
  <si>
    <t>Základní školy</t>
  </si>
  <si>
    <t>Zachování a obnova kulturních památek</t>
  </si>
  <si>
    <t>Zájmová činnost v kultuře</t>
  </si>
  <si>
    <t xml:space="preserve">Bytové hospodářství </t>
  </si>
  <si>
    <t>Pohřebnictví</t>
  </si>
  <si>
    <t>Sběr a svoz komunálních odpadů</t>
  </si>
  <si>
    <t>Péče o vzhled obcí a veřejnou zeleň</t>
  </si>
  <si>
    <t>Ostatní činnosti k ochraně přírody a krajiny</t>
  </si>
  <si>
    <t>Bezpečnost a veřejný pořádek</t>
  </si>
  <si>
    <t>Činnost místní správy</t>
  </si>
  <si>
    <t>Archivní činnost</t>
  </si>
  <si>
    <t>Obecné příjmy a výdaje z finančních operací</t>
  </si>
  <si>
    <t>Finanční operace</t>
  </si>
  <si>
    <t xml:space="preserve"> Požární ochrana a integrovaný záchranný systém</t>
  </si>
  <si>
    <t xml:space="preserve">Všeobecná ambulantní péče </t>
  </si>
  <si>
    <t>Zemědělství a lesní hospodářství</t>
  </si>
  <si>
    <t>Průmysl, stavebnictví, obchod a služby</t>
  </si>
  <si>
    <t>Vodní hospodářství</t>
  </si>
  <si>
    <t>Vzdělávání</t>
  </si>
  <si>
    <t>Tělovýchova a zájmová činnost</t>
  </si>
  <si>
    <t>Zdravotnictví</t>
  </si>
  <si>
    <t>Ochrana životního prostředí</t>
  </si>
  <si>
    <t>Služby pro obyvatelstvo</t>
  </si>
  <si>
    <t>Bezpečnost státu a právní ochrana</t>
  </si>
  <si>
    <t>Ostatní činnosti</t>
  </si>
  <si>
    <t>Všeobecná veřejná správa a služby</t>
  </si>
  <si>
    <t>Daně z příjmů</t>
  </si>
  <si>
    <t>Majetkové daně</t>
  </si>
  <si>
    <t xml:space="preserve"> Průmyslová a ostatní odvětví hospodářství</t>
  </si>
  <si>
    <t xml:space="preserve"> Sociální věci a politika zaměstnanosti</t>
  </si>
  <si>
    <t>sesku-</t>
  </si>
  <si>
    <t>název položky</t>
  </si>
  <si>
    <t>sku-</t>
  </si>
  <si>
    <t>oddíl</t>
  </si>
  <si>
    <t>název paragrafu</t>
  </si>
  <si>
    <t xml:space="preserve">DAŇOVÉ PŘÍJMY                                </t>
  </si>
  <si>
    <t>Požární ochrana a integrovaný záchranný systém</t>
  </si>
  <si>
    <t>NÁZEV TŘÍDY</t>
  </si>
  <si>
    <t xml:space="preserve"> % S/UR</t>
  </si>
  <si>
    <t xml:space="preserve">NEDAŇOVÉ PŘÍJMY         </t>
  </si>
  <si>
    <t>nedaňové příjmy</t>
  </si>
  <si>
    <t>kapitálové příjmy</t>
  </si>
  <si>
    <t>nedaňové a kapitálové příjmy celkem</t>
  </si>
  <si>
    <t xml:space="preserve"> Přijaté splátky půjček                          </t>
  </si>
  <si>
    <t xml:space="preserve"> Ostatní činnosti       </t>
  </si>
  <si>
    <t xml:space="preserve">Přijaté splátky půjček                              </t>
  </si>
  <si>
    <t xml:space="preserve">Ostatní činnosti j.n.         </t>
  </si>
  <si>
    <t>Nedaňové a kapitálové příjmy celkem</t>
  </si>
  <si>
    <t>Finanční vypořádání minulých let</t>
  </si>
  <si>
    <t>Daň z přidané hodnoty</t>
  </si>
  <si>
    <t>Požární ochrana - dobrovolná část</t>
  </si>
  <si>
    <t>Divadelní činnost</t>
  </si>
  <si>
    <t>Činnosti knihovnické</t>
  </si>
  <si>
    <t>Činnosti muzeí a galerií</t>
  </si>
  <si>
    <t>Sběr a zpracování druhotných surovin</t>
  </si>
  <si>
    <t>Pěstební činnost</t>
  </si>
  <si>
    <t>Dávky a podpory v sociálním zabezpečení</t>
  </si>
  <si>
    <t>Bydlení, komunální služby a územní rozvoj</t>
  </si>
  <si>
    <t xml:space="preserve"> Dávky a podpory v sociálním zabezpečení</t>
  </si>
  <si>
    <t>Odvod výtěžku z provozování loterií</t>
  </si>
  <si>
    <t>Daň z příjmů právnických osob za obce</t>
  </si>
  <si>
    <t>Převody z ostatních vlastních fondů</t>
  </si>
  <si>
    <t>Výstavní činnosti v kultuře</t>
  </si>
  <si>
    <t>Nebytové hospodářství</t>
  </si>
  <si>
    <t>Státní správa a územní samospráva</t>
  </si>
  <si>
    <t xml:space="preserve"> Státní správa a územní samospráva</t>
  </si>
  <si>
    <t xml:space="preserve"> Jiné veřejné služby a činnosti</t>
  </si>
  <si>
    <t xml:space="preserve"> Civilní připravenost na krizové stavy</t>
  </si>
  <si>
    <t>Jiné veřejné služby a činnosti</t>
  </si>
  <si>
    <t>Civilní připravenost na krizové stavy</t>
  </si>
  <si>
    <t>Hudební činnost</t>
  </si>
  <si>
    <t>Soc. péče a pomoc v soc. zabezpečení a pol. zam.</t>
  </si>
  <si>
    <t>Ostatní záležitosti kultury, církví a sděl. prostředků</t>
  </si>
  <si>
    <t>Daň z příjmů fyzických osob z kapitálových výnosů</t>
  </si>
  <si>
    <t>Daň z příjmů fyzických osob ze závislé činnosti a funkčních požitků</t>
  </si>
  <si>
    <t>Zrušené daně, jejichž předmětem je příjem fyzických osob</t>
  </si>
  <si>
    <t>Daně ze zboží a služeb v tuzemsku</t>
  </si>
  <si>
    <t>Poplatky za znečišťování ovzduší</t>
  </si>
  <si>
    <t>Odvody za odnětí půdy ze zemědělského půdního fondu</t>
  </si>
  <si>
    <t>Poplatky za odnětí pozemků plnění funkcí lesa</t>
  </si>
  <si>
    <t>Poplatek za likvidaci komunálního odpadu</t>
  </si>
  <si>
    <t>Poplatek za lázeňský nebo rekreační pobyt</t>
  </si>
  <si>
    <t>Poplatek z ubytovací kapacity</t>
  </si>
  <si>
    <t>Poplatek za povolení k vjezdu do vybraných míst</t>
  </si>
  <si>
    <t>Zrušené místní poplatky</t>
  </si>
  <si>
    <t>Převody z vlastních fondů hospodářské (podnikatelské) činnosti</t>
  </si>
  <si>
    <t>Ostatní zemědělská a potravinářská činnost a rozvoj</t>
  </si>
  <si>
    <t>Ostatní správa v průmyslu, stavebnictví, obch. a službách</t>
  </si>
  <si>
    <t>Ostatní záležitosti pozemních komunikací</t>
  </si>
  <si>
    <t>Odvádění a čištění odpadních vod a nakládání s kaly</t>
  </si>
  <si>
    <t>Ostatní záležitosti vodního hospodářství</t>
  </si>
  <si>
    <t>Filmová tvorba, distribuce, kina</t>
  </si>
  <si>
    <t>Ostatní záležitosti kultury</t>
  </si>
  <si>
    <t>Ostatní záležitosti sdělovacích prostředků</t>
  </si>
  <si>
    <t>Ostatní tělovýchovná činnost</t>
  </si>
  <si>
    <t>Ostatní programy rozvoje bydlení a bytové hospodářství</t>
  </si>
  <si>
    <t>Komunální služby a územní rozvoj j. n.</t>
  </si>
  <si>
    <t>Ostatní záležitosti bydlení, kom. služeb a územního rozvoje</t>
  </si>
  <si>
    <t>Využívání a zneškodňování komunálních odpadů</t>
  </si>
  <si>
    <t>Činnost ost. orgánů st. spr. v oblasti civilního nouz. hosp.</t>
  </si>
  <si>
    <t>Ostatní finanční operace</t>
  </si>
  <si>
    <r>
      <t>Členěno dle položek rozpočtové skladby</t>
    </r>
    <r>
      <rPr>
        <vertAlign val="superscript"/>
        <sz val="18"/>
        <rFont val="Times New Roman CE"/>
        <family val="1"/>
      </rPr>
      <t xml:space="preserve"> 1)</t>
    </r>
  </si>
  <si>
    <t>Daňové příjmy celkem</t>
  </si>
  <si>
    <t>Ozdravování hosp. zvířat, zvláštní veterinární péče</t>
  </si>
  <si>
    <t>Podpora ostatních produkčních činností</t>
  </si>
  <si>
    <t>Využití volného času dětí a mládeže</t>
  </si>
  <si>
    <t>Sportovní zařízení v majetku obce</t>
  </si>
  <si>
    <t>Územní rozvoj</t>
  </si>
  <si>
    <t>Odvádění a čištění odpadních vod j.n.</t>
  </si>
  <si>
    <t>-</t>
  </si>
  <si>
    <t>Pozn.: Na daňové příjmy, přijaté transfery a splátky půjček se nevztahuje funkční členění (tj. členění na oddíly) rozpočtové skladby.</t>
  </si>
  <si>
    <t>Neinvestiční přijaté transfery z Všeobecné pokladní správy SR</t>
  </si>
  <si>
    <t>Neinvestiční přijaté transfery ze SR v rámci souhrnného dotačního vztahu</t>
  </si>
  <si>
    <t>Neinvestiční přijaté transfery ze státních fondů</t>
  </si>
  <si>
    <t>Ostatní neinvestiční přijaté transfery ze státního rozpočtu</t>
  </si>
  <si>
    <t>Neinvestiční přijaté transfery od krajů</t>
  </si>
  <si>
    <t>Ostatní investiční přijaté transfery ze státního rozpočtu</t>
  </si>
  <si>
    <t>Investiční přijaté transfery</t>
  </si>
  <si>
    <t>Neinvestiční přijaté transfery</t>
  </si>
  <si>
    <t>Přijaté transfery celkem</t>
  </si>
  <si>
    <t>Ostatní poplatky a odvody v oblasti životního prostředí</t>
  </si>
  <si>
    <t>Příjmy za zkoušky z odborné způsobilosti od žadatelů o řidičská oprávnění</t>
  </si>
  <si>
    <t>Daně a poplatky z vybraných činností a služeb</t>
  </si>
  <si>
    <t>Ostatní odvody z vybraných činností a služeb</t>
  </si>
  <si>
    <t>Vnitřní obchod</t>
  </si>
  <si>
    <t>Domovy mládeže</t>
  </si>
  <si>
    <t>Soc. pomoc osobám v nouzi a soc. nepřizpůsobivým</t>
  </si>
  <si>
    <t>Osobní asistence, pečovatelská služba</t>
  </si>
  <si>
    <t>Denní stacionáře a centra denních služeb</t>
  </si>
  <si>
    <t>Domovy</t>
  </si>
  <si>
    <t xml:space="preserve">PŘIJATÉ TRANSFERY            </t>
  </si>
  <si>
    <t>Neinvestiční přijaté transfery od obcí z jiného okresu či kraje</t>
  </si>
  <si>
    <t>Neinvestiční přijaté transfery od cizích států</t>
  </si>
  <si>
    <t>Ostatní záležitosti vody v zemědělské krajině</t>
  </si>
  <si>
    <t>Ekologická výchova a osvěta</t>
  </si>
  <si>
    <t>Ostatní služby a činnosti v oblasti sociální péče</t>
  </si>
  <si>
    <t>Ostatní služby a činnosti v oblasti sociální prevence</t>
  </si>
  <si>
    <t>Pojištění funkčně nespecifikované</t>
  </si>
  <si>
    <t>Ostatní sociální péče a pomoc dětem a mládeži</t>
  </si>
  <si>
    <t>Investiční přijaté transfery ze státních fondů</t>
  </si>
  <si>
    <t>Investiční přijaté transfery od krajů</t>
  </si>
  <si>
    <t>Domy na půl cesty</t>
  </si>
  <si>
    <t>SR 2010</t>
  </si>
  <si>
    <t>Neinvestiční přijaté transfery od regionálních rad</t>
  </si>
  <si>
    <r>
      <t xml:space="preserve">1) </t>
    </r>
    <r>
      <rPr>
        <sz val="16"/>
        <rFont val="Times New Roman CE"/>
        <family val="1"/>
      </rPr>
      <t>Na daňové příjmy a přijaté transfery se nevztahuje funkční členění rozpočtové skladby</t>
    </r>
  </si>
  <si>
    <t>Neinvestiční přijaté transfery od mezinárodních institucí</t>
  </si>
  <si>
    <t>Investiční přijaté transfery od regionálních rad</t>
  </si>
  <si>
    <t>PŘÍJMY STATUTÁRNÍHO MĚSTA BRNA k 31. 12. 2010 - rekapitulace podle druhů příjmů a podle oddílů</t>
  </si>
  <si>
    <t>UR k 31.12.2010</t>
  </si>
  <si>
    <t>Sk k 31.12.2010</t>
  </si>
  <si>
    <t>Plnění rozpočtu daňových příjmů a přijatých transferů statutárním městem Brnem k 31. 12. 2010 (v tis. Kč)</t>
  </si>
  <si>
    <t>Plnění rozpočtu nedaňových a kapitálových příjmů statutárního města Brna k 31. 12. 2010 (v tis. Kč)</t>
  </si>
  <si>
    <t>Ostatní neinvestiční přijaté transfery od rozpočtů ústřední úrovně</t>
  </si>
  <si>
    <t>První stupeň základních škol</t>
  </si>
  <si>
    <t>Ostatní dráhy</t>
  </si>
  <si>
    <t>Ostatní nemocnice</t>
  </si>
  <si>
    <t>Ostatní činnost ve zdravotnicví</t>
  </si>
  <si>
    <t>Výstavba a údržba místních inženýrských sítí</t>
  </si>
  <si>
    <t>Ostatní správa v ochraně životního prostředí</t>
  </si>
  <si>
    <t>Ostatní dávky sociální pomoci</t>
  </si>
  <si>
    <t>Ostatní sociální péče a pomoc rodině a manželství</t>
  </si>
  <si>
    <t>Ostatní záležitosti sociálních věcí a politiky zaměstnanosti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</si>
</sst>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</numFmts>
  <fonts count="16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u val="single"/>
      <sz val="16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b/>
      <u val="single"/>
      <sz val="18"/>
      <name val="Times New Roman CE"/>
      <family val="1"/>
    </font>
    <font>
      <sz val="18"/>
      <name val="Times New Roman CE"/>
      <family val="1"/>
    </font>
    <font>
      <vertAlign val="superscript"/>
      <sz val="18"/>
      <name val="Times New Roman CE"/>
      <family val="1"/>
    </font>
    <font>
      <u val="single"/>
      <sz val="7.8"/>
      <color indexed="12"/>
      <name val="Arial CE"/>
      <family val="0"/>
    </font>
    <font>
      <u val="single"/>
      <sz val="7.8"/>
      <color indexed="36"/>
      <name val="Arial CE"/>
      <family val="0"/>
    </font>
    <font>
      <vertAlign val="superscript"/>
      <sz val="16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7" fillId="0" borderId="9" xfId="0" applyFont="1" applyBorder="1" applyAlignment="1">
      <alignment/>
    </xf>
    <xf numFmtId="166" fontId="8" fillId="0" borderId="16" xfId="0" applyNumberFormat="1" applyFont="1" applyBorder="1" applyAlignment="1" applyProtection="1">
      <alignment horizontal="right"/>
      <protection/>
    </xf>
    <xf numFmtId="166" fontId="8" fillId="0" borderId="17" xfId="0" applyNumberFormat="1" applyFont="1" applyBorder="1" applyAlignment="1" applyProtection="1">
      <alignment horizontal="right"/>
      <protection/>
    </xf>
    <xf numFmtId="0" fontId="5" fillId="2" borderId="9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166" fontId="9" fillId="2" borderId="16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166" fontId="8" fillId="0" borderId="19" xfId="0" applyNumberFormat="1" applyFont="1" applyBorder="1" applyAlignment="1" applyProtection="1">
      <alignment horizontal="right"/>
      <protection/>
    </xf>
    <xf numFmtId="166" fontId="8" fillId="0" borderId="20" xfId="0" applyNumberFormat="1" applyFont="1" applyBorder="1" applyAlignment="1" applyProtection="1">
      <alignment horizontal="right"/>
      <protection/>
    </xf>
    <xf numFmtId="0" fontId="7" fillId="0" borderId="18" xfId="0" applyFont="1" applyBorder="1" applyAlignment="1">
      <alignment horizontal="right"/>
    </xf>
    <xf numFmtId="0" fontId="7" fillId="2" borderId="9" xfId="0" applyFont="1" applyFill="1" applyBorder="1" applyAlignment="1">
      <alignment/>
    </xf>
    <xf numFmtId="166" fontId="9" fillId="2" borderId="19" xfId="0" applyNumberFormat="1" applyFont="1" applyFill="1" applyBorder="1" applyAlignment="1" applyProtection="1">
      <alignment horizontal="right"/>
      <protection/>
    </xf>
    <xf numFmtId="166" fontId="9" fillId="0" borderId="21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/>
      <protection/>
    </xf>
    <xf numFmtId="0" fontId="6" fillId="0" borderId="24" xfId="21" applyFont="1" applyBorder="1" applyAlignment="1">
      <alignment horizontal="centerContinuous"/>
      <protection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/>
      <protection/>
    </xf>
    <xf numFmtId="0" fontId="6" fillId="0" borderId="27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6" fillId="0" borderId="14" xfId="21" applyFont="1" applyBorder="1" applyAlignment="1">
      <alignment horizontal="center"/>
      <protection/>
    </xf>
    <xf numFmtId="0" fontId="6" fillId="0" borderId="28" xfId="21" applyFont="1" applyBorder="1" applyAlignment="1">
      <alignment horizontal="center"/>
      <protection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5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166" fontId="9" fillId="0" borderId="35" xfId="0" applyNumberFormat="1" applyFont="1" applyBorder="1" applyAlignment="1" applyProtection="1">
      <alignment horizontal="right"/>
      <protection/>
    </xf>
    <xf numFmtId="166" fontId="9" fillId="0" borderId="36" xfId="0" applyNumberFormat="1" applyFont="1" applyBorder="1" applyAlignment="1" applyProtection="1">
      <alignment horizontal="right"/>
      <protection/>
    </xf>
    <xf numFmtId="167" fontId="9" fillId="0" borderId="37" xfId="0" applyNumberFormat="1" applyFont="1" applyBorder="1" applyAlignment="1" applyProtection="1">
      <alignment horizontal="right"/>
      <protection/>
    </xf>
    <xf numFmtId="0" fontId="5" fillId="0" borderId="7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166" fontId="9" fillId="0" borderId="30" xfId="0" applyNumberFormat="1" applyFont="1" applyFill="1" applyBorder="1" applyAlignment="1" applyProtection="1">
      <alignment horizontal="right"/>
      <protection/>
    </xf>
    <xf numFmtId="166" fontId="9" fillId="0" borderId="16" xfId="0" applyNumberFormat="1" applyFont="1" applyFill="1" applyBorder="1" applyAlignment="1" applyProtection="1">
      <alignment horizontal="right"/>
      <protection/>
    </xf>
    <xf numFmtId="166" fontId="9" fillId="0" borderId="31" xfId="0" applyNumberFormat="1" applyFont="1" applyFill="1" applyBorder="1" applyAlignment="1" applyProtection="1">
      <alignment horizontal="right"/>
      <protection/>
    </xf>
    <xf numFmtId="167" fontId="9" fillId="0" borderId="32" xfId="0" applyNumberFormat="1" applyFont="1" applyFill="1" applyBorder="1" applyAlignment="1" applyProtection="1">
      <alignment horizontal="right"/>
      <protection/>
    </xf>
    <xf numFmtId="166" fontId="8" fillId="0" borderId="16" xfId="0" applyNumberFormat="1" applyFont="1" applyFill="1" applyBorder="1" applyAlignment="1" applyProtection="1">
      <alignment horizontal="right"/>
      <protection/>
    </xf>
    <xf numFmtId="166" fontId="8" fillId="0" borderId="30" xfId="0" applyNumberFormat="1" applyFont="1" applyBorder="1" applyAlignment="1" applyProtection="1">
      <alignment horizontal="right"/>
      <protection/>
    </xf>
    <xf numFmtId="166" fontId="8" fillId="0" borderId="31" xfId="0" applyNumberFormat="1" applyFont="1" applyBorder="1" applyAlignment="1" applyProtection="1">
      <alignment horizontal="right"/>
      <protection/>
    </xf>
    <xf numFmtId="167" fontId="8" fillId="0" borderId="32" xfId="0" applyNumberFormat="1" applyFont="1" applyBorder="1" applyAlignment="1" applyProtection="1">
      <alignment horizontal="right"/>
      <protection/>
    </xf>
    <xf numFmtId="166" fontId="9" fillId="2" borderId="30" xfId="0" applyNumberFormat="1" applyFont="1" applyFill="1" applyBorder="1" applyAlignment="1" applyProtection="1">
      <alignment horizontal="right"/>
      <protection/>
    </xf>
    <xf numFmtId="166" fontId="9" fillId="2" borderId="31" xfId="0" applyNumberFormat="1" applyFont="1" applyFill="1" applyBorder="1" applyAlignment="1" applyProtection="1">
      <alignment horizontal="right"/>
      <protection/>
    </xf>
    <xf numFmtId="167" fontId="9" fillId="2" borderId="32" xfId="0" applyNumberFormat="1" applyFont="1" applyFill="1" applyBorder="1" applyAlignment="1" applyProtection="1">
      <alignment horizontal="right"/>
      <protection/>
    </xf>
    <xf numFmtId="0" fontId="5" fillId="0" borderId="38" xfId="0" applyNumberFormat="1" applyFont="1" applyBorder="1" applyAlignment="1">
      <alignment/>
    </xf>
    <xf numFmtId="166" fontId="8" fillId="0" borderId="39" xfId="0" applyNumberFormat="1" applyFont="1" applyBorder="1" applyAlignment="1" applyProtection="1">
      <alignment horizontal="right"/>
      <protection/>
    </xf>
    <xf numFmtId="166" fontId="8" fillId="0" borderId="40" xfId="0" applyNumberFormat="1" applyFont="1" applyBorder="1" applyAlignment="1" applyProtection="1">
      <alignment horizontal="right"/>
      <protection/>
    </xf>
    <xf numFmtId="166" fontId="8" fillId="0" borderId="41" xfId="0" applyNumberFormat="1" applyFont="1" applyBorder="1" applyAlignment="1" applyProtection="1">
      <alignment horizontal="right"/>
      <protection/>
    </xf>
    <xf numFmtId="167" fontId="8" fillId="0" borderId="42" xfId="0" applyNumberFormat="1" applyFont="1" applyBorder="1" applyAlignment="1" applyProtection="1">
      <alignment horizontal="right"/>
      <protection/>
    </xf>
    <xf numFmtId="0" fontId="5" fillId="0" borderId="3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166" fontId="8" fillId="0" borderId="43" xfId="0" applyNumberFormat="1" applyFont="1" applyBorder="1" applyAlignment="1" applyProtection="1">
      <alignment horizontal="right"/>
      <protection/>
    </xf>
    <xf numFmtId="166" fontId="8" fillId="0" borderId="44" xfId="0" applyNumberFormat="1" applyFont="1" applyBorder="1" applyAlignment="1" applyProtection="1">
      <alignment horizontal="right"/>
      <protection/>
    </xf>
    <xf numFmtId="167" fontId="8" fillId="0" borderId="45" xfId="0" applyNumberFormat="1" applyFont="1" applyBorder="1" applyAlignment="1" applyProtection="1">
      <alignment horizontal="right"/>
      <protection/>
    </xf>
    <xf numFmtId="0" fontId="5" fillId="2" borderId="7" xfId="0" applyFont="1" applyFill="1" applyBorder="1" applyAlignment="1">
      <alignment/>
    </xf>
    <xf numFmtId="166" fontId="9" fillId="2" borderId="43" xfId="0" applyNumberFormat="1" applyFont="1" applyFill="1" applyBorder="1" applyAlignment="1" applyProtection="1">
      <alignment horizontal="right"/>
      <protection/>
    </xf>
    <xf numFmtId="166" fontId="9" fillId="2" borderId="44" xfId="0" applyNumberFormat="1" applyFont="1" applyFill="1" applyBorder="1" applyAlignment="1" applyProtection="1">
      <alignment horizontal="right"/>
      <protection/>
    </xf>
    <xf numFmtId="167" fontId="9" fillId="2" borderId="45" xfId="0" applyNumberFormat="1" applyFont="1" applyFill="1" applyBorder="1" applyAlignment="1" applyProtection="1">
      <alignment horizontal="right"/>
      <protection/>
    </xf>
    <xf numFmtId="0" fontId="5" fillId="0" borderId="7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8" xfId="0" applyFont="1" applyBorder="1" applyAlignment="1">
      <alignment/>
    </xf>
    <xf numFmtId="166" fontId="8" fillId="0" borderId="46" xfId="0" applyNumberFormat="1" applyFont="1" applyBorder="1" applyAlignment="1" applyProtection="1">
      <alignment horizontal="right"/>
      <protection/>
    </xf>
    <xf numFmtId="166" fontId="8" fillId="0" borderId="47" xfId="0" applyNumberFormat="1" applyFont="1" applyBorder="1" applyAlignment="1" applyProtection="1">
      <alignment horizontal="right"/>
      <protection/>
    </xf>
    <xf numFmtId="166" fontId="8" fillId="0" borderId="48" xfId="0" applyNumberFormat="1" applyFont="1" applyBorder="1" applyAlignment="1" applyProtection="1">
      <alignment horizontal="right"/>
      <protection/>
    </xf>
    <xf numFmtId="167" fontId="8" fillId="0" borderId="49" xfId="0" applyNumberFormat="1" applyFont="1" applyBorder="1" applyAlignment="1" applyProtection="1">
      <alignment horizontal="right"/>
      <protection/>
    </xf>
    <xf numFmtId="166" fontId="8" fillId="0" borderId="50" xfId="0" applyNumberFormat="1" applyFont="1" applyBorder="1" applyAlignment="1" applyProtection="1">
      <alignment horizontal="right"/>
      <protection/>
    </xf>
    <xf numFmtId="166" fontId="8" fillId="0" borderId="51" xfId="0" applyNumberFormat="1" applyFont="1" applyBorder="1" applyAlignment="1" applyProtection="1">
      <alignment horizontal="right"/>
      <protection/>
    </xf>
    <xf numFmtId="166" fontId="8" fillId="0" borderId="52" xfId="0" applyNumberFormat="1" applyFont="1" applyBorder="1" applyAlignment="1" applyProtection="1">
      <alignment horizontal="right"/>
      <protection/>
    </xf>
    <xf numFmtId="167" fontId="8" fillId="0" borderId="53" xfId="0" applyNumberFormat="1" applyFont="1" applyBorder="1" applyAlignment="1" applyProtection="1">
      <alignment horizontal="right"/>
      <protection/>
    </xf>
    <xf numFmtId="166" fontId="9" fillId="2" borderId="50" xfId="0" applyNumberFormat="1" applyFont="1" applyFill="1" applyBorder="1" applyAlignment="1" applyProtection="1">
      <alignment horizontal="right"/>
      <protection/>
    </xf>
    <xf numFmtId="166" fontId="9" fillId="2" borderId="51" xfId="0" applyNumberFormat="1" applyFont="1" applyFill="1" applyBorder="1" applyAlignment="1" applyProtection="1">
      <alignment horizontal="right"/>
      <protection/>
    </xf>
    <xf numFmtId="166" fontId="9" fillId="2" borderId="52" xfId="0" applyNumberFormat="1" applyFont="1" applyFill="1" applyBorder="1" applyAlignment="1" applyProtection="1">
      <alignment horizontal="right"/>
      <protection/>
    </xf>
    <xf numFmtId="167" fontId="9" fillId="2" borderId="53" xfId="0" applyNumberFormat="1" applyFont="1" applyFill="1" applyBorder="1" applyAlignment="1" applyProtection="1">
      <alignment horizontal="right"/>
      <protection/>
    </xf>
    <xf numFmtId="0" fontId="5" fillId="2" borderId="15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7" fillId="0" borderId="38" xfId="0" applyNumberFormat="1" applyFont="1" applyBorder="1" applyAlignment="1">
      <alignment/>
    </xf>
    <xf numFmtId="0" fontId="5" fillId="0" borderId="54" xfId="0" applyFont="1" applyBorder="1" applyAlignment="1" applyProtection="1">
      <alignment horizontal="center"/>
      <protection/>
    </xf>
    <xf numFmtId="166" fontId="8" fillId="0" borderId="55" xfId="0" applyNumberFormat="1" applyFont="1" applyBorder="1" applyAlignment="1" applyProtection="1">
      <alignment horizontal="right"/>
      <protection/>
    </xf>
    <xf numFmtId="166" fontId="8" fillId="0" borderId="56" xfId="0" applyNumberFormat="1" applyFont="1" applyBorder="1" applyAlignment="1" applyProtection="1">
      <alignment horizontal="right"/>
      <protection/>
    </xf>
    <xf numFmtId="167" fontId="8" fillId="0" borderId="54" xfId="0" applyNumberFormat="1" applyFont="1" applyBorder="1" applyAlignment="1" applyProtection="1">
      <alignment horizontal="right"/>
      <protection/>
    </xf>
    <xf numFmtId="167" fontId="8" fillId="0" borderId="57" xfId="0" applyNumberFormat="1" applyFont="1" applyBorder="1" applyAlignment="1" applyProtection="1">
      <alignment horizontal="right"/>
      <protection/>
    </xf>
    <xf numFmtId="0" fontId="5" fillId="0" borderId="9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66" fontId="9" fillId="0" borderId="59" xfId="0" applyNumberFormat="1" applyFont="1" applyFill="1" applyBorder="1" applyAlignment="1" applyProtection="1">
      <alignment horizontal="right"/>
      <protection/>
    </xf>
    <xf numFmtId="166" fontId="9" fillId="0" borderId="60" xfId="0" applyNumberFormat="1" applyFont="1" applyFill="1" applyBorder="1" applyAlignment="1" applyProtection="1">
      <alignment horizontal="right"/>
      <protection/>
    </xf>
    <xf numFmtId="167" fontId="9" fillId="0" borderId="61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right"/>
      <protection/>
    </xf>
    <xf numFmtId="166" fontId="9" fillId="0" borderId="21" xfId="0" applyNumberFormat="1" applyFont="1" applyFill="1" applyBorder="1" applyAlignment="1" applyProtection="1">
      <alignment horizontal="right"/>
      <protection/>
    </xf>
    <xf numFmtId="166" fontId="9" fillId="0" borderId="34" xfId="0" applyNumberFormat="1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 horizontal="center"/>
      <protection/>
    </xf>
    <xf numFmtId="166" fontId="9" fillId="0" borderId="63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Border="1" applyAlignment="1" applyProtection="1">
      <alignment horizontal="right"/>
      <protection/>
    </xf>
    <xf numFmtId="0" fontId="5" fillId="0" borderId="65" xfId="0" applyFont="1" applyFill="1" applyBorder="1" applyAlignment="1">
      <alignment/>
    </xf>
    <xf numFmtId="167" fontId="8" fillId="0" borderId="66" xfId="0" applyNumberFormat="1" applyFont="1" applyFill="1" applyBorder="1" applyAlignment="1" applyProtection="1">
      <alignment horizontal="right"/>
      <protection/>
    </xf>
    <xf numFmtId="167" fontId="8" fillId="0" borderId="67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166" fontId="4" fillId="0" borderId="0" xfId="0" applyNumberFormat="1" applyFont="1" applyFill="1" applyAlignment="1" applyProtection="1">
      <alignment/>
      <protection/>
    </xf>
    <xf numFmtId="167" fontId="4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167" fontId="7" fillId="0" borderId="68" xfId="0" applyNumberFormat="1" applyFont="1" applyBorder="1" applyAlignment="1">
      <alignment/>
    </xf>
    <xf numFmtId="167" fontId="7" fillId="0" borderId="53" xfId="0" applyNumberFormat="1" applyFont="1" applyBorder="1" applyAlignment="1">
      <alignment/>
    </xf>
    <xf numFmtId="0" fontId="11" fillId="0" borderId="0" xfId="0" applyFont="1" applyAlignment="1">
      <alignment horizontal="centerContinuous"/>
    </xf>
    <xf numFmtId="0" fontId="5" fillId="0" borderId="69" xfId="0" applyFont="1" applyFill="1" applyBorder="1" applyAlignment="1">
      <alignment/>
    </xf>
    <xf numFmtId="0" fontId="5" fillId="0" borderId="9" xfId="0" applyNumberFormat="1" applyFont="1" applyFill="1" applyBorder="1" applyAlignment="1">
      <alignment/>
    </xf>
    <xf numFmtId="167" fontId="9" fillId="0" borderId="54" xfId="0" applyNumberFormat="1" applyFont="1" applyFill="1" applyBorder="1" applyAlignment="1" applyProtection="1">
      <alignment horizontal="right"/>
      <protection/>
    </xf>
    <xf numFmtId="166" fontId="9" fillId="0" borderId="43" xfId="0" applyNumberFormat="1" applyFont="1" applyFill="1" applyBorder="1" applyAlignment="1" applyProtection="1">
      <alignment horizontal="right"/>
      <protection/>
    </xf>
    <xf numFmtId="167" fontId="9" fillId="0" borderId="57" xfId="0" applyNumberFormat="1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>
      <alignment/>
    </xf>
    <xf numFmtId="166" fontId="8" fillId="0" borderId="30" xfId="0" applyNumberFormat="1" applyFont="1" applyFill="1" applyBorder="1" applyAlignment="1" applyProtection="1">
      <alignment horizontal="right"/>
      <protection/>
    </xf>
    <xf numFmtId="166" fontId="8" fillId="0" borderId="17" xfId="0" applyNumberFormat="1" applyFont="1" applyFill="1" applyBorder="1" applyAlignment="1" applyProtection="1">
      <alignment horizontal="right"/>
      <protection/>
    </xf>
    <xf numFmtId="167" fontId="8" fillId="0" borderId="54" xfId="0" applyNumberFormat="1" applyFont="1" applyFill="1" applyBorder="1" applyAlignment="1" applyProtection="1">
      <alignment horizontal="right"/>
      <protection/>
    </xf>
    <xf numFmtId="166" fontId="8" fillId="0" borderId="55" xfId="0" applyNumberFormat="1" applyFont="1" applyFill="1" applyBorder="1" applyAlignment="1" applyProtection="1">
      <alignment horizontal="right"/>
      <protection/>
    </xf>
    <xf numFmtId="0" fontId="7" fillId="0" borderId="70" xfId="0" applyFont="1" applyFill="1" applyBorder="1" applyAlignment="1">
      <alignment/>
    </xf>
    <xf numFmtId="166" fontId="9" fillId="0" borderId="46" xfId="0" applyNumberFormat="1" applyFont="1" applyFill="1" applyBorder="1" applyAlignment="1" applyProtection="1">
      <alignment horizontal="right"/>
      <protection/>
    </xf>
    <xf numFmtId="167" fontId="9" fillId="0" borderId="71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 horizontal="right"/>
      <protection/>
    </xf>
    <xf numFmtId="0" fontId="9" fillId="0" borderId="74" xfId="0" applyFont="1" applyBorder="1" applyAlignment="1" applyProtection="1">
      <alignment/>
      <protection/>
    </xf>
    <xf numFmtId="0" fontId="8" fillId="0" borderId="75" xfId="0" applyFont="1" applyFill="1" applyBorder="1" applyAlignment="1" applyProtection="1">
      <alignment/>
      <protection/>
    </xf>
    <xf numFmtId="0" fontId="8" fillId="0" borderId="75" xfId="0" applyFont="1" applyBorder="1" applyAlignment="1" applyProtection="1">
      <alignment/>
      <protection/>
    </xf>
    <xf numFmtId="0" fontId="9" fillId="2" borderId="75" xfId="0" applyFont="1" applyFill="1" applyBorder="1" applyAlignment="1" applyProtection="1">
      <alignment/>
      <protection/>
    </xf>
    <xf numFmtId="0" fontId="8" fillId="0" borderId="76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75" xfId="0" applyFont="1" applyBorder="1" applyAlignment="1" applyProtection="1">
      <alignment horizontal="left"/>
      <protection/>
    </xf>
    <xf numFmtId="0" fontId="9" fillId="2" borderId="75" xfId="0" applyFont="1" applyFill="1" applyBorder="1" applyAlignment="1" applyProtection="1">
      <alignment horizontal="left"/>
      <protection/>
    </xf>
    <xf numFmtId="0" fontId="9" fillId="2" borderId="53" xfId="0" applyFont="1" applyFill="1" applyBorder="1" applyAlignment="1">
      <alignment/>
    </xf>
    <xf numFmtId="0" fontId="8" fillId="0" borderId="66" xfId="0" applyFont="1" applyBorder="1" applyAlignment="1" applyProtection="1">
      <alignment/>
      <protection/>
    </xf>
    <xf numFmtId="0" fontId="8" fillId="0" borderId="66" xfId="0" applyFont="1" applyBorder="1" applyAlignment="1" applyProtection="1">
      <alignment horizontal="left"/>
      <protection/>
    </xf>
    <xf numFmtId="0" fontId="9" fillId="2" borderId="66" xfId="0" applyFont="1" applyFill="1" applyBorder="1" applyAlignment="1" applyProtection="1">
      <alignment horizontal="left"/>
      <protection/>
    </xf>
    <xf numFmtId="0" fontId="9" fillId="2" borderId="29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/>
      <protection/>
    </xf>
    <xf numFmtId="0" fontId="9" fillId="0" borderId="75" xfId="0" applyFont="1" applyFill="1" applyBorder="1" applyAlignment="1" applyProtection="1">
      <alignment/>
      <protection/>
    </xf>
    <xf numFmtId="0" fontId="9" fillId="0" borderId="75" xfId="0" applyFont="1" applyFill="1" applyBorder="1" applyAlignment="1" applyProtection="1">
      <alignment horizontal="left"/>
      <protection/>
    </xf>
    <xf numFmtId="0" fontId="9" fillId="0" borderId="49" xfId="0" applyFont="1" applyFill="1" applyBorder="1" applyAlignment="1" applyProtection="1">
      <alignment horizontal="left"/>
      <protection/>
    </xf>
    <xf numFmtId="0" fontId="9" fillId="0" borderId="77" xfId="0" applyFont="1" applyFill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/>
      <protection/>
    </xf>
    <xf numFmtId="0" fontId="9" fillId="0" borderId="78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9" fillId="0" borderId="37" xfId="0" applyFont="1" applyFill="1" applyBorder="1" applyAlignment="1" applyProtection="1">
      <alignment/>
      <protection/>
    </xf>
    <xf numFmtId="167" fontId="8" fillId="0" borderId="79" xfId="0" applyNumberFormat="1" applyFont="1" applyFill="1" applyBorder="1" applyAlignment="1" applyProtection="1">
      <alignment horizontal="right"/>
      <protection/>
    </xf>
    <xf numFmtId="167" fontId="9" fillId="0" borderId="66" xfId="0" applyNumberFormat="1" applyFont="1" applyFill="1" applyBorder="1" applyAlignment="1" applyProtection="1">
      <alignment horizontal="right"/>
      <protection/>
    </xf>
    <xf numFmtId="167" fontId="9" fillId="0" borderId="80" xfId="0" applyNumberFormat="1" applyFont="1" applyFill="1" applyBorder="1" applyAlignment="1" applyProtection="1">
      <alignment horizontal="right"/>
      <protection/>
    </xf>
    <xf numFmtId="3" fontId="7" fillId="0" borderId="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67" fontId="7" fillId="0" borderId="8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68" xfId="0" applyFont="1" applyBorder="1" applyAlignment="1">
      <alignment horizontal="centerContinuous"/>
    </xf>
    <xf numFmtId="0" fontId="6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Continuous"/>
    </xf>
    <xf numFmtId="0" fontId="6" fillId="0" borderId="8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6" fillId="0" borderId="85" xfId="21" applyFont="1" applyBorder="1" applyAlignment="1">
      <alignment horizontal="center"/>
      <protection/>
    </xf>
    <xf numFmtId="0" fontId="7" fillId="0" borderId="7" xfId="0" applyFont="1" applyBorder="1" applyAlignment="1">
      <alignment horizontal="left"/>
    </xf>
    <xf numFmtId="3" fontId="7" fillId="0" borderId="86" xfId="0" applyNumberFormat="1" applyFont="1" applyBorder="1" applyAlignment="1">
      <alignment/>
    </xf>
    <xf numFmtId="3" fontId="7" fillId="0" borderId="87" xfId="0" applyNumberFormat="1" applyFont="1" applyBorder="1" applyAlignment="1">
      <alignment/>
    </xf>
    <xf numFmtId="0" fontId="8" fillId="0" borderId="81" xfId="0" applyFont="1" applyBorder="1" applyAlignment="1">
      <alignment/>
    </xf>
    <xf numFmtId="0" fontId="8" fillId="0" borderId="53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7" fillId="0" borderId="88" xfId="0" applyFont="1" applyBorder="1" applyAlignment="1">
      <alignment/>
    </xf>
    <xf numFmtId="166" fontId="8" fillId="0" borderId="88" xfId="0" applyNumberFormat="1" applyFont="1" applyBorder="1" applyAlignment="1" applyProtection="1">
      <alignment horizontal="right"/>
      <protection/>
    </xf>
    <xf numFmtId="166" fontId="8" fillId="0" borderId="89" xfId="0" applyNumberFormat="1" applyFont="1" applyBorder="1" applyAlignment="1" applyProtection="1">
      <alignment horizontal="right"/>
      <protection/>
    </xf>
    <xf numFmtId="0" fontId="8" fillId="0" borderId="90" xfId="0" applyFont="1" applyBorder="1" applyAlignment="1" applyProtection="1">
      <alignment/>
      <protection/>
    </xf>
    <xf numFmtId="0" fontId="9" fillId="0" borderId="91" xfId="0" applyFont="1" applyBorder="1" applyAlignment="1" applyProtection="1">
      <alignment horizontal="center"/>
      <protection/>
    </xf>
    <xf numFmtId="0" fontId="9" fillId="0" borderId="92" xfId="0" applyFont="1" applyBorder="1" applyAlignment="1" applyProtection="1">
      <alignment horizontal="center"/>
      <protection/>
    </xf>
    <xf numFmtId="167" fontId="9" fillId="0" borderId="93" xfId="0" applyNumberFormat="1" applyFont="1" applyBorder="1" applyAlignment="1" applyProtection="1">
      <alignment horizontal="right"/>
      <protection/>
    </xf>
    <xf numFmtId="167" fontId="9" fillId="2" borderId="54" xfId="0" applyNumberFormat="1" applyFont="1" applyFill="1" applyBorder="1" applyAlignment="1" applyProtection="1">
      <alignment horizontal="right"/>
      <protection/>
    </xf>
    <xf numFmtId="167" fontId="8" fillId="0" borderId="94" xfId="0" applyNumberFormat="1" applyFont="1" applyBorder="1" applyAlignment="1" applyProtection="1">
      <alignment horizontal="right"/>
      <protection/>
    </xf>
    <xf numFmtId="167" fontId="9" fillId="2" borderId="57" xfId="0" applyNumberFormat="1" applyFont="1" applyFill="1" applyBorder="1" applyAlignment="1" applyProtection="1">
      <alignment horizontal="right"/>
      <protection/>
    </xf>
    <xf numFmtId="167" fontId="8" fillId="0" borderId="71" xfId="0" applyNumberFormat="1" applyFont="1" applyBorder="1" applyAlignment="1" applyProtection="1">
      <alignment horizontal="right"/>
      <protection/>
    </xf>
    <xf numFmtId="167" fontId="8" fillId="0" borderId="95" xfId="0" applyNumberFormat="1" applyFont="1" applyBorder="1" applyAlignment="1" applyProtection="1">
      <alignment horizontal="right"/>
      <protection/>
    </xf>
    <xf numFmtId="167" fontId="9" fillId="2" borderId="95" xfId="0" applyNumberFormat="1" applyFont="1" applyFill="1" applyBorder="1" applyAlignment="1" applyProtection="1">
      <alignment horizontal="right"/>
      <protection/>
    </xf>
    <xf numFmtId="3" fontId="7" fillId="0" borderId="9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9" fillId="0" borderId="76" xfId="0" applyFont="1" applyBorder="1" applyAlignment="1" applyProtection="1">
      <alignment/>
      <protection/>
    </xf>
    <xf numFmtId="166" fontId="9" fillId="0" borderId="30" xfId="0" applyNumberFormat="1" applyFont="1" applyBorder="1" applyAlignment="1" applyProtection="1">
      <alignment horizontal="right"/>
      <protection/>
    </xf>
    <xf numFmtId="166" fontId="9" fillId="0" borderId="16" xfId="0" applyNumberFormat="1" applyFont="1" applyBorder="1" applyAlignment="1" applyProtection="1">
      <alignment horizontal="right"/>
      <protection/>
    </xf>
    <xf numFmtId="166" fontId="9" fillId="0" borderId="17" xfId="0" applyNumberFormat="1" applyFont="1" applyBorder="1" applyAlignment="1" applyProtection="1">
      <alignment horizontal="right"/>
      <protection/>
    </xf>
    <xf numFmtId="166" fontId="8" fillId="0" borderId="96" xfId="0" applyNumberFormat="1" applyFont="1" applyBorder="1" applyAlignment="1" applyProtection="1">
      <alignment horizontal="right"/>
      <protection/>
    </xf>
    <xf numFmtId="0" fontId="8" fillId="0" borderId="66" xfId="0" applyFont="1" applyFill="1" applyBorder="1" applyAlignment="1">
      <alignment/>
    </xf>
    <xf numFmtId="166" fontId="8" fillId="0" borderId="39" xfId="0" applyNumberFormat="1" applyFont="1" applyFill="1" applyBorder="1" applyAlignment="1" applyProtection="1">
      <alignment horizontal="right"/>
      <protection/>
    </xf>
    <xf numFmtId="166" fontId="8" fillId="0" borderId="31" xfId="0" applyNumberFormat="1" applyFont="1" applyFill="1" applyBorder="1" applyAlignment="1" applyProtection="1">
      <alignment horizontal="right"/>
      <protection/>
    </xf>
    <xf numFmtId="0" fontId="7" fillId="0" borderId="3" xfId="0" applyFont="1" applyFill="1" applyBorder="1" applyAlignment="1">
      <alignment/>
    </xf>
    <xf numFmtId="0" fontId="8" fillId="0" borderId="79" xfId="0" applyFont="1" applyFill="1" applyBorder="1" applyAlignment="1">
      <alignment/>
    </xf>
    <xf numFmtId="166" fontId="8" fillId="0" borderId="50" xfId="0" applyNumberFormat="1" applyFont="1" applyFill="1" applyBorder="1" applyAlignment="1" applyProtection="1">
      <alignment horizontal="right"/>
      <protection/>
    </xf>
    <xf numFmtId="166" fontId="8" fillId="0" borderId="51" xfId="0" applyNumberFormat="1" applyFont="1" applyFill="1" applyBorder="1" applyAlignment="1" applyProtection="1">
      <alignment horizontal="right"/>
      <protection/>
    </xf>
    <xf numFmtId="166" fontId="8" fillId="0" borderId="52" xfId="0" applyNumberFormat="1" applyFont="1" applyFill="1" applyBorder="1" applyAlignment="1" applyProtection="1">
      <alignment horizontal="right"/>
      <protection/>
    </xf>
    <xf numFmtId="167" fontId="8" fillId="0" borderId="53" xfId="0" applyNumberFormat="1" applyFont="1" applyFill="1" applyBorder="1" applyAlignment="1" applyProtection="1">
      <alignment horizontal="right"/>
      <protection/>
    </xf>
    <xf numFmtId="0" fontId="5" fillId="2" borderId="3" xfId="0" applyFont="1" applyFill="1" applyBorder="1" applyAlignment="1">
      <alignment/>
    </xf>
    <xf numFmtId="0" fontId="9" fillId="2" borderId="29" xfId="0" applyFont="1" applyFill="1" applyBorder="1" applyAlignment="1" applyProtection="1">
      <alignment/>
      <protection/>
    </xf>
    <xf numFmtId="167" fontId="8" fillId="0" borderId="57" xfId="0" applyNumberFormat="1" applyFont="1" applyFill="1" applyBorder="1" applyAlignment="1" applyProtection="1">
      <alignment horizontal="right"/>
      <protection/>
    </xf>
    <xf numFmtId="167" fontId="8" fillId="0" borderId="45" xfId="0" applyNumberFormat="1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>
      <alignment/>
    </xf>
    <xf numFmtId="166" fontId="8" fillId="0" borderId="97" xfId="0" applyNumberFormat="1" applyFont="1" applyBorder="1" applyAlignment="1" applyProtection="1">
      <alignment horizontal="right"/>
      <protection/>
    </xf>
    <xf numFmtId="166" fontId="9" fillId="0" borderId="98" xfId="0" applyNumberFormat="1" applyFont="1" applyFill="1" applyBorder="1" applyAlignment="1" applyProtection="1">
      <alignment horizontal="right"/>
      <protection/>
    </xf>
    <xf numFmtId="166" fontId="9" fillId="0" borderId="99" xfId="0" applyNumberFormat="1" applyFont="1" applyFill="1" applyBorder="1" applyAlignment="1" applyProtection="1">
      <alignment horizontal="right"/>
      <protection/>
    </xf>
    <xf numFmtId="166" fontId="8" fillId="0" borderId="9" xfId="0" applyNumberFormat="1" applyFont="1" applyBorder="1" applyAlignment="1" applyProtection="1">
      <alignment horizontal="right"/>
      <protection/>
    </xf>
    <xf numFmtId="0" fontId="7" fillId="0" borderId="100" xfId="0" applyFont="1" applyBorder="1" applyAlignment="1">
      <alignment/>
    </xf>
    <xf numFmtId="0" fontId="5" fillId="0" borderId="101" xfId="0" applyFont="1" applyFill="1" applyBorder="1" applyAlignment="1">
      <alignment/>
    </xf>
    <xf numFmtId="0" fontId="5" fillId="0" borderId="102" xfId="0" applyFont="1" applyFill="1" applyBorder="1" applyAlignment="1">
      <alignment/>
    </xf>
    <xf numFmtId="166" fontId="8" fillId="0" borderId="90" xfId="0" applyNumberFormat="1" applyFont="1" applyFill="1" applyBorder="1" applyAlignment="1" applyProtection="1">
      <alignment horizontal="right"/>
      <protection/>
    </xf>
    <xf numFmtId="166" fontId="8" fillId="0" borderId="103" xfId="0" applyNumberFormat="1" applyFont="1" applyFill="1" applyBorder="1" applyAlignment="1" applyProtection="1">
      <alignment horizontal="right"/>
      <protection/>
    </xf>
    <xf numFmtId="0" fontId="5" fillId="0" borderId="101" xfId="0" applyFont="1" applyBorder="1" applyAlignment="1">
      <alignment/>
    </xf>
    <xf numFmtId="0" fontId="7" fillId="0" borderId="104" xfId="0" applyFont="1" applyBorder="1" applyAlignment="1">
      <alignment/>
    </xf>
    <xf numFmtId="0" fontId="8" fillId="0" borderId="105" xfId="0" applyFont="1" applyBorder="1" applyAlignment="1" applyProtection="1">
      <alignment/>
      <protection/>
    </xf>
    <xf numFmtId="0" fontId="4" fillId="2" borderId="24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9" fillId="2" borderId="28" xfId="0" applyFont="1" applyFill="1" applyBorder="1" applyAlignment="1">
      <alignment/>
    </xf>
    <xf numFmtId="166" fontId="9" fillId="2" borderId="106" xfId="0" applyNumberFormat="1" applyFont="1" applyFill="1" applyBorder="1" applyAlignment="1" applyProtection="1">
      <alignment horizontal="right"/>
      <protection/>
    </xf>
    <xf numFmtId="166" fontId="9" fillId="2" borderId="107" xfId="0" applyNumberFormat="1" applyFont="1" applyFill="1" applyBorder="1" applyAlignment="1" applyProtection="1">
      <alignment horizontal="right"/>
      <protection/>
    </xf>
    <xf numFmtId="167" fontId="9" fillId="2" borderId="28" xfId="0" applyNumberFormat="1" applyFont="1" applyFill="1" applyBorder="1" applyAlignment="1" applyProtection="1">
      <alignment horizontal="right"/>
      <protection/>
    </xf>
    <xf numFmtId="167" fontId="9" fillId="2" borderId="108" xfId="0" applyNumberFormat="1" applyFont="1" applyFill="1" applyBorder="1" applyAlignment="1" applyProtection="1">
      <alignment horizontal="right"/>
      <protection/>
    </xf>
    <xf numFmtId="0" fontId="7" fillId="0" borderId="38" xfId="0" applyFont="1" applyBorder="1" applyAlignment="1">
      <alignment/>
    </xf>
    <xf numFmtId="0" fontId="8" fillId="0" borderId="77" xfId="0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167" fontId="7" fillId="0" borderId="77" xfId="0" applyNumberFormat="1" applyFont="1" applyBorder="1" applyAlignment="1">
      <alignment/>
    </xf>
    <xf numFmtId="3" fontId="7" fillId="0" borderId="109" xfId="0" applyNumberFormat="1" applyFont="1" applyBorder="1" applyAlignment="1">
      <alignment/>
    </xf>
    <xf numFmtId="167" fontId="7" fillId="0" borderId="42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67" fontId="5" fillId="0" borderId="28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4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67" fontId="5" fillId="0" borderId="28" xfId="0" applyNumberFormat="1" applyFont="1" applyBorder="1" applyAlignment="1">
      <alignment/>
    </xf>
    <xf numFmtId="167" fontId="9" fillId="2" borderId="45" xfId="0" applyNumberFormat="1" applyFont="1" applyFill="1" applyBorder="1" applyAlignment="1" applyProtection="1">
      <alignment horizontal="right" shrinkToFit="1"/>
      <protection/>
    </xf>
    <xf numFmtId="167" fontId="9" fillId="2" borderId="57" xfId="0" applyNumberFormat="1" applyFont="1" applyFill="1" applyBorder="1" applyAlignment="1" applyProtection="1">
      <alignment horizontal="right" shrinkToFit="1"/>
      <protection/>
    </xf>
    <xf numFmtId="0" fontId="8" fillId="0" borderId="110" xfId="0" applyFont="1" applyBorder="1" applyAlignment="1" applyProtection="1">
      <alignment/>
      <protection/>
    </xf>
    <xf numFmtId="166" fontId="8" fillId="0" borderId="111" xfId="0" applyNumberFormat="1" applyFont="1" applyBorder="1" applyAlignment="1" applyProtection="1">
      <alignment horizontal="right"/>
      <protection/>
    </xf>
    <xf numFmtId="0" fontId="8" fillId="0" borderId="97" xfId="0" applyFont="1" applyBorder="1" applyAlignment="1" applyProtection="1">
      <alignment/>
      <protection/>
    </xf>
    <xf numFmtId="166" fontId="8" fillId="0" borderId="112" xfId="0" applyNumberFormat="1" applyFont="1" applyBorder="1" applyAlignment="1" applyProtection="1">
      <alignment horizontal="right"/>
      <protection/>
    </xf>
    <xf numFmtId="167" fontId="8" fillId="0" borderId="45" xfId="0" applyNumberFormat="1" applyFont="1" applyBorder="1" applyAlignment="1" applyProtection="1">
      <alignment horizontal="right" shrinkToFit="1"/>
      <protection/>
    </xf>
    <xf numFmtId="166" fontId="8" fillId="0" borderId="63" xfId="0" applyNumberFormat="1" applyFont="1" applyBorder="1" applyAlignment="1" applyProtection="1">
      <alignment horizontal="right"/>
      <protection/>
    </xf>
    <xf numFmtId="166" fontId="8" fillId="0" borderId="113" xfId="0" applyNumberFormat="1" applyFont="1" applyBorder="1" applyAlignment="1" applyProtection="1">
      <alignment horizontal="right"/>
      <protection/>
    </xf>
    <xf numFmtId="167" fontId="8" fillId="0" borderId="77" xfId="0" applyNumberFormat="1" applyFont="1" applyBorder="1" applyAlignment="1" applyProtection="1">
      <alignment horizontal="right"/>
      <protection/>
    </xf>
    <xf numFmtId="166" fontId="8" fillId="0" borderId="103" xfId="0" applyNumberFormat="1" applyFont="1" applyBorder="1" applyAlignment="1" applyProtection="1">
      <alignment horizontal="right"/>
      <protection/>
    </xf>
    <xf numFmtId="0" fontId="5" fillId="2" borderId="101" xfId="0" applyFont="1" applyFill="1" applyBorder="1" applyAlignment="1">
      <alignment/>
    </xf>
    <xf numFmtId="0" fontId="5" fillId="0" borderId="114" xfId="0" applyFont="1" applyBorder="1" applyAlignment="1">
      <alignment/>
    </xf>
    <xf numFmtId="166" fontId="8" fillId="0" borderId="115" xfId="0" applyNumberFormat="1" applyFont="1" applyFill="1" applyBorder="1" applyAlignment="1" applyProtection="1">
      <alignment horizontal="right"/>
      <protection/>
    </xf>
    <xf numFmtId="166" fontId="8" fillId="0" borderId="116" xfId="0" applyNumberFormat="1" applyFont="1" applyBorder="1" applyAlignment="1" applyProtection="1">
      <alignment horizontal="right"/>
      <protection/>
    </xf>
    <xf numFmtId="166" fontId="9" fillId="0" borderId="103" xfId="0" applyNumberFormat="1" applyFont="1" applyFill="1" applyBorder="1" applyAlignment="1" applyProtection="1">
      <alignment horizontal="right"/>
      <protection/>
    </xf>
    <xf numFmtId="166" fontId="9" fillId="0" borderId="51" xfId="0" applyNumberFormat="1" applyFont="1" applyFill="1" applyBorder="1" applyAlignment="1" applyProtection="1">
      <alignment horizontal="right"/>
      <protection/>
    </xf>
    <xf numFmtId="167" fontId="8" fillId="0" borderId="57" xfId="0" applyNumberFormat="1" applyFont="1" applyBorder="1" applyAlignment="1" applyProtection="1">
      <alignment horizontal="right" shrinkToFit="1"/>
      <protection/>
    </xf>
    <xf numFmtId="0" fontId="8" fillId="0" borderId="76" xfId="0" applyFont="1" applyFill="1" applyBorder="1" applyAlignment="1" applyProtection="1">
      <alignment/>
      <protection/>
    </xf>
    <xf numFmtId="166" fontId="8" fillId="0" borderId="47" xfId="0" applyNumberFormat="1" applyFont="1" applyFill="1" applyBorder="1" applyAlignment="1" applyProtection="1">
      <alignment horizontal="right"/>
      <protection/>
    </xf>
    <xf numFmtId="166" fontId="8" fillId="0" borderId="113" xfId="0" applyNumberFormat="1" applyFont="1" applyFill="1" applyBorder="1" applyAlignment="1" applyProtection="1">
      <alignment horizontal="right"/>
      <protection/>
    </xf>
    <xf numFmtId="166" fontId="8" fillId="0" borderId="117" xfId="0" applyNumberFormat="1" applyFont="1" applyFill="1" applyBorder="1" applyAlignment="1" applyProtection="1">
      <alignment horizontal="right"/>
      <protection/>
    </xf>
    <xf numFmtId="166" fontId="8" fillId="0" borderId="98" xfId="0" applyNumberFormat="1" applyFont="1" applyBorder="1" applyAlignment="1" applyProtection="1">
      <alignment horizontal="right"/>
      <protection/>
    </xf>
    <xf numFmtId="166" fontId="8" fillId="0" borderId="99" xfId="0" applyNumberFormat="1" applyFont="1" applyBorder="1" applyAlignment="1" applyProtection="1">
      <alignment horizontal="right"/>
      <protection/>
    </xf>
    <xf numFmtId="0" fontId="8" fillId="0" borderId="53" xfId="0" applyFont="1" applyFill="1" applyBorder="1" applyAlignment="1" applyProtection="1">
      <alignment/>
      <protection/>
    </xf>
    <xf numFmtId="166" fontId="8" fillId="0" borderId="115" xfId="0" applyNumberFormat="1" applyFont="1" applyBorder="1" applyAlignment="1" applyProtection="1">
      <alignment horizontal="right"/>
      <protection/>
    </xf>
    <xf numFmtId="166" fontId="9" fillId="0" borderId="117" xfId="0" applyNumberFormat="1" applyFont="1" applyFill="1" applyBorder="1" applyAlignment="1" applyProtection="1">
      <alignment horizontal="right"/>
      <protection/>
    </xf>
    <xf numFmtId="167" fontId="9" fillId="0" borderId="79" xfId="0" applyNumberFormat="1" applyFont="1" applyFill="1" applyBorder="1" applyAlignment="1" applyProtection="1">
      <alignment horizontal="right"/>
      <protection/>
    </xf>
    <xf numFmtId="166" fontId="8" fillId="0" borderId="118" xfId="0" applyNumberFormat="1" applyFont="1" applyBorder="1" applyAlignment="1" applyProtection="1">
      <alignment horizontal="right"/>
      <protection/>
    </xf>
    <xf numFmtId="3" fontId="8" fillId="0" borderId="97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5" fillId="0" borderId="0" xfId="0" applyFont="1" applyAlignment="1">
      <alignment/>
    </xf>
    <xf numFmtId="0" fontId="8" fillId="0" borderId="75" xfId="0" applyFont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Příjmy město oddíly SR 2000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Zeros="0" tabSelected="1" zoomScale="75" zoomScaleNormal="75" zoomScaleSheetLayoutView="75" workbookViewId="0" topLeftCell="A1">
      <selection activeCell="A2" sqref="A2"/>
    </sheetView>
  </sheetViews>
  <sheetFormatPr defaultColWidth="8.796875" defaultRowHeight="15"/>
  <cols>
    <col min="1" max="1" width="7.8984375" style="0" bestFit="1" customWidth="1"/>
    <col min="2" max="2" width="60.09765625" style="0" bestFit="1" customWidth="1"/>
    <col min="3" max="5" width="13.59765625" style="0" customWidth="1"/>
    <col min="6" max="6" width="8.796875" style="0" customWidth="1"/>
    <col min="7" max="9" width="13.59765625" style="0" customWidth="1"/>
    <col min="10" max="10" width="8.09765625" style="0" bestFit="1" customWidth="1"/>
    <col min="11" max="13" width="13.59765625" style="0" customWidth="1"/>
    <col min="14" max="14" width="8.59765625" style="0" bestFit="1" customWidth="1"/>
  </cols>
  <sheetData>
    <row r="1" spans="1:6" ht="22.5">
      <c r="A1" s="331" t="s">
        <v>199</v>
      </c>
      <c r="B1" s="4"/>
      <c r="C1" s="4"/>
      <c r="D1" s="4"/>
      <c r="E1" s="4"/>
      <c r="F1" s="4"/>
    </row>
    <row r="2" spans="1:6" ht="33" customHeight="1" thickBot="1">
      <c r="A2" s="7"/>
      <c r="B2" s="4"/>
      <c r="C2" s="4"/>
      <c r="D2" s="5"/>
      <c r="E2" s="5"/>
      <c r="F2" s="5"/>
    </row>
    <row r="3" spans="1:6" ht="19.5" thickBot="1">
      <c r="A3" s="202" t="s">
        <v>11</v>
      </c>
      <c r="B3" s="203" t="s">
        <v>89</v>
      </c>
      <c r="C3" s="8" t="s">
        <v>194</v>
      </c>
      <c r="D3" s="9" t="s">
        <v>200</v>
      </c>
      <c r="E3" s="22" t="s">
        <v>201</v>
      </c>
      <c r="F3" s="62" t="s">
        <v>90</v>
      </c>
    </row>
    <row r="4" spans="1:6" ht="18.75">
      <c r="A4" s="10">
        <v>1</v>
      </c>
      <c r="B4" s="11" t="s">
        <v>87</v>
      </c>
      <c r="C4" s="199">
        <f>+'daně a transfery'!E41</f>
        <v>7323966</v>
      </c>
      <c r="D4" s="200">
        <f>+'daně a transfery'!F41</f>
        <v>7466861</v>
      </c>
      <c r="E4" s="200">
        <f>+'daně a transfery'!G41</f>
        <v>7489353</v>
      </c>
      <c r="F4" s="201">
        <f>+E4/D4*100</f>
        <v>100.30122430295675</v>
      </c>
    </row>
    <row r="5" spans="1:6" ht="18.75">
      <c r="A5" s="14">
        <v>2</v>
      </c>
      <c r="B5" s="15" t="s">
        <v>91</v>
      </c>
      <c r="C5" s="16">
        <f>+C34</f>
        <v>536575</v>
      </c>
      <c r="D5" s="17">
        <f>+D34</f>
        <v>723524</v>
      </c>
      <c r="E5" s="241">
        <f>+E34</f>
        <v>805888</v>
      </c>
      <c r="F5" s="150">
        <f>+E5/D5*100</f>
        <v>111.38372742300187</v>
      </c>
    </row>
    <row r="6" spans="1:6" ht="18.75">
      <c r="A6" s="14">
        <v>3</v>
      </c>
      <c r="B6" s="15" t="s">
        <v>12</v>
      </c>
      <c r="C6" s="16">
        <f>+G34</f>
        <v>1129950</v>
      </c>
      <c r="D6" s="17">
        <f>+H34</f>
        <v>1133530</v>
      </c>
      <c r="E6" s="17">
        <f>+I34</f>
        <v>1575943</v>
      </c>
      <c r="F6" s="150">
        <f>+E6/D6*100</f>
        <v>139.02966838107506</v>
      </c>
    </row>
    <row r="7" spans="1:6" ht="18.75">
      <c r="A7" s="14">
        <v>4</v>
      </c>
      <c r="B7" s="15" t="s">
        <v>182</v>
      </c>
      <c r="C7" s="16">
        <f>+'daně a transfery'!E63</f>
        <v>1323117</v>
      </c>
      <c r="D7" s="17">
        <f>+'daně a transfery'!F63</f>
        <v>3029605</v>
      </c>
      <c r="E7" s="241">
        <f>+'daně a transfery'!G63</f>
        <v>2882142</v>
      </c>
      <c r="F7" s="150">
        <f>+E7/D7*100</f>
        <v>95.13259979436263</v>
      </c>
    </row>
    <row r="8" spans="1:6" ht="19.5" thickBot="1">
      <c r="A8" s="294"/>
      <c r="B8" s="295"/>
      <c r="C8" s="294"/>
      <c r="D8" s="284"/>
      <c r="E8" s="284"/>
      <c r="F8" s="285"/>
    </row>
    <row r="9" spans="1:6" ht="19.5" thickBot="1">
      <c r="A9" s="296"/>
      <c r="B9" s="297" t="s">
        <v>13</v>
      </c>
      <c r="C9" s="298">
        <f>SUM(C4:C7)</f>
        <v>10313608</v>
      </c>
      <c r="D9" s="299">
        <f>SUM(D4:D8)</f>
        <v>12353520</v>
      </c>
      <c r="E9" s="299">
        <f>SUM(E4:E7)</f>
        <v>12753326</v>
      </c>
      <c r="F9" s="300">
        <f>+E9/D9*100</f>
        <v>103.23637311470739</v>
      </c>
    </row>
    <row r="10" spans="1:6" ht="15.75">
      <c r="A10" s="5"/>
      <c r="B10" s="5"/>
      <c r="C10" s="5"/>
      <c r="D10" s="5"/>
      <c r="E10" s="5"/>
      <c r="F10" s="5"/>
    </row>
    <row r="11" spans="1:6" ht="19.5" thickBot="1">
      <c r="A11" s="25"/>
      <c r="B11" s="25"/>
      <c r="C11" s="25"/>
      <c r="D11" s="25"/>
      <c r="E11" s="25"/>
      <c r="F11" s="25"/>
    </row>
    <row r="12" spans="1:14" ht="18.75">
      <c r="A12" s="18" t="s">
        <v>14</v>
      </c>
      <c r="B12" s="210" t="s">
        <v>15</v>
      </c>
      <c r="C12" s="208" t="s">
        <v>92</v>
      </c>
      <c r="D12" s="205"/>
      <c r="E12" s="205"/>
      <c r="F12" s="213"/>
      <c r="G12" s="212" t="s">
        <v>93</v>
      </c>
      <c r="H12" s="205"/>
      <c r="I12" s="205"/>
      <c r="J12" s="206"/>
      <c r="K12" s="208" t="s">
        <v>94</v>
      </c>
      <c r="L12" s="205"/>
      <c r="M12" s="205"/>
      <c r="N12" s="206"/>
    </row>
    <row r="13" spans="1:14" ht="19.5" thickBot="1">
      <c r="A13" s="21"/>
      <c r="B13" s="211"/>
      <c r="C13" s="209" t="s">
        <v>194</v>
      </c>
      <c r="D13" s="207" t="s">
        <v>200</v>
      </c>
      <c r="E13" s="207" t="s">
        <v>201</v>
      </c>
      <c r="F13" s="214" t="s">
        <v>90</v>
      </c>
      <c r="G13" s="209" t="s">
        <v>194</v>
      </c>
      <c r="H13" s="207" t="s">
        <v>200</v>
      </c>
      <c r="I13" s="207" t="s">
        <v>201</v>
      </c>
      <c r="J13" s="214" t="s">
        <v>90</v>
      </c>
      <c r="K13" s="209" t="s">
        <v>194</v>
      </c>
      <c r="L13" s="207" t="s">
        <v>200</v>
      </c>
      <c r="M13" s="207" t="s">
        <v>201</v>
      </c>
      <c r="N13" s="214" t="s">
        <v>90</v>
      </c>
    </row>
    <row r="14" spans="1:14" ht="20.25">
      <c r="A14" s="10" t="s">
        <v>161</v>
      </c>
      <c r="B14" s="218" t="s">
        <v>95</v>
      </c>
      <c r="C14" s="12">
        <f>+'nedaňové a kapitálové'!E7</f>
        <v>47134</v>
      </c>
      <c r="D14" s="13">
        <f>+'nedaňové a kapitálové'!F7</f>
        <v>62178</v>
      </c>
      <c r="E14" s="13">
        <f>+'nedaňové a kapitálové'!G7</f>
        <v>62673</v>
      </c>
      <c r="F14" s="149">
        <f>+E14/D14*100</f>
        <v>100.7961015150053</v>
      </c>
      <c r="G14" s="12"/>
      <c r="H14" s="13"/>
      <c r="I14" s="13"/>
      <c r="J14" s="149"/>
      <c r="K14" s="216">
        <f>+'nedaňové a kapitálové'!M7</f>
        <v>47134</v>
      </c>
      <c r="L14" s="200">
        <f>+'nedaňové a kapitálové'!N7</f>
        <v>62178</v>
      </c>
      <c r="M14" s="200">
        <f>+'nedaňové a kapitálové'!O7</f>
        <v>62673</v>
      </c>
      <c r="N14" s="201">
        <f aca="true" t="shared" si="0" ref="N14:N34">+M14/L14*100</f>
        <v>100.7961015150053</v>
      </c>
    </row>
    <row r="15" spans="1:14" ht="20.25">
      <c r="A15" s="24" t="s">
        <v>16</v>
      </c>
      <c r="B15" s="219" t="s">
        <v>17</v>
      </c>
      <c r="C15" s="220">
        <f>+'nedaňové a kapitálové'!E14</f>
        <v>18361</v>
      </c>
      <c r="D15" s="17">
        <f>+'nedaňové a kapitálové'!F14</f>
        <v>18537</v>
      </c>
      <c r="E15" s="17">
        <f>+'nedaňové a kapitálové'!G14</f>
        <v>19242</v>
      </c>
      <c r="F15" s="150">
        <f aca="true" t="shared" si="1" ref="F15:F34">+E15/D15*100</f>
        <v>103.80320440200678</v>
      </c>
      <c r="G15" s="220"/>
      <c r="H15" s="17">
        <f>'nedaňové a kapitálové'!J14</f>
        <v>0</v>
      </c>
      <c r="I15" s="17">
        <f>'nedaňové a kapitálové'!K14</f>
        <v>0</v>
      </c>
      <c r="J15" s="150"/>
      <c r="K15" s="217">
        <f>+'nedaňové a kapitálové'!M14</f>
        <v>18361</v>
      </c>
      <c r="L15" s="17">
        <f>+'nedaňové a kapitálové'!N14</f>
        <v>18537</v>
      </c>
      <c r="M15" s="17">
        <f>+'nedaňové a kapitálové'!O14</f>
        <v>19242</v>
      </c>
      <c r="N15" s="201">
        <f t="shared" si="0"/>
        <v>103.80320440200678</v>
      </c>
    </row>
    <row r="16" spans="1:14" ht="20.25">
      <c r="A16" s="24" t="s">
        <v>18</v>
      </c>
      <c r="B16" s="219" t="s">
        <v>19</v>
      </c>
      <c r="C16" s="220">
        <f>+'nedaňové a kapitálové'!E21</f>
        <v>1126</v>
      </c>
      <c r="D16" s="17">
        <f>+'nedaňové a kapitálové'!F21</f>
        <v>1250</v>
      </c>
      <c r="E16" s="17">
        <f>+'nedaňové a kapitálové'!G21</f>
        <v>1194</v>
      </c>
      <c r="F16" s="150">
        <f t="shared" si="1"/>
        <v>95.52000000000001</v>
      </c>
      <c r="G16" s="220"/>
      <c r="H16" s="17"/>
      <c r="I16" s="17"/>
      <c r="J16" s="150"/>
      <c r="K16" s="217">
        <f>+'nedaňové a kapitálové'!M21</f>
        <v>1126</v>
      </c>
      <c r="L16" s="17">
        <f>+'nedaňové a kapitálové'!N21</f>
        <v>1250</v>
      </c>
      <c r="M16" s="17">
        <f>+'nedaňové a kapitálové'!O21</f>
        <v>1194</v>
      </c>
      <c r="N16" s="201">
        <f t="shared" si="0"/>
        <v>95.52000000000001</v>
      </c>
    </row>
    <row r="17" spans="1:14" ht="20.25">
      <c r="A17" s="24" t="s">
        <v>20</v>
      </c>
      <c r="B17" s="219" t="s">
        <v>21</v>
      </c>
      <c r="C17" s="220">
        <f>+'nedaňové a kapitálové'!E26</f>
        <v>28031</v>
      </c>
      <c r="D17" s="17">
        <f>+'nedaňové a kapitálové'!F26</f>
        <v>28274</v>
      </c>
      <c r="E17" s="17">
        <f>+'nedaňové a kapitálové'!G26</f>
        <v>25658</v>
      </c>
      <c r="F17" s="150">
        <f t="shared" si="1"/>
        <v>90.74768338402774</v>
      </c>
      <c r="G17" s="220"/>
      <c r="H17" s="17">
        <f>'nedaňové a kapitálové'!J26</f>
        <v>0</v>
      </c>
      <c r="I17" s="17">
        <f>'nedaňové a kapitálové'!K26</f>
        <v>20</v>
      </c>
      <c r="J17" s="150"/>
      <c r="K17" s="217">
        <f>+'nedaňové a kapitálové'!M26</f>
        <v>28031</v>
      </c>
      <c r="L17" s="17">
        <f>+'nedaňové a kapitálové'!N26</f>
        <v>28274</v>
      </c>
      <c r="M17" s="17">
        <f>+'nedaňové a kapitálové'!O26</f>
        <v>25678</v>
      </c>
      <c r="N17" s="201">
        <f t="shared" si="0"/>
        <v>90.81841974959328</v>
      </c>
    </row>
    <row r="18" spans="1:14" ht="20.25">
      <c r="A18" s="24" t="s">
        <v>22</v>
      </c>
      <c r="B18" s="219" t="s">
        <v>23</v>
      </c>
      <c r="C18" s="220">
        <f>+'nedaňové a kapitálové'!E33</f>
        <v>322</v>
      </c>
      <c r="D18" s="17">
        <f>+'nedaňové a kapitálové'!F33</f>
        <v>16900</v>
      </c>
      <c r="E18" s="17">
        <f>+'nedaňové a kapitálové'!G33</f>
        <v>16746</v>
      </c>
      <c r="F18" s="150">
        <f t="shared" si="1"/>
        <v>99.0887573964497</v>
      </c>
      <c r="G18" s="220"/>
      <c r="H18" s="17">
        <f>'nedaňové a kapitálové'!J33</f>
        <v>0</v>
      </c>
      <c r="I18" s="17">
        <f>'nedaňové a kapitálové'!K33</f>
        <v>0</v>
      </c>
      <c r="J18" s="150"/>
      <c r="K18" s="217">
        <f>+'nedaňové a kapitálové'!M33</f>
        <v>322</v>
      </c>
      <c r="L18" s="17">
        <f>+'nedaňové a kapitálové'!N33</f>
        <v>16900</v>
      </c>
      <c r="M18" s="17">
        <f>+'nedaňové a kapitálové'!O33</f>
        <v>16746</v>
      </c>
      <c r="N18" s="201">
        <f t="shared" si="0"/>
        <v>99.0887573964497</v>
      </c>
    </row>
    <row r="19" spans="1:14" ht="20.25">
      <c r="A19" s="215">
        <v>31.32</v>
      </c>
      <c r="B19" s="219" t="s">
        <v>24</v>
      </c>
      <c r="C19" s="220">
        <f>+'nedaňové a kapitálové'!E41</f>
        <v>8956</v>
      </c>
      <c r="D19" s="17">
        <f>+'nedaňové a kapitálové'!F41</f>
        <v>18086</v>
      </c>
      <c r="E19" s="17">
        <f>+'nedaňové a kapitálové'!G41</f>
        <v>17956</v>
      </c>
      <c r="F19" s="150">
        <f t="shared" si="1"/>
        <v>99.2812119871724</v>
      </c>
      <c r="G19" s="220"/>
      <c r="H19" s="17">
        <f>'nedaňové a kapitálové'!J41</f>
        <v>750</v>
      </c>
      <c r="I19" s="17">
        <f>'nedaňové a kapitálové'!K41</f>
        <v>750</v>
      </c>
      <c r="J19" s="150">
        <f>+I19/H19*100</f>
        <v>100</v>
      </c>
      <c r="K19" s="217">
        <f>+'nedaňové a kapitálové'!M41</f>
        <v>8956</v>
      </c>
      <c r="L19" s="17">
        <f>+'nedaňové a kapitálové'!N41</f>
        <v>18836</v>
      </c>
      <c r="M19" s="17">
        <f>+'nedaňové a kapitálové'!O41</f>
        <v>18706</v>
      </c>
      <c r="N19" s="201">
        <f t="shared" si="0"/>
        <v>99.30983223614356</v>
      </c>
    </row>
    <row r="20" spans="1:14" ht="20.25">
      <c r="A20" s="24" t="s">
        <v>25</v>
      </c>
      <c r="B20" s="219" t="s">
        <v>26</v>
      </c>
      <c r="C20" s="220">
        <f>+'nedaňové a kapitálové'!E54</f>
        <v>113102</v>
      </c>
      <c r="D20" s="17">
        <f>+'nedaňové a kapitálové'!F54</f>
        <v>114716</v>
      </c>
      <c r="E20" s="17">
        <f>+'nedaňové a kapitálové'!G54</f>
        <v>115061</v>
      </c>
      <c r="F20" s="150">
        <f t="shared" si="1"/>
        <v>100.30074270372049</v>
      </c>
      <c r="G20" s="220">
        <f>+'nedaňové a kapitálové'!I54</f>
        <v>0</v>
      </c>
      <c r="H20" s="17">
        <f>'nedaňové a kapitálové'!J54</f>
        <v>0</v>
      </c>
      <c r="I20" s="17">
        <f>'nedaňové a kapitálové'!K54</f>
        <v>0</v>
      </c>
      <c r="J20" s="150"/>
      <c r="K20" s="217">
        <f>+'nedaňové a kapitálové'!M54</f>
        <v>113102</v>
      </c>
      <c r="L20" s="17">
        <f>+'nedaňové a kapitálové'!N54</f>
        <v>114716</v>
      </c>
      <c r="M20" s="17">
        <f>+'nedaňové a kapitálové'!O54</f>
        <v>115061</v>
      </c>
      <c r="N20" s="201">
        <f t="shared" si="0"/>
        <v>100.30074270372049</v>
      </c>
    </row>
    <row r="21" spans="1:14" ht="20.25">
      <c r="A21" s="24" t="s">
        <v>27</v>
      </c>
      <c r="B21" s="219" t="s">
        <v>28</v>
      </c>
      <c r="C21" s="220">
        <f>+'nedaňové a kapitálové'!E59</f>
        <v>2400</v>
      </c>
      <c r="D21" s="17">
        <f>+'nedaňové a kapitálové'!F59</f>
        <v>6831</v>
      </c>
      <c r="E21" s="17">
        <f>+'nedaňové a kapitálové'!G59</f>
        <v>6953</v>
      </c>
      <c r="F21" s="150">
        <f t="shared" si="1"/>
        <v>101.78597569901918</v>
      </c>
      <c r="G21" s="220">
        <f>'nedaňové a kapitálové'!I59</f>
        <v>0</v>
      </c>
      <c r="H21" s="17">
        <f>'nedaňové a kapitálové'!J59</f>
        <v>30</v>
      </c>
      <c r="I21" s="17">
        <f>'nedaňové a kapitálové'!K59</f>
        <v>30</v>
      </c>
      <c r="J21" s="150">
        <f>+I21/H21*100</f>
        <v>100</v>
      </c>
      <c r="K21" s="217">
        <f>+'nedaňové a kapitálové'!M59</f>
        <v>2400</v>
      </c>
      <c r="L21" s="17">
        <f>+'nedaňové a kapitálové'!N59</f>
        <v>6861</v>
      </c>
      <c r="M21" s="17">
        <f>+'nedaňové a kapitálové'!O59</f>
        <v>6983</v>
      </c>
      <c r="N21" s="201">
        <f t="shared" si="0"/>
        <v>101.77816644803966</v>
      </c>
    </row>
    <row r="22" spans="1:14" ht="20.25">
      <c r="A22" s="24" t="s">
        <v>29</v>
      </c>
      <c r="B22" s="219" t="s">
        <v>30</v>
      </c>
      <c r="C22" s="220">
        <f>+'nedaňové a kapitálové'!E64</f>
        <v>6233</v>
      </c>
      <c r="D22" s="17">
        <f>+'nedaňové a kapitálové'!F64</f>
        <v>6075</v>
      </c>
      <c r="E22" s="17">
        <f>+'nedaňové a kapitálové'!G64</f>
        <v>5838</v>
      </c>
      <c r="F22" s="150">
        <f t="shared" si="1"/>
        <v>96.09876543209876</v>
      </c>
      <c r="G22" s="220"/>
      <c r="H22" s="17"/>
      <c r="I22" s="17"/>
      <c r="J22" s="150"/>
      <c r="K22" s="217">
        <f>+'nedaňové a kapitálové'!M64</f>
        <v>6233</v>
      </c>
      <c r="L22" s="17">
        <f>+'nedaňové a kapitálové'!N64</f>
        <v>6075</v>
      </c>
      <c r="M22" s="17">
        <f>+'nedaňové a kapitálové'!O64</f>
        <v>5838</v>
      </c>
      <c r="N22" s="201">
        <f t="shared" si="0"/>
        <v>96.09876543209876</v>
      </c>
    </row>
    <row r="23" spans="1:14" ht="20.25">
      <c r="A23" s="24" t="s">
        <v>31</v>
      </c>
      <c r="B23" s="219" t="s">
        <v>32</v>
      </c>
      <c r="C23" s="220">
        <f>+'nedaňové a kapitálové'!E74</f>
        <v>156617</v>
      </c>
      <c r="D23" s="17">
        <f>+'nedaňové a kapitálové'!F74</f>
        <v>161481</v>
      </c>
      <c r="E23" s="17">
        <f>+'nedaňové a kapitálové'!G74</f>
        <v>220772</v>
      </c>
      <c r="F23" s="150">
        <f t="shared" si="1"/>
        <v>136.71701314705754</v>
      </c>
      <c r="G23" s="220">
        <f>+'nedaňové a kapitálové'!I74</f>
        <v>1129570</v>
      </c>
      <c r="H23" s="17">
        <f>+'nedaňové a kapitálové'!J74</f>
        <v>1129788</v>
      </c>
      <c r="I23" s="17">
        <f>+'nedaňové a kapitálové'!K74</f>
        <v>1572321</v>
      </c>
      <c r="J23" s="150">
        <f>+I23/H23*100</f>
        <v>139.16956101498687</v>
      </c>
      <c r="K23" s="217">
        <f>+'nedaňové a kapitálové'!M74</f>
        <v>1286187</v>
      </c>
      <c r="L23" s="17">
        <f>+'nedaňové a kapitálové'!N74</f>
        <v>1291269</v>
      </c>
      <c r="M23" s="17">
        <f>+'nedaňové a kapitálové'!O74</f>
        <v>1793093</v>
      </c>
      <c r="N23" s="201">
        <f t="shared" si="0"/>
        <v>138.86285506737946</v>
      </c>
    </row>
    <row r="24" spans="1:14" ht="20.25">
      <c r="A24" s="24" t="s">
        <v>33</v>
      </c>
      <c r="B24" s="219" t="s">
        <v>34</v>
      </c>
      <c r="C24" s="220">
        <f>+'nedaňové a kapitálové'!E82</f>
        <v>15006</v>
      </c>
      <c r="D24" s="17">
        <f>+'nedaňové a kapitálové'!F82</f>
        <v>15743</v>
      </c>
      <c r="E24" s="17">
        <f>+'nedaňové a kapitálové'!G82</f>
        <v>23750</v>
      </c>
      <c r="F24" s="150">
        <f>+E24/D24*100</f>
        <v>150.86069999364798</v>
      </c>
      <c r="G24" s="220">
        <f>+'nedaňové a kapitálové'!I82</f>
        <v>0</v>
      </c>
      <c r="H24" s="17">
        <f>+'nedaňové a kapitálové'!J82</f>
        <v>0</v>
      </c>
      <c r="I24" s="17">
        <f>+'nedaňové a kapitálové'!K82</f>
        <v>0</v>
      </c>
      <c r="J24" s="150"/>
      <c r="K24" s="217">
        <f>+'nedaňové a kapitálové'!M82</f>
        <v>15006</v>
      </c>
      <c r="L24" s="17">
        <f>+'nedaňové a kapitálové'!N82</f>
        <v>15743</v>
      </c>
      <c r="M24" s="17">
        <f>+'nedaňové a kapitálové'!O82</f>
        <v>23750</v>
      </c>
      <c r="N24" s="201">
        <f t="shared" si="0"/>
        <v>150.86069999364798</v>
      </c>
    </row>
    <row r="25" spans="1:14" ht="20.25">
      <c r="A25" s="215">
        <v>41</v>
      </c>
      <c r="B25" s="219" t="s">
        <v>110</v>
      </c>
      <c r="C25" s="220"/>
      <c r="D25" s="17"/>
      <c r="E25" s="17">
        <f>'nedaňové a kapitálové'!G87</f>
        <v>15</v>
      </c>
      <c r="F25" s="150"/>
      <c r="G25" s="220"/>
      <c r="H25" s="17"/>
      <c r="I25" s="17"/>
      <c r="J25" s="150"/>
      <c r="K25" s="217"/>
      <c r="L25" s="17"/>
      <c r="M25" s="17">
        <f>+'nedaňové a kapitálové'!O87</f>
        <v>15</v>
      </c>
      <c r="N25" s="201"/>
    </row>
    <row r="26" spans="1:14" ht="20.25">
      <c r="A26" s="24" t="s">
        <v>35</v>
      </c>
      <c r="B26" s="219" t="s">
        <v>36</v>
      </c>
      <c r="C26" s="220">
        <f>+'nedaňové a kapitálové'!E99</f>
        <v>29684</v>
      </c>
      <c r="D26" s="17">
        <f>+'nedaňové a kapitálové'!F99</f>
        <v>32483</v>
      </c>
      <c r="E26" s="17">
        <f>+'nedaňové a kapitálové'!G99</f>
        <v>34127</v>
      </c>
      <c r="F26" s="150">
        <f t="shared" si="1"/>
        <v>105.06110888772588</v>
      </c>
      <c r="G26" s="220">
        <f>'nedaňové a kapitálové'!I92</f>
        <v>0</v>
      </c>
      <c r="H26" s="17">
        <f>'nedaňové a kapitálové'!J99</f>
        <v>212</v>
      </c>
      <c r="I26" s="17">
        <f>'nedaňové a kapitálové'!K99</f>
        <v>217</v>
      </c>
      <c r="J26" s="150">
        <f>+I26/H26*100</f>
        <v>102.35849056603774</v>
      </c>
      <c r="K26" s="217">
        <f>+'nedaňové a kapitálové'!M99</f>
        <v>29684</v>
      </c>
      <c r="L26" s="17">
        <f>+'nedaňové a kapitálové'!N99</f>
        <v>32695</v>
      </c>
      <c r="M26" s="17">
        <f>+'nedaňové a kapitálové'!O99</f>
        <v>34344</v>
      </c>
      <c r="N26" s="201">
        <f t="shared" si="0"/>
        <v>105.04358464597033</v>
      </c>
    </row>
    <row r="27" spans="1:14" ht="20.25">
      <c r="A27" s="24" t="s">
        <v>37</v>
      </c>
      <c r="B27" s="219" t="s">
        <v>119</v>
      </c>
      <c r="C27" s="220">
        <f>+'nedaňové a kapitálové'!E104</f>
        <v>28</v>
      </c>
      <c r="D27" s="17">
        <f>+'nedaňové a kapitálové'!F104</f>
        <v>28</v>
      </c>
      <c r="E27" s="17">
        <f>+'nedaňové a kapitálové'!G104</f>
        <v>32</v>
      </c>
      <c r="F27" s="150">
        <f t="shared" si="1"/>
        <v>114.28571428571428</v>
      </c>
      <c r="G27" s="220"/>
      <c r="H27" s="17"/>
      <c r="I27" s="17"/>
      <c r="J27" s="150"/>
      <c r="K27" s="217">
        <f>+'nedaňové a kapitálové'!M104</f>
        <v>28</v>
      </c>
      <c r="L27" s="17">
        <f>+'nedaňové a kapitálové'!N104</f>
        <v>28</v>
      </c>
      <c r="M27" s="17">
        <f>+'nedaňové a kapitálové'!O104</f>
        <v>32</v>
      </c>
      <c r="N27" s="201">
        <f t="shared" si="0"/>
        <v>114.28571428571428</v>
      </c>
    </row>
    <row r="28" spans="1:14" ht="20.25">
      <c r="A28" s="24" t="s">
        <v>38</v>
      </c>
      <c r="B28" s="219" t="s">
        <v>39</v>
      </c>
      <c r="C28" s="220">
        <f>+'nedaňové a kapitálové'!E107</f>
        <v>26265</v>
      </c>
      <c r="D28" s="17">
        <f>+'nedaňové a kapitálové'!F107</f>
        <v>27515</v>
      </c>
      <c r="E28" s="17">
        <f>+'nedaňové a kapitálové'!G107</f>
        <v>30016</v>
      </c>
      <c r="F28" s="150">
        <f t="shared" si="1"/>
        <v>109.0895874977285</v>
      </c>
      <c r="G28" s="220">
        <f>+'nedaňové a kapitálové'!I107</f>
        <v>80</v>
      </c>
      <c r="H28" s="17">
        <f>+'nedaňové a kapitálové'!J107</f>
        <v>80</v>
      </c>
      <c r="I28" s="17">
        <f>+'nedaňové a kapitálové'!K107</f>
        <v>0</v>
      </c>
      <c r="J28" s="150">
        <f>+I28/H28*100</f>
        <v>0</v>
      </c>
      <c r="K28" s="217">
        <f>+'nedaňové a kapitálové'!M107</f>
        <v>26345</v>
      </c>
      <c r="L28" s="17">
        <f>+'nedaňové a kapitálové'!N107</f>
        <v>27595</v>
      </c>
      <c r="M28" s="17">
        <f>+'nedaňové a kapitálové'!O107</f>
        <v>30016</v>
      </c>
      <c r="N28" s="201">
        <f t="shared" si="0"/>
        <v>108.77332850154013</v>
      </c>
    </row>
    <row r="29" spans="1:14" ht="20.25">
      <c r="A29" s="215">
        <v>55</v>
      </c>
      <c r="B29" s="219" t="s">
        <v>65</v>
      </c>
      <c r="C29" s="220">
        <f>'nedaňové a kapitálové'!E110</f>
        <v>136</v>
      </c>
      <c r="D29" s="17">
        <f>'nedaňové a kapitálové'!F110</f>
        <v>320</v>
      </c>
      <c r="E29" s="17">
        <f>+'nedaňové a kapitálové'!G110</f>
        <v>325</v>
      </c>
      <c r="F29" s="150">
        <f t="shared" si="1"/>
        <v>101.5625</v>
      </c>
      <c r="G29" s="220"/>
      <c r="H29" s="17">
        <f>+'nedaňové a kapitálové'!J110</f>
        <v>50</v>
      </c>
      <c r="I29" s="17">
        <f>+'nedaňové a kapitálové'!K110</f>
        <v>83</v>
      </c>
      <c r="J29" s="150">
        <f>+I29/H29*100</f>
        <v>166</v>
      </c>
      <c r="K29" s="217">
        <f>+'nedaňové a kapitálové'!M110</f>
        <v>136</v>
      </c>
      <c r="L29" s="17">
        <f>+'nedaňové a kapitálové'!N110</f>
        <v>370</v>
      </c>
      <c r="M29" s="17">
        <f>+'nedaňové a kapitálové'!O110</f>
        <v>408</v>
      </c>
      <c r="N29" s="201">
        <f t="shared" si="0"/>
        <v>110.27027027027027</v>
      </c>
    </row>
    <row r="30" spans="1:14" ht="20.25">
      <c r="A30" s="24" t="s">
        <v>40</v>
      </c>
      <c r="B30" s="219" t="s">
        <v>117</v>
      </c>
      <c r="C30" s="220">
        <f>+'nedaňové a kapitálové'!E115</f>
        <v>45478</v>
      </c>
      <c r="D30" s="17">
        <f>+'nedaňové a kapitálové'!F115</f>
        <v>48432</v>
      </c>
      <c r="E30" s="17">
        <f>+'nedaňové a kapitálové'!G115</f>
        <v>49766</v>
      </c>
      <c r="F30" s="150">
        <f t="shared" si="1"/>
        <v>102.75437727122562</v>
      </c>
      <c r="G30" s="220">
        <f>+'nedaňové a kapitálové'!I115</f>
        <v>300</v>
      </c>
      <c r="H30" s="17">
        <f>+'nedaňové a kapitálové'!J115</f>
        <v>2620</v>
      </c>
      <c r="I30" s="17">
        <f>+'nedaňové a kapitálové'!K115</f>
        <v>2522</v>
      </c>
      <c r="J30" s="150">
        <f>+I30/H30*100</f>
        <v>96.25954198473282</v>
      </c>
      <c r="K30" s="217">
        <f>+'nedaňové a kapitálové'!M115</f>
        <v>45778</v>
      </c>
      <c r="L30" s="17">
        <f>+'nedaňové a kapitálové'!N115</f>
        <v>51052</v>
      </c>
      <c r="M30" s="17">
        <f>+'nedaňové a kapitálové'!O115</f>
        <v>52288</v>
      </c>
      <c r="N30" s="201">
        <f t="shared" si="0"/>
        <v>102.42106087910365</v>
      </c>
    </row>
    <row r="31" spans="1:14" ht="20.25">
      <c r="A31" s="24" t="s">
        <v>41</v>
      </c>
      <c r="B31" s="219" t="s">
        <v>118</v>
      </c>
      <c r="C31" s="220">
        <f>+'nedaňové a kapitálové'!E118</f>
        <v>30</v>
      </c>
      <c r="D31" s="17">
        <f>+'nedaňové a kapitálové'!F118</f>
        <v>170</v>
      </c>
      <c r="E31" s="17">
        <f>+'nedaňové a kapitálové'!G118</f>
        <v>164</v>
      </c>
      <c r="F31" s="150">
        <f t="shared" si="1"/>
        <v>96.47058823529412</v>
      </c>
      <c r="G31" s="220"/>
      <c r="H31" s="17"/>
      <c r="I31" s="17"/>
      <c r="J31" s="150"/>
      <c r="K31" s="217">
        <f>+'nedaňové a kapitálové'!M118</f>
        <v>30</v>
      </c>
      <c r="L31" s="17">
        <f>+'nedaňové a kapitálové'!N118</f>
        <v>170</v>
      </c>
      <c r="M31" s="17">
        <f>+'nedaňové a kapitálové'!O118</f>
        <v>164</v>
      </c>
      <c r="N31" s="201">
        <f t="shared" si="0"/>
        <v>96.47058823529412</v>
      </c>
    </row>
    <row r="32" spans="1:14" ht="20.25">
      <c r="A32" s="24" t="s">
        <v>42</v>
      </c>
      <c r="B32" s="219" t="s">
        <v>43</v>
      </c>
      <c r="C32" s="220">
        <f>+'nedaňové a kapitálové'!E123</f>
        <v>37666</v>
      </c>
      <c r="D32" s="17">
        <f>+'nedaňové a kapitálové'!F123</f>
        <v>162336</v>
      </c>
      <c r="E32" s="17">
        <f>+'nedaňové a kapitálové'!G123</f>
        <v>173321</v>
      </c>
      <c r="F32" s="150">
        <f t="shared" si="1"/>
        <v>106.76682929233195</v>
      </c>
      <c r="G32" s="220"/>
      <c r="H32" s="17"/>
      <c r="I32" s="17"/>
      <c r="J32" s="150"/>
      <c r="K32" s="217">
        <f>+'nedaňové a kapitálové'!M123</f>
        <v>37666</v>
      </c>
      <c r="L32" s="17">
        <f>+'nedaňové a kapitálové'!N123</f>
        <v>162336</v>
      </c>
      <c r="M32" s="17">
        <f>+'nedaňové a kapitálové'!O123</f>
        <v>173321</v>
      </c>
      <c r="N32" s="201">
        <f t="shared" si="0"/>
        <v>106.76682929233195</v>
      </c>
    </row>
    <row r="33" spans="1:14" ht="21" thickBot="1">
      <c r="A33" s="281" t="s">
        <v>44</v>
      </c>
      <c r="B33" s="282" t="s">
        <v>96</v>
      </c>
      <c r="C33" s="283">
        <f>+'nedaňové a kapitálové'!E127</f>
        <v>0</v>
      </c>
      <c r="D33" s="284">
        <f>+'nedaňové a kapitálové'!F127</f>
        <v>2169</v>
      </c>
      <c r="E33" s="284">
        <f>+'nedaňové a kapitálové'!G127</f>
        <v>2279</v>
      </c>
      <c r="F33" s="285">
        <f t="shared" si="1"/>
        <v>105.07146150299678</v>
      </c>
      <c r="G33" s="283"/>
      <c r="H33" s="284"/>
      <c r="I33" s="284"/>
      <c r="J33" s="285"/>
      <c r="K33" s="286">
        <f>+'nedaňové a kapitálové'!M127</f>
        <v>0</v>
      </c>
      <c r="L33" s="284">
        <f>+'nedaňové a kapitálové'!N127</f>
        <v>2169</v>
      </c>
      <c r="M33" s="284">
        <f>+'nedaňové a kapitálové'!O127</f>
        <v>2279</v>
      </c>
      <c r="N33" s="287">
        <f t="shared" si="0"/>
        <v>105.07146150299678</v>
      </c>
    </row>
    <row r="34" spans="1:14" ht="21" thickBot="1">
      <c r="A34" s="288"/>
      <c r="B34" s="289" t="s">
        <v>13</v>
      </c>
      <c r="C34" s="290">
        <f>SUM(C14:C33)</f>
        <v>536575</v>
      </c>
      <c r="D34" s="291">
        <f>SUM(D14:D33)</f>
        <v>723524</v>
      </c>
      <c r="E34" s="291">
        <f>SUM(E14:E33)</f>
        <v>805888</v>
      </c>
      <c r="F34" s="292">
        <f t="shared" si="1"/>
        <v>111.38372742300187</v>
      </c>
      <c r="G34" s="290">
        <f>SUM(G14:G33)</f>
        <v>1129950</v>
      </c>
      <c r="H34" s="291">
        <f>SUM(H14:H33)</f>
        <v>1133530</v>
      </c>
      <c r="I34" s="291">
        <f>SUM(I14:I33)</f>
        <v>1575943</v>
      </c>
      <c r="J34" s="292">
        <f>+I34/H34*100</f>
        <v>139.02966838107506</v>
      </c>
      <c r="K34" s="293">
        <f>SUM(K14:K33)</f>
        <v>1666525</v>
      </c>
      <c r="L34" s="291">
        <f>SUM(L14:L33)</f>
        <v>1857054</v>
      </c>
      <c r="M34" s="291">
        <f>SUM(M14:M33)</f>
        <v>2381831</v>
      </c>
      <c r="N34" s="292">
        <f t="shared" si="0"/>
        <v>128.25857514105675</v>
      </c>
    </row>
    <row r="35" spans="11:13" ht="15">
      <c r="K35" s="204"/>
      <c r="L35" s="204"/>
      <c r="M35" s="204"/>
    </row>
    <row r="36" ht="20.25">
      <c r="A36" s="121" t="s">
        <v>162</v>
      </c>
    </row>
    <row r="37" spans="11:13" ht="15">
      <c r="K37" s="204"/>
      <c r="L37" s="204"/>
      <c r="M37" s="204"/>
    </row>
  </sheetData>
  <printOptions horizontalCentered="1" verticalCentered="1"/>
  <pageMargins left="0.6692913385826772" right="0.6692913385826772" top="0.984251968503937" bottom="0.7480314960629921" header="0.5905511811023623" footer="0.5118110236220472"/>
  <pageSetup horizontalDpi="600" verticalDpi="600" orientation="landscape" paperSize="9" scale="51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zoomScale="65" zoomScaleNormal="65" zoomScaleSheetLayoutView="50" workbookViewId="0" topLeftCell="A25">
      <selection activeCell="A4" sqref="A4"/>
    </sheetView>
  </sheetViews>
  <sheetFormatPr defaultColWidth="8.796875" defaultRowHeight="15" outlineLevelRow="3"/>
  <cols>
    <col min="1" max="1" width="8.19921875" style="0" customWidth="1"/>
    <col min="2" max="2" width="8.59765625" style="0" customWidth="1"/>
    <col min="3" max="3" width="8.3984375" style="0" customWidth="1"/>
    <col min="4" max="4" width="76.3984375" style="0" customWidth="1"/>
    <col min="5" max="7" width="14.796875" style="0" customWidth="1"/>
    <col min="8" max="8" width="12.296875" style="0" customWidth="1"/>
  </cols>
  <sheetData>
    <row r="1" spans="1:8" ht="22.5">
      <c r="A1" s="51" t="s">
        <v>202</v>
      </c>
      <c r="B1" s="4"/>
      <c r="C1" s="4"/>
      <c r="D1" s="26"/>
      <c r="E1" s="4"/>
      <c r="F1" s="4"/>
      <c r="G1" s="4"/>
      <c r="H1" s="4"/>
    </row>
    <row r="2" spans="1:8" ht="32.25" customHeight="1">
      <c r="A2" s="151" t="s">
        <v>153</v>
      </c>
      <c r="B2" s="4"/>
      <c r="C2" s="4"/>
      <c r="D2" s="4"/>
      <c r="E2" s="4"/>
      <c r="F2" s="4"/>
      <c r="G2" s="4"/>
      <c r="H2" s="4"/>
    </row>
    <row r="3" spans="1:8" ht="18" customHeight="1">
      <c r="A3" s="151"/>
      <c r="B3" s="4"/>
      <c r="C3" s="4"/>
      <c r="D3" s="4"/>
      <c r="E3" s="4"/>
      <c r="F3" s="4"/>
      <c r="G3" s="4"/>
      <c r="H3" s="4"/>
    </row>
    <row r="4" spans="1:8" ht="16.5" thickBot="1">
      <c r="A4" s="5"/>
      <c r="B4" s="5"/>
      <c r="C4" s="5"/>
      <c r="D4" s="5"/>
      <c r="E4" s="5"/>
      <c r="F4" s="5"/>
      <c r="G4" s="5"/>
      <c r="H4" s="5"/>
    </row>
    <row r="5" spans="1:8" ht="21" customHeight="1">
      <c r="A5" s="185" t="s">
        <v>1</v>
      </c>
      <c r="B5" s="186" t="s">
        <v>82</v>
      </c>
      <c r="C5" s="186" t="s">
        <v>2</v>
      </c>
      <c r="D5" s="187" t="s">
        <v>83</v>
      </c>
      <c r="E5" s="221" t="s">
        <v>194</v>
      </c>
      <c r="F5" s="222" t="s">
        <v>200</v>
      </c>
      <c r="G5" s="222" t="s">
        <v>201</v>
      </c>
      <c r="H5" s="187" t="s">
        <v>90</v>
      </c>
    </row>
    <row r="6" spans="1:8" ht="21" customHeight="1" thickBot="1">
      <c r="A6" s="223"/>
      <c r="B6" s="224" t="s">
        <v>3</v>
      </c>
      <c r="C6" s="224"/>
      <c r="D6" s="225"/>
      <c r="E6" s="226"/>
      <c r="F6" s="227"/>
      <c r="G6" s="227"/>
      <c r="H6" s="225"/>
    </row>
    <row r="7" spans="1:8" ht="21" customHeight="1">
      <c r="A7" s="63"/>
      <c r="B7" s="27"/>
      <c r="C7" s="27"/>
      <c r="D7" s="64"/>
      <c r="E7" s="139"/>
      <c r="F7" s="28"/>
      <c r="G7" s="29"/>
      <c r="H7" s="124"/>
    </row>
    <row r="8" spans="1:8" ht="21" customHeight="1">
      <c r="A8" s="24">
        <v>1</v>
      </c>
      <c r="B8" s="30">
        <v>11</v>
      </c>
      <c r="C8" s="30">
        <v>1111</v>
      </c>
      <c r="D8" s="174" t="s">
        <v>126</v>
      </c>
      <c r="E8" s="81">
        <v>1350000</v>
      </c>
      <c r="F8" s="31">
        <v>1350000</v>
      </c>
      <c r="G8" s="32">
        <v>1454760</v>
      </c>
      <c r="H8" s="127">
        <f>+G8/F8*100</f>
        <v>107.75999999999999</v>
      </c>
    </row>
    <row r="9" spans="1:8" ht="21" customHeight="1">
      <c r="A9" s="24">
        <v>1</v>
      </c>
      <c r="B9" s="30">
        <v>11</v>
      </c>
      <c r="C9" s="30">
        <v>1112</v>
      </c>
      <c r="D9" s="174" t="s">
        <v>4</v>
      </c>
      <c r="E9" s="81">
        <v>205000</v>
      </c>
      <c r="F9" s="31">
        <v>205000</v>
      </c>
      <c r="G9" s="32">
        <v>213091</v>
      </c>
      <c r="H9" s="127">
        <f aca="true" t="shared" si="0" ref="H9:H63">+G9/F9*100</f>
        <v>103.94682926829269</v>
      </c>
    </row>
    <row r="10" spans="1:8" ht="21" customHeight="1">
      <c r="A10" s="24">
        <v>1</v>
      </c>
      <c r="B10" s="30">
        <v>11</v>
      </c>
      <c r="C10" s="30">
        <v>1113</v>
      </c>
      <c r="D10" s="174" t="s">
        <v>125</v>
      </c>
      <c r="E10" s="81">
        <v>100000</v>
      </c>
      <c r="F10" s="31">
        <v>100000</v>
      </c>
      <c r="G10" s="32">
        <v>124238</v>
      </c>
      <c r="H10" s="127">
        <f t="shared" si="0"/>
        <v>124.238</v>
      </c>
    </row>
    <row r="11" spans="1:8" ht="21" customHeight="1">
      <c r="A11" s="24">
        <v>1</v>
      </c>
      <c r="B11" s="30">
        <v>11</v>
      </c>
      <c r="C11" s="30">
        <v>1119</v>
      </c>
      <c r="D11" s="174" t="s">
        <v>127</v>
      </c>
      <c r="E11" s="81"/>
      <c r="F11" s="31"/>
      <c r="G11" s="32">
        <v>6</v>
      </c>
      <c r="H11" s="127"/>
    </row>
    <row r="12" spans="1:8" ht="21" customHeight="1">
      <c r="A12" s="24">
        <v>1</v>
      </c>
      <c r="B12" s="30">
        <v>11</v>
      </c>
      <c r="C12" s="30">
        <v>1121</v>
      </c>
      <c r="D12" s="174" t="s">
        <v>5</v>
      </c>
      <c r="E12" s="81">
        <v>1620000</v>
      </c>
      <c r="F12" s="31">
        <v>1620000</v>
      </c>
      <c r="G12" s="32">
        <v>1513559</v>
      </c>
      <c r="H12" s="127">
        <f t="shared" si="0"/>
        <v>93.42956790123456</v>
      </c>
    </row>
    <row r="13" spans="1:8" ht="21" customHeight="1">
      <c r="A13" s="24">
        <v>1</v>
      </c>
      <c r="B13" s="30">
        <v>11</v>
      </c>
      <c r="C13" s="30">
        <v>1122</v>
      </c>
      <c r="D13" s="174" t="s">
        <v>112</v>
      </c>
      <c r="E13" s="81">
        <f>42077+109726</f>
        <v>151803</v>
      </c>
      <c r="F13" s="31">
        <f>68633+254441</f>
        <v>323074</v>
      </c>
      <c r="G13" s="32">
        <f>68633+254441</f>
        <v>323074</v>
      </c>
      <c r="H13" s="127">
        <f t="shared" si="0"/>
        <v>100</v>
      </c>
    </row>
    <row r="14" spans="1:8" ht="21" customHeight="1" outlineLevel="2">
      <c r="A14" s="152">
        <v>1</v>
      </c>
      <c r="B14" s="153">
        <v>11</v>
      </c>
      <c r="C14" s="129"/>
      <c r="D14" s="188" t="s">
        <v>78</v>
      </c>
      <c r="E14" s="76">
        <f>SUM(E8:E13)</f>
        <v>3426803</v>
      </c>
      <c r="F14" s="76">
        <f>SUM(F8:F13)</f>
        <v>3598074</v>
      </c>
      <c r="G14" s="76">
        <f>SUM(G8:G13)</f>
        <v>3628728</v>
      </c>
      <c r="H14" s="154">
        <f t="shared" si="0"/>
        <v>100.85195579635105</v>
      </c>
    </row>
    <row r="15" spans="1:8" ht="21" customHeight="1" outlineLevel="2">
      <c r="A15" s="87"/>
      <c r="B15" s="36"/>
      <c r="C15" s="36"/>
      <c r="D15" s="176"/>
      <c r="E15" s="94"/>
      <c r="F15" s="37"/>
      <c r="G15" s="38"/>
      <c r="H15" s="128"/>
    </row>
    <row r="16" spans="1:8" ht="21" customHeight="1" outlineLevel="2">
      <c r="A16" s="123">
        <v>1</v>
      </c>
      <c r="B16" s="36">
        <v>12</v>
      </c>
      <c r="C16" s="36">
        <v>1211</v>
      </c>
      <c r="D16" s="176" t="s">
        <v>101</v>
      </c>
      <c r="E16" s="81">
        <v>3220000</v>
      </c>
      <c r="F16" s="31">
        <v>3220000</v>
      </c>
      <c r="G16" s="32">
        <v>3250170</v>
      </c>
      <c r="H16" s="127">
        <f t="shared" si="0"/>
        <v>100.93695652173913</v>
      </c>
    </row>
    <row r="17" spans="1:8" ht="21" customHeight="1" outlineLevel="2">
      <c r="A17" s="87">
        <v>1</v>
      </c>
      <c r="B17" s="242">
        <v>12</v>
      </c>
      <c r="C17" s="242"/>
      <c r="D17" s="243" t="s">
        <v>128</v>
      </c>
      <c r="E17" s="244">
        <f>SUM(E16)</f>
        <v>3220000</v>
      </c>
      <c r="F17" s="245">
        <f>SUM(F16)</f>
        <v>3220000</v>
      </c>
      <c r="G17" s="246">
        <f>SUM(G16)</f>
        <v>3250170</v>
      </c>
      <c r="H17" s="154">
        <f t="shared" si="0"/>
        <v>100.93695652173913</v>
      </c>
    </row>
    <row r="18" spans="1:8" ht="21" customHeight="1" outlineLevel="2">
      <c r="A18" s="87"/>
      <c r="B18" s="242"/>
      <c r="C18" s="242"/>
      <c r="D18" s="243"/>
      <c r="E18" s="244"/>
      <c r="F18" s="245"/>
      <c r="G18" s="246"/>
      <c r="H18" s="154"/>
    </row>
    <row r="19" spans="1:8" ht="21" customHeight="1" outlineLevel="2">
      <c r="A19" s="24">
        <v>1</v>
      </c>
      <c r="B19" s="30">
        <v>13</v>
      </c>
      <c r="C19" s="30">
        <v>1332</v>
      </c>
      <c r="D19" s="174" t="s">
        <v>129</v>
      </c>
      <c r="E19" s="81">
        <v>47</v>
      </c>
      <c r="F19" s="31">
        <v>69</v>
      </c>
      <c r="G19" s="32">
        <v>65</v>
      </c>
      <c r="H19" s="127">
        <f t="shared" si="0"/>
        <v>94.20289855072464</v>
      </c>
    </row>
    <row r="20" spans="1:8" ht="21" customHeight="1" outlineLevel="2">
      <c r="A20" s="24">
        <v>1</v>
      </c>
      <c r="B20" s="30">
        <v>13</v>
      </c>
      <c r="C20" s="30">
        <v>1334</v>
      </c>
      <c r="D20" s="174" t="s">
        <v>130</v>
      </c>
      <c r="E20" s="81">
        <v>600</v>
      </c>
      <c r="F20" s="31">
        <v>600</v>
      </c>
      <c r="G20" s="32">
        <v>299</v>
      </c>
      <c r="H20" s="127">
        <f t="shared" si="0"/>
        <v>49.833333333333336</v>
      </c>
    </row>
    <row r="21" spans="1:8" ht="21" customHeight="1" outlineLevel="2">
      <c r="A21" s="24">
        <v>1</v>
      </c>
      <c r="B21" s="30">
        <v>13</v>
      </c>
      <c r="C21" s="30">
        <v>1335</v>
      </c>
      <c r="D21" s="174" t="s">
        <v>131</v>
      </c>
      <c r="E21" s="81">
        <v>2</v>
      </c>
      <c r="F21" s="31">
        <v>2</v>
      </c>
      <c r="G21" s="32">
        <v>32</v>
      </c>
      <c r="H21" s="127">
        <f t="shared" si="0"/>
        <v>1600</v>
      </c>
    </row>
    <row r="22" spans="1:8" ht="21" customHeight="1" outlineLevel="2">
      <c r="A22" s="24">
        <v>1</v>
      </c>
      <c r="B22" s="30">
        <v>13</v>
      </c>
      <c r="C22" s="30">
        <v>1337</v>
      </c>
      <c r="D22" s="174" t="s">
        <v>132</v>
      </c>
      <c r="E22" s="81">
        <v>182793</v>
      </c>
      <c r="F22" s="31">
        <v>182793</v>
      </c>
      <c r="G22" s="32">
        <v>179567</v>
      </c>
      <c r="H22" s="127">
        <f t="shared" si="0"/>
        <v>98.23516217798274</v>
      </c>
    </row>
    <row r="23" spans="1:8" ht="21" customHeight="1" outlineLevel="2">
      <c r="A23" s="24">
        <v>1</v>
      </c>
      <c r="B23" s="30">
        <v>13</v>
      </c>
      <c r="C23" s="30">
        <v>1339</v>
      </c>
      <c r="D23" s="174" t="s">
        <v>172</v>
      </c>
      <c r="E23" s="81">
        <v>72</v>
      </c>
      <c r="F23" s="31">
        <v>150</v>
      </c>
      <c r="G23" s="32">
        <v>160</v>
      </c>
      <c r="H23" s="127">
        <f t="shared" si="0"/>
        <v>106.66666666666667</v>
      </c>
    </row>
    <row r="24" spans="1:8" ht="21" customHeight="1" outlineLevel="2">
      <c r="A24" s="24">
        <v>1</v>
      </c>
      <c r="B24" s="30">
        <v>13</v>
      </c>
      <c r="C24" s="30">
        <v>1341</v>
      </c>
      <c r="D24" s="174" t="s">
        <v>6</v>
      </c>
      <c r="E24" s="81">
        <v>12171</v>
      </c>
      <c r="F24" s="31">
        <v>12161</v>
      </c>
      <c r="G24" s="32">
        <v>11556</v>
      </c>
      <c r="H24" s="127">
        <f t="shared" si="0"/>
        <v>95.02508017432777</v>
      </c>
    </row>
    <row r="25" spans="1:8" ht="21" customHeight="1" outlineLevel="2">
      <c r="A25" s="24">
        <v>1</v>
      </c>
      <c r="B25" s="30">
        <v>13</v>
      </c>
      <c r="C25" s="30">
        <v>1342</v>
      </c>
      <c r="D25" s="174" t="s">
        <v>133</v>
      </c>
      <c r="E25" s="81">
        <v>698</v>
      </c>
      <c r="F25" s="31">
        <v>1040</v>
      </c>
      <c r="G25" s="32">
        <v>1263</v>
      </c>
      <c r="H25" s="127">
        <f t="shared" si="0"/>
        <v>121.44230769230768</v>
      </c>
    </row>
    <row r="26" spans="1:8" ht="21" customHeight="1" outlineLevel="3">
      <c r="A26" s="24">
        <v>1</v>
      </c>
      <c r="B26" s="30">
        <v>13</v>
      </c>
      <c r="C26" s="30">
        <v>1343</v>
      </c>
      <c r="D26" s="174" t="s">
        <v>7</v>
      </c>
      <c r="E26" s="81">
        <v>42021</v>
      </c>
      <c r="F26" s="31">
        <v>47447</v>
      </c>
      <c r="G26" s="32">
        <v>51432</v>
      </c>
      <c r="H26" s="127">
        <f t="shared" si="0"/>
        <v>108.39884502708286</v>
      </c>
    </row>
    <row r="27" spans="1:8" ht="21" customHeight="1" outlineLevel="3">
      <c r="A27" s="24">
        <v>1</v>
      </c>
      <c r="B27" s="30">
        <v>13</v>
      </c>
      <c r="C27" s="30">
        <v>1344</v>
      </c>
      <c r="D27" s="174" t="s">
        <v>8</v>
      </c>
      <c r="E27" s="81">
        <v>8510</v>
      </c>
      <c r="F27" s="31">
        <v>4826</v>
      </c>
      <c r="G27" s="32">
        <v>4683</v>
      </c>
      <c r="H27" s="127">
        <f t="shared" si="0"/>
        <v>97.0368835474513</v>
      </c>
    </row>
    <row r="28" spans="1:8" ht="21" customHeight="1" outlineLevel="3">
      <c r="A28" s="24">
        <v>1</v>
      </c>
      <c r="B28" s="30">
        <v>13</v>
      </c>
      <c r="C28" s="30">
        <v>1345</v>
      </c>
      <c r="D28" s="174" t="s">
        <v>134</v>
      </c>
      <c r="E28" s="81">
        <v>3743</v>
      </c>
      <c r="F28" s="31">
        <v>3533</v>
      </c>
      <c r="G28" s="32">
        <v>3419</v>
      </c>
      <c r="H28" s="127">
        <f t="shared" si="0"/>
        <v>96.7732804981602</v>
      </c>
    </row>
    <row r="29" spans="1:8" ht="21" customHeight="1" outlineLevel="3">
      <c r="A29" s="24">
        <v>1</v>
      </c>
      <c r="B29" s="30">
        <v>13</v>
      </c>
      <c r="C29" s="30">
        <v>1346</v>
      </c>
      <c r="D29" s="174" t="s">
        <v>135</v>
      </c>
      <c r="E29" s="81">
        <v>6000</v>
      </c>
      <c r="F29" s="31">
        <v>6000</v>
      </c>
      <c r="G29" s="32">
        <v>4750</v>
      </c>
      <c r="H29" s="127">
        <f t="shared" si="0"/>
        <v>79.16666666666666</v>
      </c>
    </row>
    <row r="30" spans="1:8" ht="21" customHeight="1" outlineLevel="3">
      <c r="A30" s="24">
        <v>1</v>
      </c>
      <c r="B30" s="30">
        <v>13</v>
      </c>
      <c r="C30" s="30">
        <v>1347</v>
      </c>
      <c r="D30" s="174" t="s">
        <v>9</v>
      </c>
      <c r="E30" s="81">
        <v>41095</v>
      </c>
      <c r="F30" s="31">
        <v>37920</v>
      </c>
      <c r="G30" s="32">
        <v>49351</v>
      </c>
      <c r="H30" s="127">
        <f t="shared" si="0"/>
        <v>130.1450421940928</v>
      </c>
    </row>
    <row r="31" spans="1:8" ht="21" customHeight="1" outlineLevel="3">
      <c r="A31" s="24">
        <v>1</v>
      </c>
      <c r="B31" s="30">
        <v>13</v>
      </c>
      <c r="C31" s="36">
        <v>1349</v>
      </c>
      <c r="D31" s="176" t="s">
        <v>136</v>
      </c>
      <c r="E31" s="81">
        <v>20</v>
      </c>
      <c r="F31" s="81">
        <v>32</v>
      </c>
      <c r="G31" s="262">
        <v>12</v>
      </c>
      <c r="H31" s="127">
        <f t="shared" si="0"/>
        <v>37.5</v>
      </c>
    </row>
    <row r="32" spans="1:8" ht="21" customHeight="1" outlineLevel="3">
      <c r="A32" s="24">
        <v>1</v>
      </c>
      <c r="B32" s="30">
        <v>13</v>
      </c>
      <c r="C32" s="36">
        <v>1351</v>
      </c>
      <c r="D32" s="176" t="s">
        <v>111</v>
      </c>
      <c r="E32" s="81">
        <v>25040</v>
      </c>
      <c r="F32" s="81">
        <v>18418</v>
      </c>
      <c r="G32" s="262">
        <v>16764</v>
      </c>
      <c r="H32" s="127">
        <f t="shared" si="0"/>
        <v>91.01965468563363</v>
      </c>
    </row>
    <row r="33" spans="1:8" ht="21" customHeight="1" outlineLevel="3">
      <c r="A33" s="24">
        <v>1</v>
      </c>
      <c r="B33" s="30">
        <v>13</v>
      </c>
      <c r="C33" s="36">
        <v>1353</v>
      </c>
      <c r="D33" s="176" t="s">
        <v>173</v>
      </c>
      <c r="E33" s="81">
        <v>7000</v>
      </c>
      <c r="F33" s="81">
        <v>7000</v>
      </c>
      <c r="G33" s="262">
        <v>6718</v>
      </c>
      <c r="H33" s="127">
        <f t="shared" si="0"/>
        <v>95.97142857142858</v>
      </c>
    </row>
    <row r="34" spans="1:8" ht="21" customHeight="1" outlineLevel="3">
      <c r="A34" s="24">
        <v>1</v>
      </c>
      <c r="B34" s="30">
        <v>13</v>
      </c>
      <c r="C34" s="36">
        <v>1359</v>
      </c>
      <c r="D34" s="176" t="s">
        <v>175</v>
      </c>
      <c r="E34" s="81"/>
      <c r="F34" s="81"/>
      <c r="G34" s="330">
        <v>-509</v>
      </c>
      <c r="H34" s="127"/>
    </row>
    <row r="35" spans="1:8" ht="21" customHeight="1" outlineLevel="3">
      <c r="A35" s="123">
        <v>1</v>
      </c>
      <c r="B35" s="36">
        <v>13</v>
      </c>
      <c r="C35" s="39">
        <v>1361</v>
      </c>
      <c r="D35" s="176" t="s">
        <v>0</v>
      </c>
      <c r="E35" s="81">
        <v>111351</v>
      </c>
      <c r="F35" s="81">
        <v>90796</v>
      </c>
      <c r="G35" s="262">
        <v>78033</v>
      </c>
      <c r="H35" s="127">
        <f t="shared" si="0"/>
        <v>85.94321335741662</v>
      </c>
    </row>
    <row r="36" spans="1:8" ht="21" customHeight="1" outlineLevel="2">
      <c r="A36" s="261">
        <v>1</v>
      </c>
      <c r="B36" s="129">
        <v>13</v>
      </c>
      <c r="C36" s="75"/>
      <c r="D36" s="189" t="s">
        <v>174</v>
      </c>
      <c r="E36" s="155">
        <f>SUM(E19:E35)</f>
        <v>441163</v>
      </c>
      <c r="F36" s="155">
        <f>SUM(F19:F35)</f>
        <v>412787</v>
      </c>
      <c r="G36" s="155">
        <f>SUM(G19:G35)</f>
        <v>407595</v>
      </c>
      <c r="H36" s="156">
        <f t="shared" si="0"/>
        <v>98.74220845133205</v>
      </c>
    </row>
    <row r="37" spans="1:8" ht="21" customHeight="1" outlineLevel="2">
      <c r="A37" s="157"/>
      <c r="B37" s="75"/>
      <c r="C37" s="75"/>
      <c r="D37" s="173"/>
      <c r="E37" s="158"/>
      <c r="F37" s="80"/>
      <c r="G37" s="159"/>
      <c r="H37" s="160"/>
    </row>
    <row r="38" spans="1:8" ht="21" customHeight="1" outlineLevel="2">
      <c r="A38" s="157">
        <v>1</v>
      </c>
      <c r="B38" s="75">
        <v>15</v>
      </c>
      <c r="C38" s="75">
        <v>1511</v>
      </c>
      <c r="D38" s="173" t="s">
        <v>10</v>
      </c>
      <c r="E38" s="158">
        <v>236000</v>
      </c>
      <c r="F38" s="31">
        <v>236000</v>
      </c>
      <c r="G38" s="32">
        <v>202860</v>
      </c>
      <c r="H38" s="160">
        <f t="shared" si="0"/>
        <v>85.95762711864407</v>
      </c>
    </row>
    <row r="39" spans="1:8" ht="21" customHeight="1" outlineLevel="2">
      <c r="A39" s="152">
        <v>1</v>
      </c>
      <c r="B39" s="131">
        <v>15</v>
      </c>
      <c r="C39" s="162"/>
      <c r="D39" s="190" t="s">
        <v>79</v>
      </c>
      <c r="E39" s="163">
        <f>SUM(E38)</f>
        <v>236000</v>
      </c>
      <c r="F39" s="163">
        <f>SUM(F38)</f>
        <v>236000</v>
      </c>
      <c r="G39" s="163">
        <f>SUM(G38)</f>
        <v>202860</v>
      </c>
      <c r="H39" s="164">
        <f t="shared" si="0"/>
        <v>85.95762711864407</v>
      </c>
    </row>
    <row r="40" spans="1:8" ht="21" customHeight="1" outlineLevel="2" thickBot="1">
      <c r="A40" s="130"/>
      <c r="B40" s="131"/>
      <c r="C40" s="132"/>
      <c r="D40" s="191"/>
      <c r="E40" s="140"/>
      <c r="F40" s="133"/>
      <c r="G40" s="134"/>
      <c r="H40" s="135"/>
    </row>
    <row r="41" spans="1:8" ht="21" customHeight="1" outlineLevel="1" thickBot="1" thickTop="1">
      <c r="A41" s="102">
        <v>1</v>
      </c>
      <c r="B41" s="70"/>
      <c r="C41" s="70"/>
      <c r="D41" s="192" t="s">
        <v>154</v>
      </c>
      <c r="E41" s="141">
        <f>E14+E17+E36+E39</f>
        <v>7323966</v>
      </c>
      <c r="F41" s="138">
        <f>F14+F17+F36+F39</f>
        <v>7466861</v>
      </c>
      <c r="G41" s="138">
        <f>G14+G17+G36+G39</f>
        <v>7489353</v>
      </c>
      <c r="H41" s="73">
        <f t="shared" si="0"/>
        <v>100.30122430295675</v>
      </c>
    </row>
    <row r="42" spans="1:8" ht="21" customHeight="1" outlineLevel="3" thickTop="1">
      <c r="A42" s="266"/>
      <c r="B42" s="228"/>
      <c r="C42" s="228"/>
      <c r="D42" s="231"/>
      <c r="E42" s="230"/>
      <c r="F42" s="229"/>
      <c r="G42" s="229"/>
      <c r="H42" s="269"/>
    </row>
    <row r="43" spans="1:8" ht="21" customHeight="1" outlineLevel="3">
      <c r="A43" s="23">
        <v>4</v>
      </c>
      <c r="B43" s="45">
        <v>41</v>
      </c>
      <c r="C43" s="45">
        <v>4111</v>
      </c>
      <c r="D43" s="177" t="s">
        <v>163</v>
      </c>
      <c r="E43" s="125"/>
      <c r="F43" s="31">
        <v>57887</v>
      </c>
      <c r="G43" s="32">
        <v>57887</v>
      </c>
      <c r="H43" s="196">
        <f t="shared" si="0"/>
        <v>100</v>
      </c>
    </row>
    <row r="44" spans="1:8" ht="21" customHeight="1" outlineLevel="3">
      <c r="A44" s="23">
        <v>4</v>
      </c>
      <c r="B44" s="30">
        <v>41</v>
      </c>
      <c r="C44" s="30">
        <v>4112</v>
      </c>
      <c r="D44" s="174" t="s">
        <v>164</v>
      </c>
      <c r="E44" s="126">
        <v>452485</v>
      </c>
      <c r="F44" s="31">
        <v>452377</v>
      </c>
      <c r="G44" s="32">
        <v>452377</v>
      </c>
      <c r="H44" s="143">
        <f t="shared" si="0"/>
        <v>100</v>
      </c>
    </row>
    <row r="45" spans="1:8" ht="21" customHeight="1" outlineLevel="3">
      <c r="A45" s="23">
        <v>4</v>
      </c>
      <c r="B45" s="30">
        <v>41</v>
      </c>
      <c r="C45" s="30">
        <v>4113</v>
      </c>
      <c r="D45" s="174" t="s">
        <v>165</v>
      </c>
      <c r="E45" s="126">
        <v>3729</v>
      </c>
      <c r="F45" s="31">
        <v>11392</v>
      </c>
      <c r="G45" s="32">
        <v>11392</v>
      </c>
      <c r="H45" s="143">
        <f t="shared" si="0"/>
        <v>100</v>
      </c>
    </row>
    <row r="46" spans="1:8" ht="21" customHeight="1" outlineLevel="3">
      <c r="A46" s="23">
        <v>4</v>
      </c>
      <c r="B46" s="30">
        <v>41</v>
      </c>
      <c r="C46" s="30">
        <v>4116</v>
      </c>
      <c r="D46" s="174" t="s">
        <v>166</v>
      </c>
      <c r="E46" s="326"/>
      <c r="F46" s="89">
        <v>1039314</v>
      </c>
      <c r="G46" s="247">
        <v>1036254</v>
      </c>
      <c r="H46" s="144">
        <f t="shared" si="0"/>
        <v>99.70557502352513</v>
      </c>
    </row>
    <row r="47" spans="1:8" ht="21" customHeight="1" outlineLevel="3">
      <c r="A47" s="23">
        <v>4</v>
      </c>
      <c r="B47" s="30">
        <v>41</v>
      </c>
      <c r="C47" s="30">
        <v>4119</v>
      </c>
      <c r="D47" s="333" t="s">
        <v>204</v>
      </c>
      <c r="E47" s="311"/>
      <c r="F47" s="110">
        <v>215</v>
      </c>
      <c r="G47" s="315">
        <v>215</v>
      </c>
      <c r="H47" s="143">
        <f t="shared" si="0"/>
        <v>100</v>
      </c>
    </row>
    <row r="48" spans="1:8" ht="21" customHeight="1" outlineLevel="3">
      <c r="A48" s="23">
        <v>4</v>
      </c>
      <c r="B48" s="30">
        <v>41</v>
      </c>
      <c r="C48" s="30">
        <v>4121</v>
      </c>
      <c r="D48" s="174" t="s">
        <v>183</v>
      </c>
      <c r="E48" s="311">
        <v>376</v>
      </c>
      <c r="F48" s="110">
        <v>2181</v>
      </c>
      <c r="G48" s="315">
        <v>2198</v>
      </c>
      <c r="H48" s="143">
        <f t="shared" si="0"/>
        <v>100.7794589637781</v>
      </c>
    </row>
    <row r="49" spans="1:8" ht="21" customHeight="1" outlineLevel="3">
      <c r="A49" s="23">
        <v>4</v>
      </c>
      <c r="B49" s="30">
        <v>41</v>
      </c>
      <c r="C49" s="30">
        <v>4122</v>
      </c>
      <c r="D49" s="174" t="s">
        <v>167</v>
      </c>
      <c r="E49" s="311"/>
      <c r="F49" s="110">
        <v>33776</v>
      </c>
      <c r="G49" s="315">
        <v>33775</v>
      </c>
      <c r="H49" s="143">
        <f t="shared" si="0"/>
        <v>99.99703931785884</v>
      </c>
    </row>
    <row r="50" spans="1:8" ht="21" customHeight="1" outlineLevel="3">
      <c r="A50" s="23">
        <v>4</v>
      </c>
      <c r="B50" s="30">
        <v>41</v>
      </c>
      <c r="C50" s="30">
        <v>4123</v>
      </c>
      <c r="D50" s="173" t="s">
        <v>195</v>
      </c>
      <c r="E50" s="311"/>
      <c r="F50" s="110">
        <v>2945</v>
      </c>
      <c r="G50" s="315">
        <v>2945</v>
      </c>
      <c r="H50" s="143">
        <f t="shared" si="0"/>
        <v>100</v>
      </c>
    </row>
    <row r="51" spans="1:8" ht="21" customHeight="1" outlineLevel="3">
      <c r="A51" s="23">
        <v>4</v>
      </c>
      <c r="B51" s="30">
        <v>41</v>
      </c>
      <c r="C51" s="30">
        <v>4131</v>
      </c>
      <c r="D51" s="174" t="s">
        <v>137</v>
      </c>
      <c r="E51" s="329">
        <v>866527</v>
      </c>
      <c r="F51" s="265">
        <v>1151416</v>
      </c>
      <c r="G51" s="265">
        <v>1022615</v>
      </c>
      <c r="H51" s="143">
        <f t="shared" si="0"/>
        <v>88.81368679955811</v>
      </c>
    </row>
    <row r="52" spans="1:8" ht="21" customHeight="1" outlineLevel="3">
      <c r="A52" s="23">
        <v>4</v>
      </c>
      <c r="B52" s="30">
        <v>41</v>
      </c>
      <c r="C52" s="30">
        <v>4132</v>
      </c>
      <c r="D52" s="174" t="s">
        <v>113</v>
      </c>
      <c r="E52" s="329"/>
      <c r="F52" s="265">
        <v>3414</v>
      </c>
      <c r="G52" s="265">
        <v>4139</v>
      </c>
      <c r="H52" s="143">
        <f t="shared" si="0"/>
        <v>121.23608670181605</v>
      </c>
    </row>
    <row r="53" spans="1:8" ht="21" customHeight="1" outlineLevel="3">
      <c r="A53" s="23">
        <v>4</v>
      </c>
      <c r="B53" s="30">
        <v>41</v>
      </c>
      <c r="C53" s="30">
        <v>4151</v>
      </c>
      <c r="D53" s="174" t="s">
        <v>184</v>
      </c>
      <c r="E53" s="329"/>
      <c r="F53" s="265">
        <v>2719</v>
      </c>
      <c r="G53" s="265">
        <v>2719</v>
      </c>
      <c r="H53" s="143">
        <f>+G53/F53*100</f>
        <v>100</v>
      </c>
    </row>
    <row r="54" spans="1:8" ht="21" customHeight="1" outlineLevel="3">
      <c r="A54" s="23">
        <v>4</v>
      </c>
      <c r="B54" s="30">
        <v>41</v>
      </c>
      <c r="C54" s="30">
        <v>4152</v>
      </c>
      <c r="D54" s="174" t="s">
        <v>197</v>
      </c>
      <c r="E54" s="329"/>
      <c r="F54" s="265">
        <v>381</v>
      </c>
      <c r="G54" s="265">
        <v>2158</v>
      </c>
      <c r="H54" s="143">
        <f>+G54/F54*100</f>
        <v>566.4041994750656</v>
      </c>
    </row>
    <row r="55" spans="1:9" ht="21" customHeight="1" outlineLevel="3">
      <c r="A55" s="267">
        <v>4</v>
      </c>
      <c r="B55" s="129">
        <v>41</v>
      </c>
      <c r="C55" s="129"/>
      <c r="D55" s="188" t="s">
        <v>170</v>
      </c>
      <c r="E55" s="327">
        <f>SUM(E43:E54)</f>
        <v>1323117</v>
      </c>
      <c r="F55" s="263">
        <f>SUM(F43:F54)</f>
        <v>2758017</v>
      </c>
      <c r="G55" s="264">
        <f>SUM(G43:G54)</f>
        <v>2628674</v>
      </c>
      <c r="H55" s="328">
        <f t="shared" si="0"/>
        <v>95.31028996558034</v>
      </c>
      <c r="I55" s="3"/>
    </row>
    <row r="56" spans="1:9" ht="21" customHeight="1" outlineLevel="3">
      <c r="A56" s="157"/>
      <c r="B56" s="75"/>
      <c r="C56" s="75"/>
      <c r="D56" s="319"/>
      <c r="E56" s="314"/>
      <c r="F56" s="320"/>
      <c r="G56" s="321"/>
      <c r="H56" s="144"/>
      <c r="I56" s="3"/>
    </row>
    <row r="57" spans="1:9" ht="21" customHeight="1" outlineLevel="3">
      <c r="A57" s="157">
        <v>4</v>
      </c>
      <c r="B57" s="75">
        <v>42</v>
      </c>
      <c r="C57" s="75">
        <v>4213</v>
      </c>
      <c r="D57" s="325" t="s">
        <v>191</v>
      </c>
      <c r="E57" s="270"/>
      <c r="F57" s="110">
        <v>5643</v>
      </c>
      <c r="G57" s="315">
        <v>5643</v>
      </c>
      <c r="H57" s="143">
        <f>+G57/F57*100</f>
        <v>100</v>
      </c>
      <c r="I57" s="3"/>
    </row>
    <row r="58" spans="1:9" ht="21" customHeight="1" outlineLevel="3">
      <c r="A58" s="157">
        <v>4</v>
      </c>
      <c r="B58" s="75">
        <v>42</v>
      </c>
      <c r="C58" s="75">
        <v>4216</v>
      </c>
      <c r="D58" s="194" t="s">
        <v>168</v>
      </c>
      <c r="E58" s="322"/>
      <c r="F58" s="323">
        <v>71765</v>
      </c>
      <c r="G58" s="324">
        <v>53645</v>
      </c>
      <c r="H58" s="196">
        <f t="shared" si="0"/>
        <v>74.7509231519543</v>
      </c>
      <c r="I58" s="3"/>
    </row>
    <row r="59" spans="1:9" ht="21" customHeight="1" outlineLevel="3">
      <c r="A59" s="157">
        <v>4</v>
      </c>
      <c r="B59" s="75">
        <v>42</v>
      </c>
      <c r="C59" s="75">
        <v>4222</v>
      </c>
      <c r="D59" s="173" t="s">
        <v>192</v>
      </c>
      <c r="E59" s="270"/>
      <c r="F59" s="110">
        <v>83250</v>
      </c>
      <c r="G59" s="315">
        <v>83250</v>
      </c>
      <c r="H59" s="143">
        <f>+G59/F59*100</f>
        <v>100</v>
      </c>
      <c r="I59" s="3"/>
    </row>
    <row r="60" spans="1:9" ht="21" customHeight="1" outlineLevel="3">
      <c r="A60" s="157">
        <v>4</v>
      </c>
      <c r="B60" s="75">
        <v>42</v>
      </c>
      <c r="C60" s="75">
        <v>4223</v>
      </c>
      <c r="D60" s="173" t="s">
        <v>198</v>
      </c>
      <c r="E60" s="270"/>
      <c r="F60" s="110">
        <v>110930</v>
      </c>
      <c r="G60" s="315">
        <v>110930</v>
      </c>
      <c r="H60" s="143">
        <f>+G60/F60*100</f>
        <v>100</v>
      </c>
      <c r="I60" s="3"/>
    </row>
    <row r="61" spans="1:9" ht="21" customHeight="1" outlineLevel="2">
      <c r="A61" s="165">
        <v>4</v>
      </c>
      <c r="B61" s="129">
        <v>42</v>
      </c>
      <c r="C61" s="75"/>
      <c r="D61" s="193" t="s">
        <v>169</v>
      </c>
      <c r="E61" s="316"/>
      <c r="F61" s="317">
        <f>SUM(F57:F60)</f>
        <v>271588</v>
      </c>
      <c r="G61" s="317">
        <f>SUM(G57:G60)</f>
        <v>253468</v>
      </c>
      <c r="H61" s="197">
        <f t="shared" si="0"/>
        <v>93.32812937243176</v>
      </c>
      <c r="I61" s="3"/>
    </row>
    <row r="62" spans="1:9" ht="21" customHeight="1" outlineLevel="2" thickBot="1">
      <c r="A62" s="268"/>
      <c r="B62" s="166"/>
      <c r="C62" s="166"/>
      <c r="D62" s="194"/>
      <c r="E62" s="161"/>
      <c r="F62" s="80"/>
      <c r="G62" s="80"/>
      <c r="H62" s="144"/>
      <c r="I62" s="3"/>
    </row>
    <row r="63" spans="1:9" ht="21" customHeight="1" outlineLevel="3" thickBot="1" thickTop="1">
      <c r="A63" s="142">
        <v>4</v>
      </c>
      <c r="B63" s="167"/>
      <c r="C63" s="167"/>
      <c r="D63" s="195" t="s">
        <v>171</v>
      </c>
      <c r="E63" s="136">
        <f>+E55+E61</f>
        <v>1323117</v>
      </c>
      <c r="F63" s="137">
        <f>+F55+F61</f>
        <v>3029605</v>
      </c>
      <c r="G63" s="137">
        <f>+G55+G61</f>
        <v>2882142</v>
      </c>
      <c r="H63" s="198">
        <f t="shared" si="0"/>
        <v>95.13259979436263</v>
      </c>
      <c r="I63" s="3"/>
    </row>
    <row r="64" spans="1:27" ht="21" customHeight="1" outlineLevel="3" thickTop="1">
      <c r="A64" s="168"/>
      <c r="B64" s="169"/>
      <c r="C64" s="169"/>
      <c r="D64" s="170"/>
      <c r="E64" s="171"/>
      <c r="F64" s="44"/>
      <c r="G64" s="44"/>
      <c r="H64" s="44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30.75" customHeight="1">
      <c r="A65" s="332" t="s">
        <v>196</v>
      </c>
      <c r="B65" s="6"/>
      <c r="C65" s="6"/>
      <c r="D65" s="46"/>
      <c r="E65" s="47"/>
      <c r="F65" s="48"/>
      <c r="G65" s="48"/>
      <c r="H65" s="4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.75">
      <c r="A66" s="43"/>
      <c r="B66" s="6"/>
      <c r="C66" s="6"/>
      <c r="D66" s="6"/>
      <c r="E66" s="6"/>
      <c r="F66" s="49"/>
      <c r="G66" s="49"/>
      <c r="H66" s="4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8" ht="15.75">
      <c r="A67" s="5"/>
      <c r="B67" s="5"/>
      <c r="C67" s="5"/>
      <c r="D67" s="5"/>
      <c r="E67" s="5"/>
      <c r="F67" s="50"/>
      <c r="G67" s="50"/>
      <c r="H67" s="50"/>
    </row>
    <row r="68" spans="1:8" ht="15.75">
      <c r="A68" s="5"/>
      <c r="B68" s="5"/>
      <c r="C68" s="5"/>
      <c r="D68" s="5"/>
      <c r="E68" s="5"/>
      <c r="F68" s="5"/>
      <c r="G68" s="5"/>
      <c r="H68" s="5"/>
    </row>
  </sheetData>
  <printOptions horizontalCentered="1"/>
  <pageMargins left="0.5905511811023623" right="0.5118110236220472" top="0.5905511811023623" bottom="0.5118110236220472" header="0.35433070866141736" footer="0.35433070866141736"/>
  <pageSetup fitToHeight="1" fitToWidth="1" horizontalDpi="600" verticalDpi="600" orientation="portrait" paperSize="9" scale="48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showZeros="0" view="pageBreakPreview" zoomScale="65" zoomScaleNormal="65" zoomScaleSheetLayoutView="65" workbookViewId="0" topLeftCell="A1">
      <selection activeCell="C92" sqref="C92"/>
    </sheetView>
  </sheetViews>
  <sheetFormatPr defaultColWidth="8.796875" defaultRowHeight="15"/>
  <cols>
    <col min="1" max="2" width="6.796875" style="0" customWidth="1"/>
    <col min="3" max="3" width="8.09765625" style="0" customWidth="1"/>
    <col min="4" max="4" width="58.796875" style="0" customWidth="1"/>
    <col min="5" max="7" width="12.69921875" style="0" customWidth="1"/>
    <col min="8" max="8" width="9" style="0" customWidth="1"/>
    <col min="9" max="9" width="12.69921875" style="0" customWidth="1"/>
    <col min="10" max="10" width="12.59765625" style="0" customWidth="1"/>
    <col min="11" max="11" width="12.69921875" style="0" customWidth="1"/>
    <col min="12" max="12" width="9" style="0" customWidth="1"/>
    <col min="13" max="13" width="12.69921875" style="0" customWidth="1"/>
    <col min="14" max="14" width="12.59765625" style="0" customWidth="1"/>
    <col min="15" max="15" width="12.69921875" style="0" customWidth="1"/>
    <col min="16" max="16" width="9" style="0" bestFit="1" customWidth="1"/>
  </cols>
  <sheetData>
    <row r="1" spans="1:16" ht="22.5">
      <c r="A1" s="51" t="s">
        <v>203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20.25">
      <c r="A2" s="26" t="s">
        <v>45</v>
      </c>
      <c r="B2" s="4"/>
      <c r="C2" s="4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20.25" customHeight="1" thickBot="1">
      <c r="A3" s="4"/>
      <c r="B3" s="4"/>
      <c r="C3" s="4"/>
      <c r="D3" s="7"/>
      <c r="E3" s="4"/>
      <c r="F3" s="5"/>
      <c r="G3" s="5"/>
      <c r="H3" s="5"/>
      <c r="I3" s="4"/>
      <c r="J3" s="5"/>
      <c r="K3" s="5"/>
      <c r="L3" s="5"/>
      <c r="M3" s="4"/>
      <c r="N3" s="4"/>
      <c r="O3" s="4"/>
      <c r="P3" s="5"/>
    </row>
    <row r="4" spans="1:16" ht="21" customHeight="1" thickBot="1">
      <c r="A4" s="52" t="s">
        <v>84</v>
      </c>
      <c r="B4" s="53" t="s">
        <v>85</v>
      </c>
      <c r="C4" s="53" t="s">
        <v>46</v>
      </c>
      <c r="D4" s="54" t="s">
        <v>86</v>
      </c>
      <c r="E4" s="55" t="s">
        <v>92</v>
      </c>
      <c r="F4" s="19"/>
      <c r="G4" s="19"/>
      <c r="H4" s="20"/>
      <c r="I4" s="55" t="s">
        <v>93</v>
      </c>
      <c r="J4" s="19"/>
      <c r="K4" s="19"/>
      <c r="L4" s="20"/>
      <c r="M4" s="55" t="s">
        <v>94</v>
      </c>
      <c r="N4" s="19"/>
      <c r="O4" s="19"/>
      <c r="P4" s="20"/>
    </row>
    <row r="5" spans="1:16" ht="21" customHeight="1" thickBot="1">
      <c r="A5" s="56" t="s">
        <v>47</v>
      </c>
      <c r="B5" s="57"/>
      <c r="C5" s="57"/>
      <c r="D5" s="58"/>
      <c r="E5" s="59" t="s">
        <v>194</v>
      </c>
      <c r="F5" s="60" t="s">
        <v>200</v>
      </c>
      <c r="G5" s="61" t="s">
        <v>201</v>
      </c>
      <c r="H5" s="62" t="s">
        <v>90</v>
      </c>
      <c r="I5" s="59" t="s">
        <v>194</v>
      </c>
      <c r="J5" s="60" t="s">
        <v>200</v>
      </c>
      <c r="K5" s="61" t="s">
        <v>201</v>
      </c>
      <c r="L5" s="62" t="s">
        <v>90</v>
      </c>
      <c r="M5" s="59" t="s">
        <v>194</v>
      </c>
      <c r="N5" s="60" t="s">
        <v>200</v>
      </c>
      <c r="O5" s="61" t="s">
        <v>201</v>
      </c>
      <c r="P5" s="62" t="s">
        <v>90</v>
      </c>
    </row>
    <row r="6" spans="1:16" ht="21" customHeight="1" thickBot="1">
      <c r="A6" s="63"/>
      <c r="B6" s="27"/>
      <c r="C6" s="27"/>
      <c r="D6" s="64"/>
      <c r="E6" s="65"/>
      <c r="F6" s="66"/>
      <c r="G6" s="67"/>
      <c r="H6" s="68"/>
      <c r="I6" s="65"/>
      <c r="J6" s="66"/>
      <c r="K6" s="67"/>
      <c r="L6" s="68"/>
      <c r="M6" s="65"/>
      <c r="N6" s="31"/>
      <c r="O6" s="232"/>
      <c r="P6" s="233"/>
    </row>
    <row r="7" spans="1:16" ht="21" customHeight="1" thickBot="1" thickTop="1">
      <c r="A7" s="69"/>
      <c r="B7" s="70"/>
      <c r="C7" s="70"/>
      <c r="D7" s="172" t="s">
        <v>97</v>
      </c>
      <c r="E7" s="71">
        <f>98851-51717</f>
        <v>47134</v>
      </c>
      <c r="F7" s="42">
        <f>113895-51717</f>
        <v>62178</v>
      </c>
      <c r="G7" s="72">
        <f>114328-51655</f>
        <v>62673</v>
      </c>
      <c r="H7" s="73">
        <f aca="true" t="shared" si="0" ref="H7:H74">+G7/F7*100</f>
        <v>100.7961015150053</v>
      </c>
      <c r="I7" s="71"/>
      <c r="J7" s="42"/>
      <c r="K7" s="72"/>
      <c r="L7" s="73"/>
      <c r="M7" s="71">
        <f>+E7+I7</f>
        <v>47134</v>
      </c>
      <c r="N7" s="42">
        <f>+F7+J7</f>
        <v>62178</v>
      </c>
      <c r="O7" s="42">
        <f>+G7+K7</f>
        <v>62673</v>
      </c>
      <c r="P7" s="234">
        <f aca="true" t="shared" si="1" ref="P7:P72">+O7/N7*100</f>
        <v>100.7961015150053</v>
      </c>
    </row>
    <row r="8" spans="1:16" ht="21" customHeight="1" thickTop="1">
      <c r="A8" s="74"/>
      <c r="B8" s="75"/>
      <c r="C8" s="75"/>
      <c r="D8" s="173"/>
      <c r="E8" s="76"/>
      <c r="F8" s="77"/>
      <c r="G8" s="78"/>
      <c r="H8" s="79"/>
      <c r="I8" s="76"/>
      <c r="J8" s="77"/>
      <c r="K8" s="78"/>
      <c r="L8" s="79"/>
      <c r="M8" s="76"/>
      <c r="N8" s="80"/>
      <c r="O8" s="77"/>
      <c r="P8" s="154"/>
    </row>
    <row r="9" spans="1:16" ht="21" customHeight="1">
      <c r="A9" s="24">
        <v>1</v>
      </c>
      <c r="B9" s="30">
        <v>10</v>
      </c>
      <c r="C9" s="30">
        <v>1012</v>
      </c>
      <c r="D9" s="174" t="s">
        <v>48</v>
      </c>
      <c r="E9" s="81">
        <v>1428</v>
      </c>
      <c r="F9" s="31">
        <v>1730</v>
      </c>
      <c r="G9" s="82">
        <v>1821</v>
      </c>
      <c r="H9" s="83">
        <f t="shared" si="0"/>
        <v>105.26011560693642</v>
      </c>
      <c r="I9" s="81"/>
      <c r="J9" s="31"/>
      <c r="K9" s="82"/>
      <c r="L9" s="83"/>
      <c r="M9" s="81">
        <f aca="true" t="shared" si="2" ref="M9:O13">+E9+I9</f>
        <v>1428</v>
      </c>
      <c r="N9" s="31">
        <f t="shared" si="2"/>
        <v>1730</v>
      </c>
      <c r="O9" s="31">
        <f t="shared" si="2"/>
        <v>1821</v>
      </c>
      <c r="P9" s="127">
        <f t="shared" si="1"/>
        <v>105.26011560693642</v>
      </c>
    </row>
    <row r="10" spans="1:16" ht="21" customHeight="1">
      <c r="A10" s="24">
        <v>1</v>
      </c>
      <c r="B10" s="30">
        <v>10</v>
      </c>
      <c r="C10" s="30">
        <v>1014</v>
      </c>
      <c r="D10" s="174" t="s">
        <v>155</v>
      </c>
      <c r="E10" s="81">
        <v>670</v>
      </c>
      <c r="F10" s="31">
        <v>670</v>
      </c>
      <c r="G10" s="82">
        <v>759</v>
      </c>
      <c r="H10" s="83">
        <f t="shared" si="0"/>
        <v>113.28358208955225</v>
      </c>
      <c r="I10" s="81"/>
      <c r="J10" s="31"/>
      <c r="K10" s="82"/>
      <c r="L10" s="83"/>
      <c r="M10" s="81">
        <f t="shared" si="2"/>
        <v>670</v>
      </c>
      <c r="N10" s="31">
        <f t="shared" si="2"/>
        <v>670</v>
      </c>
      <c r="O10" s="31">
        <f t="shared" si="2"/>
        <v>759</v>
      </c>
      <c r="P10" s="127">
        <f t="shared" si="1"/>
        <v>113.28358208955225</v>
      </c>
    </row>
    <row r="11" spans="1:16" ht="21" customHeight="1">
      <c r="A11" s="24">
        <v>1</v>
      </c>
      <c r="B11" s="30">
        <v>10</v>
      </c>
      <c r="C11" s="30">
        <v>1019</v>
      </c>
      <c r="D11" s="174" t="s">
        <v>138</v>
      </c>
      <c r="E11" s="81">
        <v>13610</v>
      </c>
      <c r="F11" s="31">
        <v>13484</v>
      </c>
      <c r="G11" s="82">
        <v>13992</v>
      </c>
      <c r="H11" s="83">
        <f t="shared" si="0"/>
        <v>103.76742806288934</v>
      </c>
      <c r="I11" s="81"/>
      <c r="J11" s="31"/>
      <c r="K11" s="82"/>
      <c r="L11" s="83"/>
      <c r="M11" s="81">
        <f t="shared" si="2"/>
        <v>13610</v>
      </c>
      <c r="N11" s="31">
        <f t="shared" si="2"/>
        <v>13484</v>
      </c>
      <c r="O11" s="31">
        <f t="shared" si="2"/>
        <v>13992</v>
      </c>
      <c r="P11" s="127">
        <f t="shared" si="1"/>
        <v>103.76742806288934</v>
      </c>
    </row>
    <row r="12" spans="1:16" ht="21" customHeight="1">
      <c r="A12" s="24">
        <v>1</v>
      </c>
      <c r="B12" s="30">
        <v>10</v>
      </c>
      <c r="C12" s="30">
        <v>1031</v>
      </c>
      <c r="D12" s="174" t="s">
        <v>107</v>
      </c>
      <c r="E12" s="81">
        <v>2133</v>
      </c>
      <c r="F12" s="31">
        <v>2133</v>
      </c>
      <c r="G12" s="82">
        <v>2103</v>
      </c>
      <c r="H12" s="83">
        <f t="shared" si="0"/>
        <v>98.59353023909986</v>
      </c>
      <c r="I12" s="81"/>
      <c r="J12" s="31"/>
      <c r="K12" s="82"/>
      <c r="L12" s="83"/>
      <c r="M12" s="81">
        <f t="shared" si="2"/>
        <v>2133</v>
      </c>
      <c r="N12" s="31">
        <f t="shared" si="2"/>
        <v>2133</v>
      </c>
      <c r="O12" s="31">
        <f t="shared" si="2"/>
        <v>2103</v>
      </c>
      <c r="P12" s="127">
        <f t="shared" si="1"/>
        <v>98.59353023909986</v>
      </c>
    </row>
    <row r="13" spans="1:16" ht="21" customHeight="1">
      <c r="A13" s="24">
        <v>1</v>
      </c>
      <c r="B13" s="30">
        <v>10</v>
      </c>
      <c r="C13" s="30">
        <v>1032</v>
      </c>
      <c r="D13" s="174" t="s">
        <v>156</v>
      </c>
      <c r="E13" s="81">
        <v>520</v>
      </c>
      <c r="F13" s="31">
        <v>520</v>
      </c>
      <c r="G13" s="82">
        <v>567</v>
      </c>
      <c r="H13" s="83">
        <f t="shared" si="0"/>
        <v>109.03846153846153</v>
      </c>
      <c r="I13" s="81"/>
      <c r="J13" s="31"/>
      <c r="K13" s="82"/>
      <c r="L13" s="83"/>
      <c r="M13" s="81">
        <f t="shared" si="2"/>
        <v>520</v>
      </c>
      <c r="N13" s="31">
        <f t="shared" si="2"/>
        <v>520</v>
      </c>
      <c r="O13" s="31">
        <f t="shared" si="2"/>
        <v>567</v>
      </c>
      <c r="P13" s="127">
        <f t="shared" si="1"/>
        <v>109.03846153846153</v>
      </c>
    </row>
    <row r="14" spans="1:16" ht="21" customHeight="1">
      <c r="A14" s="312">
        <v>1</v>
      </c>
      <c r="B14" s="33">
        <v>10</v>
      </c>
      <c r="C14" s="40"/>
      <c r="D14" s="175" t="s">
        <v>67</v>
      </c>
      <c r="E14" s="84">
        <f>SUM(E9:E13)</f>
        <v>18361</v>
      </c>
      <c r="F14" s="35">
        <f>SUM(F9:F13)</f>
        <v>18537</v>
      </c>
      <c r="G14" s="85">
        <f>SUM(G9:G13)</f>
        <v>19242</v>
      </c>
      <c r="H14" s="86">
        <f t="shared" si="0"/>
        <v>103.80320440200678</v>
      </c>
      <c r="I14" s="84"/>
      <c r="J14" s="35"/>
      <c r="K14" s="35">
        <f>SUM(K9:K13)</f>
        <v>0</v>
      </c>
      <c r="L14" s="86"/>
      <c r="M14" s="84">
        <f>SUM(M9:M13)</f>
        <v>18361</v>
      </c>
      <c r="N14" s="35">
        <f>SUM(N9:N13)</f>
        <v>18537</v>
      </c>
      <c r="O14" s="35">
        <f>SUM(O9:O13)</f>
        <v>19242</v>
      </c>
      <c r="P14" s="235">
        <f t="shared" si="1"/>
        <v>103.80320440200678</v>
      </c>
    </row>
    <row r="15" spans="1:16" ht="21" customHeight="1" thickBot="1">
      <c r="A15" s="87"/>
      <c r="B15" s="36"/>
      <c r="C15" s="36"/>
      <c r="D15" s="176"/>
      <c r="E15" s="88"/>
      <c r="F15" s="89"/>
      <c r="G15" s="90"/>
      <c r="H15" s="91"/>
      <c r="I15" s="88"/>
      <c r="J15" s="89"/>
      <c r="K15" s="90"/>
      <c r="L15" s="91"/>
      <c r="M15" s="88"/>
      <c r="N15" s="89"/>
      <c r="O15" s="89"/>
      <c r="P15" s="236"/>
    </row>
    <row r="16" spans="1:16" ht="21" customHeight="1" thickBot="1" thickTop="1">
      <c r="A16" s="69">
        <v>1</v>
      </c>
      <c r="B16" s="70"/>
      <c r="C16" s="70"/>
      <c r="D16" s="172" t="s">
        <v>67</v>
      </c>
      <c r="E16" s="71">
        <f>+E14</f>
        <v>18361</v>
      </c>
      <c r="F16" s="71">
        <f>+F14</f>
        <v>18537</v>
      </c>
      <c r="G16" s="72">
        <f>+G14</f>
        <v>19242</v>
      </c>
      <c r="H16" s="73">
        <f t="shared" si="0"/>
        <v>103.80320440200678</v>
      </c>
      <c r="I16" s="71"/>
      <c r="J16" s="42"/>
      <c r="K16" s="72">
        <f>K14</f>
        <v>0</v>
      </c>
      <c r="L16" s="73"/>
      <c r="M16" s="71">
        <f>+M14</f>
        <v>18361</v>
      </c>
      <c r="N16" s="42">
        <f>+N14</f>
        <v>18537</v>
      </c>
      <c r="O16" s="42">
        <f>+O14</f>
        <v>19242</v>
      </c>
      <c r="P16" s="234">
        <f t="shared" si="1"/>
        <v>103.80320440200678</v>
      </c>
    </row>
    <row r="17" spans="1:16" ht="21" customHeight="1" thickTop="1">
      <c r="A17" s="92"/>
      <c r="B17" s="45"/>
      <c r="C17" s="45"/>
      <c r="D17" s="177"/>
      <c r="E17" s="81"/>
      <c r="F17" s="31"/>
      <c r="G17" s="82"/>
      <c r="H17" s="83"/>
      <c r="I17" s="81"/>
      <c r="J17" s="31"/>
      <c r="K17" s="82"/>
      <c r="L17" s="83"/>
      <c r="M17" s="81"/>
      <c r="N17" s="31"/>
      <c r="O17" s="31"/>
      <c r="P17" s="127"/>
    </row>
    <row r="18" spans="1:16" ht="21" customHeight="1">
      <c r="A18" s="93">
        <v>2</v>
      </c>
      <c r="B18" s="45">
        <v>21</v>
      </c>
      <c r="C18" s="45">
        <v>2122</v>
      </c>
      <c r="D18" s="177" t="s">
        <v>106</v>
      </c>
      <c r="E18" s="81">
        <v>8</v>
      </c>
      <c r="F18" s="31">
        <v>5</v>
      </c>
      <c r="G18" s="82">
        <v>4</v>
      </c>
      <c r="H18" s="83">
        <f>+G18/F18*100</f>
        <v>80</v>
      </c>
      <c r="I18" s="81"/>
      <c r="J18" s="31"/>
      <c r="K18" s="82"/>
      <c r="L18" s="83"/>
      <c r="M18" s="81">
        <f>+E18+I18</f>
        <v>8</v>
      </c>
      <c r="N18" s="31">
        <f>+F18+J18</f>
        <v>5</v>
      </c>
      <c r="O18" s="31">
        <f>+G18+K18</f>
        <v>4</v>
      </c>
      <c r="P18" s="127">
        <f>+O18/N18*100</f>
        <v>80</v>
      </c>
    </row>
    <row r="19" spans="1:16" ht="21" customHeight="1">
      <c r="A19" s="93">
        <v>2</v>
      </c>
      <c r="B19" s="45">
        <v>21</v>
      </c>
      <c r="C19" s="45">
        <v>2141</v>
      </c>
      <c r="D19" s="177" t="s">
        <v>176</v>
      </c>
      <c r="E19" s="81">
        <v>206</v>
      </c>
      <c r="F19" s="31">
        <v>275</v>
      </c>
      <c r="G19" s="82">
        <v>319</v>
      </c>
      <c r="H19" s="83">
        <f t="shared" si="0"/>
        <v>115.99999999999999</v>
      </c>
      <c r="I19" s="81"/>
      <c r="J19" s="31"/>
      <c r="K19" s="82"/>
      <c r="L19" s="83"/>
      <c r="M19" s="81">
        <f aca="true" t="shared" si="3" ref="M19:O20">+E19+I19</f>
        <v>206</v>
      </c>
      <c r="N19" s="31">
        <f t="shared" si="3"/>
        <v>275</v>
      </c>
      <c r="O19" s="31">
        <f t="shared" si="3"/>
        <v>319</v>
      </c>
      <c r="P19" s="127">
        <f t="shared" si="1"/>
        <v>115.99999999999999</v>
      </c>
    </row>
    <row r="20" spans="1:16" ht="21" customHeight="1">
      <c r="A20" s="93">
        <v>2</v>
      </c>
      <c r="B20" s="45">
        <v>21</v>
      </c>
      <c r="C20" s="45">
        <v>2169</v>
      </c>
      <c r="D20" s="177" t="s">
        <v>139</v>
      </c>
      <c r="E20" s="81">
        <v>912</v>
      </c>
      <c r="F20" s="31">
        <v>970</v>
      </c>
      <c r="G20" s="82">
        <v>871</v>
      </c>
      <c r="H20" s="83">
        <f t="shared" si="0"/>
        <v>89.79381443298969</v>
      </c>
      <c r="I20" s="81"/>
      <c r="J20" s="31"/>
      <c r="K20" s="82"/>
      <c r="L20" s="83"/>
      <c r="M20" s="81">
        <f t="shared" si="3"/>
        <v>912</v>
      </c>
      <c r="N20" s="31">
        <f t="shared" si="3"/>
        <v>970</v>
      </c>
      <c r="O20" s="31">
        <f t="shared" si="3"/>
        <v>871</v>
      </c>
      <c r="P20" s="127">
        <f t="shared" si="1"/>
        <v>89.79381443298969</v>
      </c>
    </row>
    <row r="21" spans="1:16" ht="21" customHeight="1">
      <c r="A21" s="97">
        <v>2</v>
      </c>
      <c r="B21" s="34">
        <v>21</v>
      </c>
      <c r="C21" s="40"/>
      <c r="D21" s="179" t="s">
        <v>68</v>
      </c>
      <c r="E21" s="98">
        <f>SUM(E18:E20)</f>
        <v>1126</v>
      </c>
      <c r="F21" s="41">
        <f>SUM(F18:F20)</f>
        <v>1250</v>
      </c>
      <c r="G21" s="99">
        <f>SUM(G18:G20)</f>
        <v>1194</v>
      </c>
      <c r="H21" s="100">
        <f t="shared" si="0"/>
        <v>95.52000000000001</v>
      </c>
      <c r="I21" s="98"/>
      <c r="J21" s="41"/>
      <c r="K21" s="99"/>
      <c r="L21" s="100"/>
      <c r="M21" s="98">
        <f>SUM(M18:M20)</f>
        <v>1126</v>
      </c>
      <c r="N21" s="41">
        <f>SUM(N18:N20)</f>
        <v>1250</v>
      </c>
      <c r="O21" s="41">
        <f>SUM(O18:O20)</f>
        <v>1194</v>
      </c>
      <c r="P21" s="237">
        <f t="shared" si="1"/>
        <v>95.52000000000001</v>
      </c>
    </row>
    <row r="22" spans="1:16" ht="21" customHeight="1">
      <c r="A22" s="101"/>
      <c r="B22" s="30"/>
      <c r="C22" s="30"/>
      <c r="D22" s="178"/>
      <c r="E22" s="94"/>
      <c r="F22" s="37"/>
      <c r="G22" s="95"/>
      <c r="H22" s="96"/>
      <c r="I22" s="94"/>
      <c r="J22" s="37"/>
      <c r="K22" s="95"/>
      <c r="L22" s="96"/>
      <c r="M22" s="94"/>
      <c r="N22" s="37"/>
      <c r="O22" s="37"/>
      <c r="P22" s="128"/>
    </row>
    <row r="23" spans="1:16" ht="21" customHeight="1">
      <c r="A23" s="24">
        <v>2</v>
      </c>
      <c r="B23" s="30">
        <v>22</v>
      </c>
      <c r="C23" s="30">
        <v>2212</v>
      </c>
      <c r="D23" s="174" t="s">
        <v>49</v>
      </c>
      <c r="E23" s="94">
        <v>185</v>
      </c>
      <c r="F23" s="31">
        <v>207</v>
      </c>
      <c r="G23" s="82">
        <v>772</v>
      </c>
      <c r="H23" s="96">
        <f t="shared" si="0"/>
        <v>372.94685990338166</v>
      </c>
      <c r="I23" s="94"/>
      <c r="J23" s="37"/>
      <c r="K23" s="95"/>
      <c r="L23" s="96"/>
      <c r="M23" s="94">
        <f aca="true" t="shared" si="4" ref="M23:O25">+E23+I23</f>
        <v>185</v>
      </c>
      <c r="N23" s="37">
        <f t="shared" si="4"/>
        <v>207</v>
      </c>
      <c r="O23" s="37">
        <f t="shared" si="4"/>
        <v>772</v>
      </c>
      <c r="P23" s="128">
        <f t="shared" si="1"/>
        <v>372.94685990338166</v>
      </c>
    </row>
    <row r="24" spans="1:16" ht="21" customHeight="1">
      <c r="A24" s="24">
        <v>2</v>
      </c>
      <c r="B24" s="30">
        <v>22</v>
      </c>
      <c r="C24" s="30">
        <v>2219</v>
      </c>
      <c r="D24" s="174" t="s">
        <v>140</v>
      </c>
      <c r="E24" s="94">
        <v>27846</v>
      </c>
      <c r="F24" s="31">
        <v>27917</v>
      </c>
      <c r="G24" s="82">
        <v>24862</v>
      </c>
      <c r="H24" s="96">
        <f>+G24/F24*100</f>
        <v>89.05684708242289</v>
      </c>
      <c r="I24" s="94"/>
      <c r="J24" s="37"/>
      <c r="K24" s="95">
        <v>20</v>
      </c>
      <c r="L24" s="96"/>
      <c r="M24" s="94">
        <f t="shared" si="4"/>
        <v>27846</v>
      </c>
      <c r="N24" s="37">
        <f t="shared" si="4"/>
        <v>27917</v>
      </c>
      <c r="O24" s="37">
        <f t="shared" si="4"/>
        <v>24882</v>
      </c>
      <c r="P24" s="128">
        <f>+O24/N24*100</f>
        <v>89.12848801805352</v>
      </c>
    </row>
    <row r="25" spans="1:16" ht="21" customHeight="1">
      <c r="A25" s="24">
        <v>2</v>
      </c>
      <c r="B25" s="30">
        <v>22</v>
      </c>
      <c r="C25" s="30">
        <v>2271</v>
      </c>
      <c r="D25" s="174" t="s">
        <v>206</v>
      </c>
      <c r="E25" s="94"/>
      <c r="F25" s="31">
        <v>150</v>
      </c>
      <c r="G25" s="82">
        <v>24</v>
      </c>
      <c r="H25" s="96">
        <f t="shared" si="0"/>
        <v>16</v>
      </c>
      <c r="I25" s="94"/>
      <c r="J25" s="37"/>
      <c r="K25" s="95"/>
      <c r="L25" s="96"/>
      <c r="M25" s="81">
        <f t="shared" si="4"/>
        <v>0</v>
      </c>
      <c r="N25" s="31">
        <f t="shared" si="4"/>
        <v>150</v>
      </c>
      <c r="O25" s="31">
        <f t="shared" si="4"/>
        <v>24</v>
      </c>
      <c r="P25" s="128">
        <f t="shared" si="1"/>
        <v>16</v>
      </c>
    </row>
    <row r="26" spans="1:16" ht="21" customHeight="1">
      <c r="A26" s="312">
        <v>2</v>
      </c>
      <c r="B26" s="34">
        <v>22</v>
      </c>
      <c r="C26" s="40"/>
      <c r="D26" s="175" t="s">
        <v>21</v>
      </c>
      <c r="E26" s="98">
        <f>SUM(E23:E25)</f>
        <v>28031</v>
      </c>
      <c r="F26" s="41">
        <f>SUM(F23:F25)</f>
        <v>28274</v>
      </c>
      <c r="G26" s="99">
        <f>SUM(G23:G25)</f>
        <v>25658</v>
      </c>
      <c r="H26" s="100">
        <f t="shared" si="0"/>
        <v>90.74768338402774</v>
      </c>
      <c r="I26" s="98">
        <f>SUM(I23:I25)</f>
        <v>0</v>
      </c>
      <c r="J26" s="41">
        <f>SUM(J23:J25)</f>
        <v>0</v>
      </c>
      <c r="K26" s="99">
        <f>SUM(K23:K25)</f>
        <v>20</v>
      </c>
      <c r="L26" s="100"/>
      <c r="M26" s="98">
        <f>SUM(M23:M25)</f>
        <v>28031</v>
      </c>
      <c r="N26" s="41">
        <f>SUM(N23:N25)</f>
        <v>28274</v>
      </c>
      <c r="O26" s="99">
        <f>SUM(O23:O25)</f>
        <v>25678</v>
      </c>
      <c r="P26" s="237">
        <f t="shared" si="1"/>
        <v>90.81841974959328</v>
      </c>
    </row>
    <row r="27" spans="1:16" ht="21" customHeight="1">
      <c r="A27" s="101"/>
      <c r="B27" s="30"/>
      <c r="C27" s="30"/>
      <c r="D27" s="174"/>
      <c r="E27" s="94"/>
      <c r="F27" s="37"/>
      <c r="G27" s="95"/>
      <c r="H27" s="96"/>
      <c r="I27" s="94"/>
      <c r="J27" s="37"/>
      <c r="K27" s="95"/>
      <c r="L27" s="96"/>
      <c r="M27" s="94"/>
      <c r="N27" s="37"/>
      <c r="O27" s="37"/>
      <c r="P27" s="128"/>
    </row>
    <row r="28" spans="1:16" ht="21" customHeight="1">
      <c r="A28" s="24">
        <v>2</v>
      </c>
      <c r="B28" s="30">
        <v>23</v>
      </c>
      <c r="C28" s="30">
        <v>2310</v>
      </c>
      <c r="D28" s="174" t="s">
        <v>50</v>
      </c>
      <c r="E28" s="94">
        <v>110</v>
      </c>
      <c r="F28" s="31">
        <v>110</v>
      </c>
      <c r="G28" s="82">
        <v>112</v>
      </c>
      <c r="H28" s="96">
        <f t="shared" si="0"/>
        <v>101.81818181818181</v>
      </c>
      <c r="I28" s="94"/>
      <c r="J28" s="37"/>
      <c r="K28" s="95"/>
      <c r="L28" s="96"/>
      <c r="M28" s="81">
        <f aca="true" t="shared" si="5" ref="M28:O32">+E28+I28</f>
        <v>110</v>
      </c>
      <c r="N28" s="31">
        <f t="shared" si="5"/>
        <v>110</v>
      </c>
      <c r="O28" s="31">
        <f t="shared" si="5"/>
        <v>112</v>
      </c>
      <c r="P28" s="128">
        <f t="shared" si="1"/>
        <v>101.81818181818181</v>
      </c>
    </row>
    <row r="29" spans="1:16" ht="21" customHeight="1">
      <c r="A29" s="24">
        <v>2</v>
      </c>
      <c r="B29" s="30">
        <v>23</v>
      </c>
      <c r="C29" s="30">
        <v>2321</v>
      </c>
      <c r="D29" s="174" t="s">
        <v>141</v>
      </c>
      <c r="E29" s="94">
        <v>10</v>
      </c>
      <c r="F29" s="31"/>
      <c r="G29" s="82"/>
      <c r="H29" s="307"/>
      <c r="I29" s="94"/>
      <c r="J29" s="37"/>
      <c r="K29" s="95"/>
      <c r="L29" s="96"/>
      <c r="M29" s="81">
        <f t="shared" si="5"/>
        <v>10</v>
      </c>
      <c r="N29" s="31">
        <f t="shared" si="5"/>
        <v>0</v>
      </c>
      <c r="O29" s="31">
        <f t="shared" si="5"/>
        <v>0</v>
      </c>
      <c r="P29" s="128"/>
    </row>
    <row r="30" spans="1:16" ht="21" customHeight="1">
      <c r="A30" s="24">
        <v>2</v>
      </c>
      <c r="B30" s="30">
        <v>23</v>
      </c>
      <c r="C30" s="30">
        <v>2329</v>
      </c>
      <c r="D30" s="174" t="s">
        <v>160</v>
      </c>
      <c r="E30" s="94"/>
      <c r="F30" s="31">
        <v>16588</v>
      </c>
      <c r="G30" s="82">
        <v>16588</v>
      </c>
      <c r="H30" s="83">
        <f t="shared" si="0"/>
        <v>100</v>
      </c>
      <c r="I30" s="94"/>
      <c r="J30" s="37"/>
      <c r="K30" s="95"/>
      <c r="L30" s="96"/>
      <c r="M30" s="81">
        <f t="shared" si="5"/>
        <v>0</v>
      </c>
      <c r="N30" s="31">
        <f t="shared" si="5"/>
        <v>16588</v>
      </c>
      <c r="O30" s="31">
        <f t="shared" si="5"/>
        <v>16588</v>
      </c>
      <c r="P30" s="128">
        <f t="shared" si="1"/>
        <v>100</v>
      </c>
    </row>
    <row r="31" spans="1:16" ht="21" customHeight="1">
      <c r="A31" s="24">
        <v>2</v>
      </c>
      <c r="B31" s="30">
        <v>23</v>
      </c>
      <c r="C31" s="30">
        <v>2349</v>
      </c>
      <c r="D31" s="174" t="s">
        <v>185</v>
      </c>
      <c r="E31" s="94">
        <v>2</v>
      </c>
      <c r="F31" s="31">
        <v>2</v>
      </c>
      <c r="G31" s="82"/>
      <c r="H31" s="96"/>
      <c r="I31" s="94"/>
      <c r="J31" s="37"/>
      <c r="K31" s="95"/>
      <c r="L31" s="96"/>
      <c r="M31" s="81">
        <f t="shared" si="5"/>
        <v>2</v>
      </c>
      <c r="N31" s="31">
        <f t="shared" si="5"/>
        <v>2</v>
      </c>
      <c r="O31" s="31">
        <f t="shared" si="5"/>
        <v>0</v>
      </c>
      <c r="P31" s="128">
        <f t="shared" si="1"/>
        <v>0</v>
      </c>
    </row>
    <row r="32" spans="1:16" ht="21" customHeight="1">
      <c r="A32" s="24">
        <v>2</v>
      </c>
      <c r="B32" s="30">
        <v>23</v>
      </c>
      <c r="C32" s="30">
        <v>2399</v>
      </c>
      <c r="D32" s="174" t="s">
        <v>142</v>
      </c>
      <c r="E32" s="94">
        <v>200</v>
      </c>
      <c r="F32" s="31">
        <v>200</v>
      </c>
      <c r="G32" s="82">
        <v>46</v>
      </c>
      <c r="H32" s="96">
        <f t="shared" si="0"/>
        <v>23</v>
      </c>
      <c r="I32" s="94"/>
      <c r="J32" s="37"/>
      <c r="K32" s="95"/>
      <c r="L32" s="96"/>
      <c r="M32" s="94">
        <f t="shared" si="5"/>
        <v>200</v>
      </c>
      <c r="N32" s="37">
        <f t="shared" si="5"/>
        <v>200</v>
      </c>
      <c r="O32" s="37">
        <f t="shared" si="5"/>
        <v>46</v>
      </c>
      <c r="P32" s="128">
        <f t="shared" si="1"/>
        <v>23</v>
      </c>
    </row>
    <row r="33" spans="1:16" ht="21" customHeight="1">
      <c r="A33" s="97">
        <v>2</v>
      </c>
      <c r="B33" s="34">
        <v>23</v>
      </c>
      <c r="C33" s="40"/>
      <c r="D33" s="175" t="s">
        <v>69</v>
      </c>
      <c r="E33" s="98">
        <f>SUM(E28:E32)</f>
        <v>322</v>
      </c>
      <c r="F33" s="41">
        <f>SUM(F28:F32)</f>
        <v>16900</v>
      </c>
      <c r="G33" s="99">
        <f>SUM(G28:G32)</f>
        <v>16746</v>
      </c>
      <c r="H33" s="301">
        <f t="shared" si="0"/>
        <v>99.0887573964497</v>
      </c>
      <c r="I33" s="98"/>
      <c r="J33" s="41"/>
      <c r="K33" s="99">
        <f>SUM(K28:K32)</f>
        <v>0</v>
      </c>
      <c r="L33" s="100"/>
      <c r="M33" s="98">
        <f>SUM(M28:M32)</f>
        <v>322</v>
      </c>
      <c r="N33" s="41">
        <f>SUM(N28:N32)</f>
        <v>16900</v>
      </c>
      <c r="O33" s="41">
        <f>SUM(O28:O32)</f>
        <v>16746</v>
      </c>
      <c r="P33" s="302">
        <f t="shared" si="1"/>
        <v>99.0887573964497</v>
      </c>
    </row>
    <row r="34" spans="1:16" ht="21" customHeight="1" thickBot="1">
      <c r="A34" s="101"/>
      <c r="B34" s="30"/>
      <c r="C34" s="30"/>
      <c r="D34" s="174"/>
      <c r="E34" s="94"/>
      <c r="F34" s="37"/>
      <c r="G34" s="95"/>
      <c r="H34" s="96"/>
      <c r="I34" s="94"/>
      <c r="J34" s="37"/>
      <c r="K34" s="95"/>
      <c r="L34" s="96"/>
      <c r="M34" s="94"/>
      <c r="N34" s="37"/>
      <c r="O34" s="37"/>
      <c r="P34" s="128"/>
    </row>
    <row r="35" spans="1:16" ht="21" customHeight="1" thickBot="1" thickTop="1">
      <c r="A35" s="102">
        <v>2</v>
      </c>
      <c r="B35" s="70"/>
      <c r="C35" s="70"/>
      <c r="D35" s="172" t="s">
        <v>80</v>
      </c>
      <c r="E35" s="71">
        <f>+E21+E26+E33</f>
        <v>29479</v>
      </c>
      <c r="F35" s="71">
        <f>+F21+F26+F33</f>
        <v>46424</v>
      </c>
      <c r="G35" s="72">
        <f>+G21+G26+G33</f>
        <v>43598</v>
      </c>
      <c r="H35" s="73">
        <f t="shared" si="0"/>
        <v>93.91263139755299</v>
      </c>
      <c r="I35" s="71">
        <f>+I21+I26+I33</f>
        <v>0</v>
      </c>
      <c r="J35" s="42">
        <f>+J21+J26+J33</f>
        <v>0</v>
      </c>
      <c r="K35" s="42">
        <f>+K21+K26+K33</f>
        <v>20</v>
      </c>
      <c r="L35" s="73"/>
      <c r="M35" s="71">
        <f>+M21+M26+M33</f>
        <v>29479</v>
      </c>
      <c r="N35" s="42">
        <f>+N21+N26+N33</f>
        <v>46424</v>
      </c>
      <c r="O35" s="42">
        <f>+O21+O26+O33</f>
        <v>43618</v>
      </c>
      <c r="P35" s="234">
        <f t="shared" si="1"/>
        <v>93.95571256246768</v>
      </c>
    </row>
    <row r="36" spans="1:16" ht="21" customHeight="1" thickTop="1">
      <c r="A36" s="103"/>
      <c r="B36" s="45"/>
      <c r="C36" s="45"/>
      <c r="D36" s="177"/>
      <c r="E36" s="81"/>
      <c r="F36" s="31"/>
      <c r="G36" s="82"/>
      <c r="H36" s="83"/>
      <c r="I36" s="81"/>
      <c r="J36" s="31"/>
      <c r="K36" s="82"/>
      <c r="L36" s="83"/>
      <c r="M36" s="81"/>
      <c r="N36" s="31"/>
      <c r="O36" s="31"/>
      <c r="P36" s="127"/>
    </row>
    <row r="37" spans="1:16" ht="21" customHeight="1">
      <c r="A37" s="23">
        <v>3</v>
      </c>
      <c r="B37" s="45">
        <v>31</v>
      </c>
      <c r="C37" s="45">
        <v>3111</v>
      </c>
      <c r="D37" s="177" t="s">
        <v>51</v>
      </c>
      <c r="E37" s="81">
        <v>929</v>
      </c>
      <c r="F37" s="31">
        <v>2216</v>
      </c>
      <c r="G37" s="82">
        <v>2211</v>
      </c>
      <c r="H37" s="83">
        <f t="shared" si="0"/>
        <v>99.77436823104694</v>
      </c>
      <c r="I37" s="81"/>
      <c r="J37" s="31"/>
      <c r="K37" s="82"/>
      <c r="L37" s="96"/>
      <c r="M37" s="81">
        <f aca="true" t="shared" si="6" ref="M37:O40">+E37+I37</f>
        <v>929</v>
      </c>
      <c r="N37" s="31">
        <f t="shared" si="6"/>
        <v>2216</v>
      </c>
      <c r="O37" s="31">
        <f t="shared" si="6"/>
        <v>2211</v>
      </c>
      <c r="P37" s="127">
        <f t="shared" si="1"/>
        <v>99.77436823104694</v>
      </c>
    </row>
    <row r="38" spans="1:16" ht="21" customHeight="1">
      <c r="A38" s="24">
        <v>3</v>
      </c>
      <c r="B38" s="30">
        <v>31</v>
      </c>
      <c r="C38" s="30">
        <v>3113</v>
      </c>
      <c r="D38" s="174" t="s">
        <v>52</v>
      </c>
      <c r="E38" s="94">
        <v>7988</v>
      </c>
      <c r="F38" s="31">
        <v>15118</v>
      </c>
      <c r="G38" s="82">
        <v>14993</v>
      </c>
      <c r="H38" s="83">
        <f t="shared" si="0"/>
        <v>99.17317105437226</v>
      </c>
      <c r="I38" s="94"/>
      <c r="J38" s="37">
        <v>750</v>
      </c>
      <c r="K38" s="95">
        <v>750</v>
      </c>
      <c r="L38" s="96">
        <f>+K38/J38*100</f>
        <v>100</v>
      </c>
      <c r="M38" s="81">
        <f aca="true" t="shared" si="7" ref="M38:O39">+E38+I38</f>
        <v>7988</v>
      </c>
      <c r="N38" s="31">
        <f t="shared" si="7"/>
        <v>15868</v>
      </c>
      <c r="O38" s="31">
        <f t="shared" si="7"/>
        <v>15743</v>
      </c>
      <c r="P38" s="127">
        <f>+O38/N38*100</f>
        <v>99.21225107133854</v>
      </c>
    </row>
    <row r="39" spans="1:16" ht="21" customHeight="1">
      <c r="A39" s="23">
        <v>3</v>
      </c>
      <c r="B39" s="45">
        <v>31</v>
      </c>
      <c r="C39" s="30">
        <v>3117</v>
      </c>
      <c r="D39" s="273" t="s">
        <v>205</v>
      </c>
      <c r="E39" s="94"/>
      <c r="F39" s="31">
        <v>13</v>
      </c>
      <c r="G39" s="82">
        <v>13</v>
      </c>
      <c r="H39" s="83">
        <f t="shared" si="0"/>
        <v>100</v>
      </c>
      <c r="I39" s="94"/>
      <c r="J39" s="37"/>
      <c r="K39" s="95"/>
      <c r="L39" s="96"/>
      <c r="M39" s="81">
        <f t="shared" si="7"/>
        <v>0</v>
      </c>
      <c r="N39" s="31">
        <f t="shared" si="7"/>
        <v>13</v>
      </c>
      <c r="O39" s="31">
        <f t="shared" si="7"/>
        <v>13</v>
      </c>
      <c r="P39" s="127">
        <f t="shared" si="1"/>
        <v>100</v>
      </c>
    </row>
    <row r="40" spans="1:16" ht="21" customHeight="1">
      <c r="A40" s="24">
        <v>3</v>
      </c>
      <c r="B40" s="30">
        <v>31</v>
      </c>
      <c r="C40" s="30">
        <v>3147</v>
      </c>
      <c r="D40" s="181" t="s">
        <v>177</v>
      </c>
      <c r="E40" s="94">
        <v>39</v>
      </c>
      <c r="F40" s="31">
        <v>739</v>
      </c>
      <c r="G40" s="82">
        <v>739</v>
      </c>
      <c r="H40" s="83">
        <f t="shared" si="0"/>
        <v>100</v>
      </c>
      <c r="I40" s="94"/>
      <c r="J40" s="37"/>
      <c r="K40" s="95"/>
      <c r="L40" s="96"/>
      <c r="M40" s="81">
        <f t="shared" si="6"/>
        <v>39</v>
      </c>
      <c r="N40" s="31">
        <f t="shared" si="6"/>
        <v>739</v>
      </c>
      <c r="O40" s="31">
        <f t="shared" si="6"/>
        <v>739</v>
      </c>
      <c r="P40" s="128">
        <f t="shared" si="1"/>
        <v>100</v>
      </c>
    </row>
    <row r="41" spans="1:16" ht="21" customHeight="1">
      <c r="A41" s="97">
        <v>3</v>
      </c>
      <c r="B41" s="34">
        <v>31</v>
      </c>
      <c r="C41" s="40"/>
      <c r="D41" s="180" t="s">
        <v>70</v>
      </c>
      <c r="E41" s="98">
        <f>SUM(E37:E40)</f>
        <v>8956</v>
      </c>
      <c r="F41" s="41">
        <f>SUM(F37:F40)</f>
        <v>18086</v>
      </c>
      <c r="G41" s="99">
        <f>SUM(G37:G40)</f>
        <v>17956</v>
      </c>
      <c r="H41" s="100">
        <f t="shared" si="0"/>
        <v>99.2812119871724</v>
      </c>
      <c r="I41" s="98"/>
      <c r="J41" s="41">
        <f>SUM(J37:J38)</f>
        <v>750</v>
      </c>
      <c r="K41" s="41">
        <f>SUM(K37:K38)</f>
        <v>750</v>
      </c>
      <c r="L41" s="100">
        <f>+K41/J41*100</f>
        <v>100</v>
      </c>
      <c r="M41" s="98">
        <f>SUM(M37:M40)</f>
        <v>8956</v>
      </c>
      <c r="N41" s="41">
        <f>SUM(N37:N40)</f>
        <v>18836</v>
      </c>
      <c r="O41" s="41">
        <f>SUM(O37:O40)</f>
        <v>18706</v>
      </c>
      <c r="P41" s="237">
        <f t="shared" si="1"/>
        <v>99.30983223614356</v>
      </c>
    </row>
    <row r="42" spans="1:16" ht="21" customHeight="1">
      <c r="A42" s="24"/>
      <c r="B42" s="30"/>
      <c r="C42" s="30"/>
      <c r="D42" s="181"/>
      <c r="E42" s="94"/>
      <c r="F42" s="31"/>
      <c r="G42" s="82"/>
      <c r="H42" s="96"/>
      <c r="I42" s="94"/>
      <c r="J42" s="37"/>
      <c r="K42" s="95"/>
      <c r="L42" s="96"/>
      <c r="M42" s="94"/>
      <c r="N42" s="37"/>
      <c r="O42" s="37"/>
      <c r="P42" s="128"/>
    </row>
    <row r="43" spans="1:16" ht="21" customHeight="1">
      <c r="A43" s="157">
        <v>3</v>
      </c>
      <c r="B43" s="75">
        <v>33</v>
      </c>
      <c r="C43" s="75">
        <v>3311</v>
      </c>
      <c r="D43" s="248" t="s">
        <v>103</v>
      </c>
      <c r="E43" s="253">
        <v>92988</v>
      </c>
      <c r="F43" s="254">
        <v>92574</v>
      </c>
      <c r="G43" s="255">
        <v>92627</v>
      </c>
      <c r="H43" s="112">
        <f t="shared" si="0"/>
        <v>100.0572514961004</v>
      </c>
      <c r="I43" s="253"/>
      <c r="J43" s="254"/>
      <c r="K43" s="255"/>
      <c r="L43" s="256"/>
      <c r="M43" s="109">
        <f>+E43+I43</f>
        <v>92988</v>
      </c>
      <c r="N43" s="110">
        <f>+F43+J43</f>
        <v>92574</v>
      </c>
      <c r="O43" s="110">
        <f>+G43+K43</f>
        <v>92627</v>
      </c>
      <c r="P43" s="239">
        <f>+O43/N43*100</f>
        <v>100.0572514961004</v>
      </c>
    </row>
    <row r="44" spans="1:16" ht="21" customHeight="1">
      <c r="A44" s="157">
        <v>3</v>
      </c>
      <c r="B44" s="75">
        <v>33</v>
      </c>
      <c r="C44" s="75">
        <v>3312</v>
      </c>
      <c r="D44" s="248" t="s">
        <v>122</v>
      </c>
      <c r="E44" s="253">
        <v>5101</v>
      </c>
      <c r="F44" s="254">
        <v>4480</v>
      </c>
      <c r="G44" s="255">
        <v>5592</v>
      </c>
      <c r="H44" s="112">
        <f t="shared" si="0"/>
        <v>124.82142857142857</v>
      </c>
      <c r="I44" s="253"/>
      <c r="J44" s="254"/>
      <c r="K44" s="255"/>
      <c r="L44" s="256"/>
      <c r="M44" s="109">
        <f aca="true" t="shared" si="8" ref="M44:M53">+E44+I44</f>
        <v>5101</v>
      </c>
      <c r="N44" s="110">
        <f aca="true" t="shared" si="9" ref="N44:N53">+F44+J44</f>
        <v>4480</v>
      </c>
      <c r="O44" s="110">
        <f aca="true" t="shared" si="10" ref="O44:O53">+G44+K44</f>
        <v>5592</v>
      </c>
      <c r="P44" s="239">
        <f>+O44/N44*100</f>
        <v>124.82142857142857</v>
      </c>
    </row>
    <row r="45" spans="1:16" ht="21" customHeight="1">
      <c r="A45" s="157">
        <v>3</v>
      </c>
      <c r="B45" s="75">
        <v>33</v>
      </c>
      <c r="C45" s="75">
        <v>3313</v>
      </c>
      <c r="D45" s="248" t="s">
        <v>143</v>
      </c>
      <c r="E45" s="253">
        <v>228</v>
      </c>
      <c r="F45" s="254">
        <v>228</v>
      </c>
      <c r="G45" s="255">
        <v>228</v>
      </c>
      <c r="H45" s="112">
        <f t="shared" si="0"/>
        <v>100</v>
      </c>
      <c r="I45" s="253"/>
      <c r="J45" s="254"/>
      <c r="K45" s="255"/>
      <c r="L45" s="256"/>
      <c r="M45" s="109">
        <f t="shared" si="8"/>
        <v>228</v>
      </c>
      <c r="N45" s="110">
        <f t="shared" si="9"/>
        <v>228</v>
      </c>
      <c r="O45" s="110">
        <f t="shared" si="10"/>
        <v>228</v>
      </c>
      <c r="P45" s="128">
        <f>+O45/N45*100</f>
        <v>100</v>
      </c>
    </row>
    <row r="46" spans="1:16" ht="21" customHeight="1">
      <c r="A46" s="157">
        <v>3</v>
      </c>
      <c r="B46" s="75">
        <v>33</v>
      </c>
      <c r="C46" s="75">
        <v>3314</v>
      </c>
      <c r="D46" s="248" t="s">
        <v>104</v>
      </c>
      <c r="E46" s="253">
        <v>2498</v>
      </c>
      <c r="F46" s="254">
        <v>3202</v>
      </c>
      <c r="G46" s="255">
        <v>3203</v>
      </c>
      <c r="H46" s="112">
        <f t="shared" si="0"/>
        <v>100.03123048094939</v>
      </c>
      <c r="I46" s="253"/>
      <c r="J46" s="254"/>
      <c r="K46" s="255"/>
      <c r="L46" s="256"/>
      <c r="M46" s="109">
        <f t="shared" si="8"/>
        <v>2498</v>
      </c>
      <c r="N46" s="110">
        <f t="shared" si="9"/>
        <v>3202</v>
      </c>
      <c r="O46" s="110">
        <f t="shared" si="10"/>
        <v>3203</v>
      </c>
      <c r="P46" s="239">
        <f t="shared" si="1"/>
        <v>100.03123048094939</v>
      </c>
    </row>
    <row r="47" spans="1:16" ht="21" customHeight="1">
      <c r="A47" s="251">
        <v>3</v>
      </c>
      <c r="B47" s="166">
        <v>33</v>
      </c>
      <c r="C47" s="166">
        <v>3315</v>
      </c>
      <c r="D47" s="252" t="s">
        <v>105</v>
      </c>
      <c r="E47" s="270">
        <v>1522</v>
      </c>
      <c r="F47" s="80">
        <v>2248</v>
      </c>
      <c r="G47" s="250">
        <v>1485</v>
      </c>
      <c r="H47" s="112">
        <f t="shared" si="0"/>
        <v>66.05871886120997</v>
      </c>
      <c r="I47" s="270"/>
      <c r="J47" s="254"/>
      <c r="K47" s="255"/>
      <c r="L47" s="256"/>
      <c r="M47" s="109">
        <f t="shared" si="8"/>
        <v>1522</v>
      </c>
      <c r="N47" s="110">
        <f t="shared" si="9"/>
        <v>2248</v>
      </c>
      <c r="O47" s="110">
        <f t="shared" si="10"/>
        <v>1485</v>
      </c>
      <c r="P47" s="239">
        <f t="shared" si="1"/>
        <v>66.05871886120997</v>
      </c>
    </row>
    <row r="48" spans="1:16" ht="21" customHeight="1">
      <c r="A48" s="251">
        <v>3</v>
      </c>
      <c r="B48" s="166">
        <v>33</v>
      </c>
      <c r="C48" s="166">
        <v>3317</v>
      </c>
      <c r="D48" s="252" t="s">
        <v>114</v>
      </c>
      <c r="E48" s="249">
        <v>2737</v>
      </c>
      <c r="F48" s="80">
        <v>2727</v>
      </c>
      <c r="G48" s="250">
        <v>2747</v>
      </c>
      <c r="H48" s="112">
        <f t="shared" si="0"/>
        <v>100.73340667400072</v>
      </c>
      <c r="I48" s="270"/>
      <c r="J48" s="254"/>
      <c r="K48" s="255"/>
      <c r="L48" s="256"/>
      <c r="M48" s="109">
        <f t="shared" si="8"/>
        <v>2737</v>
      </c>
      <c r="N48" s="110">
        <f t="shared" si="9"/>
        <v>2727</v>
      </c>
      <c r="O48" s="110">
        <f t="shared" si="10"/>
        <v>2747</v>
      </c>
      <c r="P48" s="239">
        <f t="shared" si="1"/>
        <v>100.73340667400072</v>
      </c>
    </row>
    <row r="49" spans="1:16" ht="21" customHeight="1">
      <c r="A49" s="24">
        <v>3</v>
      </c>
      <c r="B49" s="30">
        <v>33</v>
      </c>
      <c r="C49" s="30">
        <v>3319</v>
      </c>
      <c r="D49" s="181" t="s">
        <v>144</v>
      </c>
      <c r="E49" s="109">
        <v>2207</v>
      </c>
      <c r="F49" s="31">
        <v>2247</v>
      </c>
      <c r="G49" s="82">
        <v>2197</v>
      </c>
      <c r="H49" s="112">
        <f t="shared" si="0"/>
        <v>97.77481085892302</v>
      </c>
      <c r="I49" s="109"/>
      <c r="J49" s="110"/>
      <c r="K49" s="111"/>
      <c r="L49" s="96"/>
      <c r="M49" s="109">
        <f t="shared" si="8"/>
        <v>2207</v>
      </c>
      <c r="N49" s="110">
        <f t="shared" si="9"/>
        <v>2247</v>
      </c>
      <c r="O49" s="110">
        <f t="shared" si="10"/>
        <v>2197</v>
      </c>
      <c r="P49" s="239">
        <f t="shared" si="1"/>
        <v>97.77481085892302</v>
      </c>
    </row>
    <row r="50" spans="1:16" ht="21" customHeight="1">
      <c r="A50" s="24">
        <v>3</v>
      </c>
      <c r="B50" s="30">
        <v>33</v>
      </c>
      <c r="C50" s="30">
        <v>3322</v>
      </c>
      <c r="D50" s="181" t="s">
        <v>53</v>
      </c>
      <c r="E50" s="109">
        <v>80</v>
      </c>
      <c r="F50" s="31">
        <v>80</v>
      </c>
      <c r="G50" s="82">
        <v>119</v>
      </c>
      <c r="H50" s="112">
        <f t="shared" si="0"/>
        <v>148.75</v>
      </c>
      <c r="I50" s="109"/>
      <c r="J50" s="110"/>
      <c r="K50" s="111"/>
      <c r="L50" s="112"/>
      <c r="M50" s="109">
        <f t="shared" si="8"/>
        <v>80</v>
      </c>
      <c r="N50" s="110">
        <f t="shared" si="9"/>
        <v>80</v>
      </c>
      <c r="O50" s="110">
        <f t="shared" si="10"/>
        <v>119</v>
      </c>
      <c r="P50" s="239">
        <f t="shared" si="1"/>
        <v>148.75</v>
      </c>
    </row>
    <row r="51" spans="1:16" ht="21" customHeight="1">
      <c r="A51" s="24">
        <v>3</v>
      </c>
      <c r="B51" s="30">
        <v>33</v>
      </c>
      <c r="C51" s="30">
        <v>3349</v>
      </c>
      <c r="D51" s="182" t="s">
        <v>145</v>
      </c>
      <c r="E51" s="109">
        <v>1084</v>
      </c>
      <c r="F51" s="31">
        <v>1421</v>
      </c>
      <c r="G51" s="82">
        <v>1636</v>
      </c>
      <c r="H51" s="112">
        <f t="shared" si="0"/>
        <v>115.1301900070373</v>
      </c>
      <c r="I51" s="109"/>
      <c r="J51" s="110"/>
      <c r="K51" s="111"/>
      <c r="L51" s="112"/>
      <c r="M51" s="109">
        <f t="shared" si="8"/>
        <v>1084</v>
      </c>
      <c r="N51" s="110">
        <f t="shared" si="9"/>
        <v>1421</v>
      </c>
      <c r="O51" s="110">
        <f t="shared" si="10"/>
        <v>1636</v>
      </c>
      <c r="P51" s="239">
        <f t="shared" si="1"/>
        <v>115.1301900070373</v>
      </c>
    </row>
    <row r="52" spans="1:16" ht="21" customHeight="1">
      <c r="A52" s="24">
        <v>3</v>
      </c>
      <c r="B52" s="30">
        <v>33</v>
      </c>
      <c r="C52" s="30">
        <v>3392</v>
      </c>
      <c r="D52" s="182" t="s">
        <v>54</v>
      </c>
      <c r="E52" s="109">
        <v>4118</v>
      </c>
      <c r="F52" s="31">
        <v>4313</v>
      </c>
      <c r="G52" s="82">
        <v>4130</v>
      </c>
      <c r="H52" s="112">
        <f t="shared" si="0"/>
        <v>95.75701367957338</v>
      </c>
      <c r="I52" s="109"/>
      <c r="J52" s="110"/>
      <c r="K52" s="111"/>
      <c r="L52" s="112"/>
      <c r="M52" s="109">
        <f t="shared" si="8"/>
        <v>4118</v>
      </c>
      <c r="N52" s="110">
        <f t="shared" si="9"/>
        <v>4313</v>
      </c>
      <c r="O52" s="110">
        <f t="shared" si="10"/>
        <v>4130</v>
      </c>
      <c r="P52" s="239">
        <f t="shared" si="1"/>
        <v>95.75701367957338</v>
      </c>
    </row>
    <row r="53" spans="1:16" ht="21" customHeight="1">
      <c r="A53" s="24">
        <v>3</v>
      </c>
      <c r="B53" s="30">
        <v>33</v>
      </c>
      <c r="C53" s="30">
        <v>3399</v>
      </c>
      <c r="D53" s="182" t="s">
        <v>124</v>
      </c>
      <c r="E53" s="109">
        <v>539</v>
      </c>
      <c r="F53" s="89">
        <v>1196</v>
      </c>
      <c r="G53" s="90">
        <v>1097</v>
      </c>
      <c r="H53" s="112">
        <f t="shared" si="0"/>
        <v>91.72240802675586</v>
      </c>
      <c r="I53" s="109"/>
      <c r="J53" s="110"/>
      <c r="K53" s="111"/>
      <c r="L53" s="112"/>
      <c r="M53" s="109">
        <f t="shared" si="8"/>
        <v>539</v>
      </c>
      <c r="N53" s="110">
        <f t="shared" si="9"/>
        <v>1196</v>
      </c>
      <c r="O53" s="110">
        <f t="shared" si="10"/>
        <v>1097</v>
      </c>
      <c r="P53" s="239">
        <f t="shared" si="1"/>
        <v>91.72240802675586</v>
      </c>
    </row>
    <row r="54" spans="1:16" ht="21" customHeight="1">
      <c r="A54" s="97">
        <v>3</v>
      </c>
      <c r="B54" s="34">
        <v>33</v>
      </c>
      <c r="C54" s="40"/>
      <c r="D54" s="183" t="s">
        <v>26</v>
      </c>
      <c r="E54" s="113">
        <f>SUM(E43:E53)</f>
        <v>113102</v>
      </c>
      <c r="F54" s="114">
        <f>SUM(F43:F53)</f>
        <v>114716</v>
      </c>
      <c r="G54" s="115">
        <f>SUM(G43:G53)</f>
        <v>115061</v>
      </c>
      <c r="H54" s="116">
        <f t="shared" si="0"/>
        <v>100.30074270372049</v>
      </c>
      <c r="I54" s="113">
        <f>SUM(I43:I53)</f>
        <v>0</v>
      </c>
      <c r="J54" s="114">
        <f>SUM(J43:J53)</f>
        <v>0</v>
      </c>
      <c r="K54" s="115">
        <f>SUM(K43:K53)</f>
        <v>0</v>
      </c>
      <c r="L54" s="100"/>
      <c r="M54" s="113">
        <f>SUM(M43:M53)</f>
        <v>113102</v>
      </c>
      <c r="N54" s="114">
        <f>SUM(N43:N53)</f>
        <v>114716</v>
      </c>
      <c r="O54" s="114">
        <f>SUM(O43:O53)</f>
        <v>115061</v>
      </c>
      <c r="P54" s="240">
        <f t="shared" si="1"/>
        <v>100.30074270372049</v>
      </c>
    </row>
    <row r="55" spans="1:16" ht="21" customHeight="1">
      <c r="A55" s="101"/>
      <c r="B55" s="30"/>
      <c r="C55" s="30"/>
      <c r="D55" s="182"/>
      <c r="E55" s="109"/>
      <c r="F55" s="110"/>
      <c r="G55" s="111"/>
      <c r="H55" s="112"/>
      <c r="I55" s="109"/>
      <c r="J55" s="110"/>
      <c r="K55" s="111"/>
      <c r="L55" s="112"/>
      <c r="M55" s="109"/>
      <c r="N55" s="110"/>
      <c r="O55" s="110"/>
      <c r="P55" s="239"/>
    </row>
    <row r="56" spans="1:16" ht="20.25">
      <c r="A56" s="24">
        <v>3</v>
      </c>
      <c r="B56" s="30">
        <v>34</v>
      </c>
      <c r="C56" s="30">
        <v>3412</v>
      </c>
      <c r="D56" s="182" t="s">
        <v>158</v>
      </c>
      <c r="E56" s="109">
        <v>1325</v>
      </c>
      <c r="F56" s="89">
        <v>1727</v>
      </c>
      <c r="G56" s="90">
        <v>1746</v>
      </c>
      <c r="H56" s="112">
        <f t="shared" si="0"/>
        <v>101.10017371163869</v>
      </c>
      <c r="I56" s="109"/>
      <c r="J56" s="110"/>
      <c r="K56" s="111"/>
      <c r="L56" s="307"/>
      <c r="M56" s="81">
        <f>+E56+I56</f>
        <v>1325</v>
      </c>
      <c r="N56" s="31">
        <f>+F56+J56</f>
        <v>1727</v>
      </c>
      <c r="O56" s="31">
        <f>+G56+K56</f>
        <v>1746</v>
      </c>
      <c r="P56" s="239">
        <f>+O56/N56*100</f>
        <v>101.10017371163869</v>
      </c>
    </row>
    <row r="57" spans="1:16" ht="21" customHeight="1">
      <c r="A57" s="24">
        <v>3</v>
      </c>
      <c r="B57" s="30">
        <v>34</v>
      </c>
      <c r="C57" s="30">
        <v>3419</v>
      </c>
      <c r="D57" s="182" t="s">
        <v>146</v>
      </c>
      <c r="E57" s="308">
        <v>1075</v>
      </c>
      <c r="F57" s="106">
        <v>5092</v>
      </c>
      <c r="G57" s="309">
        <v>5151</v>
      </c>
      <c r="H57" s="310">
        <f t="shared" si="0"/>
        <v>101.15868028279655</v>
      </c>
      <c r="I57" s="308"/>
      <c r="J57" s="110"/>
      <c r="K57" s="111"/>
      <c r="L57" s="96"/>
      <c r="M57" s="109">
        <f aca="true" t="shared" si="11" ref="M57:O58">+E57+I57</f>
        <v>1075</v>
      </c>
      <c r="N57" s="110">
        <f t="shared" si="11"/>
        <v>5092</v>
      </c>
      <c r="O57" s="110">
        <f t="shared" si="11"/>
        <v>5151</v>
      </c>
      <c r="P57" s="239">
        <f t="shared" si="1"/>
        <v>101.15868028279655</v>
      </c>
    </row>
    <row r="58" spans="1:16" ht="21" customHeight="1">
      <c r="A58" s="24">
        <v>3</v>
      </c>
      <c r="B58" s="30">
        <v>34</v>
      </c>
      <c r="C58" s="30">
        <v>3421</v>
      </c>
      <c r="D58" s="182" t="s">
        <v>157</v>
      </c>
      <c r="E58" s="311"/>
      <c r="F58" s="110">
        <v>12</v>
      </c>
      <c r="G58" s="111">
        <v>56</v>
      </c>
      <c r="H58" s="112">
        <f t="shared" si="0"/>
        <v>466.6666666666667</v>
      </c>
      <c r="I58" s="109"/>
      <c r="J58" s="110">
        <v>30</v>
      </c>
      <c r="K58" s="111">
        <v>30</v>
      </c>
      <c r="L58" s="96">
        <f>+K58/J58*100</f>
        <v>100</v>
      </c>
      <c r="M58" s="81">
        <f t="shared" si="11"/>
        <v>0</v>
      </c>
      <c r="N58" s="31">
        <f t="shared" si="11"/>
        <v>42</v>
      </c>
      <c r="O58" s="31">
        <f t="shared" si="11"/>
        <v>86</v>
      </c>
      <c r="P58" s="239"/>
    </row>
    <row r="59" spans="1:16" ht="21" customHeight="1">
      <c r="A59" s="312">
        <v>3</v>
      </c>
      <c r="B59" s="117">
        <v>34</v>
      </c>
      <c r="C59" s="118"/>
      <c r="D59" s="184" t="s">
        <v>71</v>
      </c>
      <c r="E59" s="84">
        <f>SUM(E56:E58)</f>
        <v>2400</v>
      </c>
      <c r="F59" s="35">
        <f>SUM(F56:F58)</f>
        <v>6831</v>
      </c>
      <c r="G59" s="85">
        <f>SUM(G56:G58)</f>
        <v>6953</v>
      </c>
      <c r="H59" s="86">
        <f t="shared" si="0"/>
        <v>101.78597569901918</v>
      </c>
      <c r="I59" s="84">
        <f>SUM(I56:I58)</f>
        <v>0</v>
      </c>
      <c r="J59" s="35">
        <f>SUM(J56:J58)</f>
        <v>30</v>
      </c>
      <c r="K59" s="85">
        <f>SUM(K56:K58)</f>
        <v>30</v>
      </c>
      <c r="L59" s="100">
        <f>+K59/J59*100</f>
        <v>100</v>
      </c>
      <c r="M59" s="84">
        <f>SUM(M56:M58)</f>
        <v>2400</v>
      </c>
      <c r="N59" s="35">
        <f>SUM(N56:N58)</f>
        <v>6861</v>
      </c>
      <c r="O59" s="35">
        <f>SUM(O56:O58)</f>
        <v>6983</v>
      </c>
      <c r="P59" s="235">
        <f t="shared" si="1"/>
        <v>101.77816644803966</v>
      </c>
    </row>
    <row r="60" spans="1:16" ht="21" customHeight="1">
      <c r="A60" s="101"/>
      <c r="B60" s="30"/>
      <c r="C60" s="30"/>
      <c r="D60" s="178"/>
      <c r="E60" s="94"/>
      <c r="F60" s="37"/>
      <c r="G60" s="95"/>
      <c r="H60" s="96"/>
      <c r="I60" s="94"/>
      <c r="J60" s="37"/>
      <c r="K60" s="95"/>
      <c r="L60" s="96"/>
      <c r="M60" s="94"/>
      <c r="N60" s="37"/>
      <c r="O60" s="37"/>
      <c r="P60" s="128"/>
    </row>
    <row r="61" spans="1:16" ht="21" customHeight="1">
      <c r="A61" s="24">
        <v>3</v>
      </c>
      <c r="B61" s="30">
        <v>35</v>
      </c>
      <c r="C61" s="30">
        <v>3511</v>
      </c>
      <c r="D61" s="174" t="s">
        <v>66</v>
      </c>
      <c r="E61" s="94">
        <v>6233</v>
      </c>
      <c r="F61" s="31">
        <v>6038</v>
      </c>
      <c r="G61" s="82">
        <v>5801</v>
      </c>
      <c r="H61" s="96">
        <f t="shared" si="0"/>
        <v>96.07485922490892</v>
      </c>
      <c r="I61" s="94"/>
      <c r="J61" s="37"/>
      <c r="K61" s="95"/>
      <c r="L61" s="96"/>
      <c r="M61" s="81">
        <f aca="true" t="shared" si="12" ref="M61:O63">+E61+I61</f>
        <v>6233</v>
      </c>
      <c r="N61" s="31">
        <f t="shared" si="12"/>
        <v>6038</v>
      </c>
      <c r="O61" s="31">
        <f t="shared" si="12"/>
        <v>5801</v>
      </c>
      <c r="P61" s="128">
        <f t="shared" si="1"/>
        <v>96.07485922490892</v>
      </c>
    </row>
    <row r="62" spans="1:16" ht="21" customHeight="1">
      <c r="A62" s="24">
        <v>3</v>
      </c>
      <c r="B62" s="30">
        <v>35</v>
      </c>
      <c r="C62" s="45">
        <v>3522</v>
      </c>
      <c r="D62" s="174" t="s">
        <v>207</v>
      </c>
      <c r="E62" s="81"/>
      <c r="F62" s="31">
        <v>23</v>
      </c>
      <c r="G62" s="82">
        <v>23</v>
      </c>
      <c r="H62" s="96">
        <f>+G62/F62*100</f>
        <v>100</v>
      </c>
      <c r="I62" s="94"/>
      <c r="J62" s="37"/>
      <c r="K62" s="95"/>
      <c r="L62" s="96"/>
      <c r="M62" s="81">
        <f t="shared" si="12"/>
        <v>0</v>
      </c>
      <c r="N62" s="31">
        <f t="shared" si="12"/>
        <v>23</v>
      </c>
      <c r="O62" s="31">
        <f t="shared" si="12"/>
        <v>23</v>
      </c>
      <c r="P62" s="127">
        <f t="shared" si="1"/>
        <v>100</v>
      </c>
    </row>
    <row r="63" spans="1:16" ht="21" customHeight="1">
      <c r="A63" s="24">
        <v>3</v>
      </c>
      <c r="B63" s="30">
        <v>35</v>
      </c>
      <c r="C63" s="45">
        <v>3599</v>
      </c>
      <c r="D63" s="174" t="s">
        <v>208</v>
      </c>
      <c r="E63" s="81"/>
      <c r="F63" s="31">
        <v>14</v>
      </c>
      <c r="G63" s="82">
        <v>14</v>
      </c>
      <c r="H63" s="96">
        <f t="shared" si="0"/>
        <v>100</v>
      </c>
      <c r="I63" s="94"/>
      <c r="J63" s="37"/>
      <c r="K63" s="95"/>
      <c r="L63" s="96"/>
      <c r="M63" s="81">
        <f t="shared" si="12"/>
        <v>0</v>
      </c>
      <c r="N63" s="31">
        <f t="shared" si="12"/>
        <v>14</v>
      </c>
      <c r="O63" s="31">
        <f t="shared" si="12"/>
        <v>14</v>
      </c>
      <c r="P63" s="127">
        <f t="shared" si="1"/>
        <v>100</v>
      </c>
    </row>
    <row r="64" spans="1:16" ht="21" customHeight="1">
      <c r="A64" s="312">
        <v>3</v>
      </c>
      <c r="B64" s="117">
        <v>35</v>
      </c>
      <c r="C64" s="118"/>
      <c r="D64" s="258" t="s">
        <v>72</v>
      </c>
      <c r="E64" s="84">
        <f>SUM(E61:E63)</f>
        <v>6233</v>
      </c>
      <c r="F64" s="41">
        <f>SUM(F61:F63)</f>
        <v>6075</v>
      </c>
      <c r="G64" s="99">
        <f>SUM(G61:G63)</f>
        <v>5838</v>
      </c>
      <c r="H64" s="100">
        <f t="shared" si="0"/>
        <v>96.09876543209876</v>
      </c>
      <c r="I64" s="98"/>
      <c r="J64" s="41">
        <f>SUM(J61:J61)</f>
        <v>0</v>
      </c>
      <c r="K64" s="99">
        <f>SUM(K61:K61)</f>
        <v>0</v>
      </c>
      <c r="L64" s="100"/>
      <c r="M64" s="98">
        <f>SUM(M61:M63)</f>
        <v>6233</v>
      </c>
      <c r="N64" s="41">
        <f>SUM(N61:N63)</f>
        <v>6075</v>
      </c>
      <c r="O64" s="41">
        <f>SUM(O61:O63)</f>
        <v>5838</v>
      </c>
      <c r="P64" s="237">
        <f t="shared" si="1"/>
        <v>96.09876543209876</v>
      </c>
    </row>
    <row r="65" spans="1:16" ht="21" customHeight="1">
      <c r="A65" s="101"/>
      <c r="B65" s="30"/>
      <c r="C65" s="30"/>
      <c r="D65" s="174"/>
      <c r="E65" s="94"/>
      <c r="F65" s="37"/>
      <c r="G65" s="95"/>
      <c r="H65" s="96"/>
      <c r="I65" s="94"/>
      <c r="J65" s="37"/>
      <c r="K65" s="95"/>
      <c r="L65" s="96"/>
      <c r="M65" s="94"/>
      <c r="N65" s="37"/>
      <c r="O65" s="37"/>
      <c r="P65" s="128"/>
    </row>
    <row r="66" spans="1:16" ht="21" customHeight="1">
      <c r="A66" s="24">
        <v>3</v>
      </c>
      <c r="B66" s="30">
        <v>36</v>
      </c>
      <c r="C66" s="30">
        <v>3612</v>
      </c>
      <c r="D66" s="174" t="s">
        <v>55</v>
      </c>
      <c r="E66" s="94">
        <v>33873</v>
      </c>
      <c r="F66" s="31">
        <v>35971</v>
      </c>
      <c r="G66" s="82">
        <v>61039</v>
      </c>
      <c r="H66" s="96">
        <f t="shared" si="0"/>
        <v>169.68947207472687</v>
      </c>
      <c r="I66" s="94">
        <v>970000</v>
      </c>
      <c r="J66" s="37">
        <v>970171</v>
      </c>
      <c r="K66" s="95">
        <v>1458456</v>
      </c>
      <c r="L66" s="96">
        <f>+K66/J66*100</f>
        <v>150.32978722307718</v>
      </c>
      <c r="M66" s="94">
        <f>+E66+I66</f>
        <v>1003873</v>
      </c>
      <c r="N66" s="37">
        <f>+F66+J66</f>
        <v>1006142</v>
      </c>
      <c r="O66" s="37">
        <f>+G66+K66</f>
        <v>1519495</v>
      </c>
      <c r="P66" s="128">
        <f t="shared" si="1"/>
        <v>151.02192334680393</v>
      </c>
    </row>
    <row r="67" spans="1:16" ht="21" customHeight="1">
      <c r="A67" s="24">
        <v>3</v>
      </c>
      <c r="B67" s="30">
        <v>36</v>
      </c>
      <c r="C67" s="30">
        <v>3613</v>
      </c>
      <c r="D67" s="174" t="s">
        <v>115</v>
      </c>
      <c r="E67" s="94">
        <v>24483</v>
      </c>
      <c r="F67" s="31">
        <v>25570</v>
      </c>
      <c r="G67" s="82">
        <v>25041</v>
      </c>
      <c r="H67" s="96">
        <f t="shared" si="0"/>
        <v>97.93116933906923</v>
      </c>
      <c r="I67" s="94"/>
      <c r="J67" s="37">
        <v>47</v>
      </c>
      <c r="K67" s="95">
        <v>42</v>
      </c>
      <c r="L67" s="96">
        <f>+K67/J67*100</f>
        <v>89.36170212765957</v>
      </c>
      <c r="M67" s="94">
        <f aca="true" t="shared" si="13" ref="M67:M73">+E67+I67</f>
        <v>24483</v>
      </c>
      <c r="N67" s="37">
        <f aca="true" t="shared" si="14" ref="N67:N73">+F67+J67</f>
        <v>25617</v>
      </c>
      <c r="O67" s="37">
        <f aca="true" t="shared" si="15" ref="O67:O73">+G67+K67</f>
        <v>25083</v>
      </c>
      <c r="P67" s="128">
        <f t="shared" si="1"/>
        <v>97.9154467736269</v>
      </c>
    </row>
    <row r="68" spans="1:16" ht="21" customHeight="1">
      <c r="A68" s="24">
        <v>3</v>
      </c>
      <c r="B68" s="30">
        <v>36</v>
      </c>
      <c r="C68" s="30">
        <v>3619</v>
      </c>
      <c r="D68" s="174" t="s">
        <v>147</v>
      </c>
      <c r="E68" s="94">
        <v>2305</v>
      </c>
      <c r="F68" s="31">
        <v>2305</v>
      </c>
      <c r="G68" s="82">
        <v>2524</v>
      </c>
      <c r="H68" s="96">
        <f t="shared" si="0"/>
        <v>109.50108459869847</v>
      </c>
      <c r="I68" s="94"/>
      <c r="J68" s="37"/>
      <c r="K68" s="95"/>
      <c r="L68" s="96"/>
      <c r="M68" s="94">
        <f t="shared" si="13"/>
        <v>2305</v>
      </c>
      <c r="N68" s="37">
        <f t="shared" si="14"/>
        <v>2305</v>
      </c>
      <c r="O68" s="37">
        <f t="shared" si="15"/>
        <v>2524</v>
      </c>
      <c r="P68" s="128">
        <f t="shared" si="1"/>
        <v>109.50108459869847</v>
      </c>
    </row>
    <row r="69" spans="1:16" ht="21" customHeight="1">
      <c r="A69" s="24">
        <v>3</v>
      </c>
      <c r="B69" s="30">
        <v>36</v>
      </c>
      <c r="C69" s="30">
        <v>3632</v>
      </c>
      <c r="D69" s="174" t="s">
        <v>56</v>
      </c>
      <c r="E69" s="94">
        <v>11148</v>
      </c>
      <c r="F69" s="31">
        <v>11196</v>
      </c>
      <c r="G69" s="82">
        <v>12593</v>
      </c>
      <c r="H69" s="96">
        <f t="shared" si="0"/>
        <v>112.47767059664167</v>
      </c>
      <c r="I69" s="94"/>
      <c r="J69" s="37"/>
      <c r="K69" s="95"/>
      <c r="L69" s="96"/>
      <c r="M69" s="94">
        <f t="shared" si="13"/>
        <v>11148</v>
      </c>
      <c r="N69" s="37">
        <f t="shared" si="14"/>
        <v>11196</v>
      </c>
      <c r="O69" s="37">
        <f t="shared" si="15"/>
        <v>12593</v>
      </c>
      <c r="P69" s="128">
        <f t="shared" si="1"/>
        <v>112.47767059664167</v>
      </c>
    </row>
    <row r="70" spans="1:16" ht="21" customHeight="1">
      <c r="A70" s="24"/>
      <c r="B70" s="30">
        <v>36</v>
      </c>
      <c r="C70" s="30">
        <v>3633</v>
      </c>
      <c r="D70" s="174" t="s">
        <v>209</v>
      </c>
      <c r="E70" s="94"/>
      <c r="F70" s="31">
        <v>104</v>
      </c>
      <c r="G70" s="82">
        <v>104</v>
      </c>
      <c r="H70" s="96">
        <f t="shared" si="0"/>
        <v>100</v>
      </c>
      <c r="I70" s="94"/>
      <c r="J70" s="37"/>
      <c r="K70" s="95"/>
      <c r="L70" s="96"/>
      <c r="M70" s="81">
        <f t="shared" si="13"/>
        <v>0</v>
      </c>
      <c r="N70" s="31">
        <f t="shared" si="14"/>
        <v>104</v>
      </c>
      <c r="O70" s="31">
        <f t="shared" si="15"/>
        <v>104</v>
      </c>
      <c r="P70" s="128">
        <f t="shared" si="1"/>
        <v>100</v>
      </c>
    </row>
    <row r="71" spans="1:16" ht="21" customHeight="1">
      <c r="A71" s="24">
        <v>3</v>
      </c>
      <c r="B71" s="30">
        <v>36</v>
      </c>
      <c r="C71" s="30">
        <v>3636</v>
      </c>
      <c r="D71" s="174" t="s">
        <v>159</v>
      </c>
      <c r="E71" s="94">
        <v>700</v>
      </c>
      <c r="F71" s="31">
        <v>700</v>
      </c>
      <c r="G71" s="82">
        <v>897</v>
      </c>
      <c r="H71" s="96">
        <f t="shared" si="0"/>
        <v>128.14285714285714</v>
      </c>
      <c r="I71" s="94"/>
      <c r="J71" s="37"/>
      <c r="K71" s="95"/>
      <c r="L71" s="96"/>
      <c r="M71" s="94">
        <f t="shared" si="13"/>
        <v>700</v>
      </c>
      <c r="N71" s="37">
        <f t="shared" si="14"/>
        <v>700</v>
      </c>
      <c r="O71" s="37">
        <f t="shared" si="15"/>
        <v>897</v>
      </c>
      <c r="P71" s="128">
        <f t="shared" si="1"/>
        <v>128.14285714285714</v>
      </c>
    </row>
    <row r="72" spans="1:16" ht="21" customHeight="1">
      <c r="A72" s="24">
        <v>3</v>
      </c>
      <c r="B72" s="30">
        <v>36</v>
      </c>
      <c r="C72" s="30">
        <v>3639</v>
      </c>
      <c r="D72" s="174" t="s">
        <v>148</v>
      </c>
      <c r="E72" s="94">
        <v>82810</v>
      </c>
      <c r="F72" s="31">
        <v>84191</v>
      </c>
      <c r="G72" s="82">
        <v>117189</v>
      </c>
      <c r="H72" s="96">
        <f t="shared" si="0"/>
        <v>139.19421315817607</v>
      </c>
      <c r="I72" s="94">
        <v>159570</v>
      </c>
      <c r="J72" s="37">
        <v>159570</v>
      </c>
      <c r="K72" s="95">
        <v>113823</v>
      </c>
      <c r="L72" s="96">
        <f>+K72/J72*100</f>
        <v>71.33107727016356</v>
      </c>
      <c r="M72" s="94">
        <f t="shared" si="13"/>
        <v>242380</v>
      </c>
      <c r="N72" s="37">
        <f t="shared" si="14"/>
        <v>243761</v>
      </c>
      <c r="O72" s="37">
        <f t="shared" si="15"/>
        <v>231012</v>
      </c>
      <c r="P72" s="128">
        <f t="shared" si="1"/>
        <v>94.76987705170228</v>
      </c>
    </row>
    <row r="73" spans="1:16" ht="21" customHeight="1">
      <c r="A73" s="24">
        <v>3</v>
      </c>
      <c r="B73" s="30">
        <v>36</v>
      </c>
      <c r="C73" s="30">
        <v>3699</v>
      </c>
      <c r="D73" s="174" t="s">
        <v>149</v>
      </c>
      <c r="E73" s="94">
        <v>1298</v>
      </c>
      <c r="F73" s="31">
        <v>1444</v>
      </c>
      <c r="G73" s="82">
        <v>1385</v>
      </c>
      <c r="H73" s="96">
        <f t="shared" si="0"/>
        <v>95.91412742382272</v>
      </c>
      <c r="I73" s="94"/>
      <c r="J73" s="37"/>
      <c r="K73" s="95"/>
      <c r="L73" s="96"/>
      <c r="M73" s="94">
        <f t="shared" si="13"/>
        <v>1298</v>
      </c>
      <c r="N73" s="37">
        <f t="shared" si="14"/>
        <v>1444</v>
      </c>
      <c r="O73" s="37">
        <f t="shared" si="15"/>
        <v>1385</v>
      </c>
      <c r="P73" s="128">
        <f>+O73/N73*100</f>
        <v>95.91412742382272</v>
      </c>
    </row>
    <row r="74" spans="1:16" ht="21" customHeight="1">
      <c r="A74" s="312">
        <v>3</v>
      </c>
      <c r="B74" s="34">
        <v>36</v>
      </c>
      <c r="C74" s="40"/>
      <c r="D74" s="175" t="s">
        <v>109</v>
      </c>
      <c r="E74" s="98">
        <f>SUM(E66:E73)</f>
        <v>156617</v>
      </c>
      <c r="F74" s="41">
        <f>SUM(F66:F73)</f>
        <v>161481</v>
      </c>
      <c r="G74" s="99">
        <f>SUM(G66:G73)</f>
        <v>220772</v>
      </c>
      <c r="H74" s="100">
        <f t="shared" si="0"/>
        <v>136.71701314705754</v>
      </c>
      <c r="I74" s="98">
        <f>SUM(I66:I72)</f>
        <v>1129570</v>
      </c>
      <c r="J74" s="41">
        <f>SUM(J66:J72)</f>
        <v>1129788</v>
      </c>
      <c r="K74" s="99">
        <f>SUM(K66:K72)</f>
        <v>1572321</v>
      </c>
      <c r="L74" s="100">
        <f>+K74/J74*100</f>
        <v>139.16956101498687</v>
      </c>
      <c r="M74" s="98">
        <f>SUM(M66:M73)</f>
        <v>1286187</v>
      </c>
      <c r="N74" s="41">
        <f>SUM(N66:N73)</f>
        <v>1291269</v>
      </c>
      <c r="O74" s="41">
        <f>SUM(O66:O73)</f>
        <v>1793093</v>
      </c>
      <c r="P74" s="237">
        <f>+O74/N74*100</f>
        <v>138.86285506737946</v>
      </c>
    </row>
    <row r="75" spans="1:16" ht="21" customHeight="1">
      <c r="A75" s="101"/>
      <c r="B75" s="30"/>
      <c r="C75" s="30"/>
      <c r="D75" s="174"/>
      <c r="E75" s="94"/>
      <c r="F75" s="37"/>
      <c r="G75" s="95"/>
      <c r="H75" s="96"/>
      <c r="I75" s="94"/>
      <c r="J75" s="37"/>
      <c r="K75" s="95"/>
      <c r="L75" s="96"/>
      <c r="M75" s="94"/>
      <c r="N75" s="37"/>
      <c r="O75" s="37"/>
      <c r="P75" s="128"/>
    </row>
    <row r="76" spans="1:16" ht="21" customHeight="1">
      <c r="A76" s="24">
        <v>3</v>
      </c>
      <c r="B76" s="30">
        <v>37</v>
      </c>
      <c r="C76" s="30">
        <v>3722</v>
      </c>
      <c r="D76" s="174" t="s">
        <v>57</v>
      </c>
      <c r="E76" s="94">
        <v>2</v>
      </c>
      <c r="F76" s="31">
        <v>2</v>
      </c>
      <c r="G76" s="82">
        <v>1</v>
      </c>
      <c r="H76" s="96">
        <f aca="true" t="shared" si="16" ref="H76:H131">+G76/F76*100</f>
        <v>50</v>
      </c>
      <c r="I76" s="94"/>
      <c r="J76" s="37"/>
      <c r="K76" s="95"/>
      <c r="L76" s="96"/>
      <c r="M76" s="94">
        <f>+E76+I76</f>
        <v>2</v>
      </c>
      <c r="N76" s="37">
        <f>+F76+J76</f>
        <v>2</v>
      </c>
      <c r="O76" s="37">
        <f>+G76+K76</f>
        <v>1</v>
      </c>
      <c r="P76" s="127">
        <f aca="true" t="shared" si="17" ref="P76:P82">+O76/N76*100</f>
        <v>50</v>
      </c>
    </row>
    <row r="77" spans="1:16" ht="21" customHeight="1">
      <c r="A77" s="24">
        <v>3</v>
      </c>
      <c r="B77" s="30">
        <v>37</v>
      </c>
      <c r="C77" s="30">
        <v>3725</v>
      </c>
      <c r="D77" s="174" t="s">
        <v>150</v>
      </c>
      <c r="E77" s="94">
        <v>13670</v>
      </c>
      <c r="F77" s="31">
        <v>13670</v>
      </c>
      <c r="G77" s="82">
        <v>20974</v>
      </c>
      <c r="H77" s="96">
        <f t="shared" si="16"/>
        <v>153.4308705193855</v>
      </c>
      <c r="I77" s="94"/>
      <c r="J77" s="37"/>
      <c r="K77" s="95"/>
      <c r="L77" s="96"/>
      <c r="M77" s="94">
        <f aca="true" t="shared" si="18" ref="M77:N80">+E77+I77</f>
        <v>13670</v>
      </c>
      <c r="N77" s="37">
        <f t="shared" si="18"/>
        <v>13670</v>
      </c>
      <c r="O77" s="37">
        <f>+G77+K77</f>
        <v>20974</v>
      </c>
      <c r="P77" s="127">
        <f t="shared" si="17"/>
        <v>153.4308705193855</v>
      </c>
    </row>
    <row r="78" spans="1:16" ht="21" customHeight="1">
      <c r="A78" s="24">
        <v>3</v>
      </c>
      <c r="B78" s="30">
        <v>37</v>
      </c>
      <c r="C78" s="30">
        <v>3745</v>
      </c>
      <c r="D78" s="174" t="s">
        <v>58</v>
      </c>
      <c r="E78" s="94">
        <v>734</v>
      </c>
      <c r="F78" s="31">
        <v>1390</v>
      </c>
      <c r="G78" s="82">
        <v>1534</v>
      </c>
      <c r="H78" s="96">
        <f t="shared" si="16"/>
        <v>110.35971223021583</v>
      </c>
      <c r="I78" s="94"/>
      <c r="J78" s="37"/>
      <c r="K78" s="95"/>
      <c r="L78" s="96"/>
      <c r="M78" s="94">
        <f t="shared" si="18"/>
        <v>734</v>
      </c>
      <c r="N78" s="37">
        <f t="shared" si="18"/>
        <v>1390</v>
      </c>
      <c r="O78" s="37">
        <f>+G78+K78</f>
        <v>1534</v>
      </c>
      <c r="P78" s="128">
        <f t="shared" si="17"/>
        <v>110.35971223021583</v>
      </c>
    </row>
    <row r="79" spans="1:16" ht="21" customHeight="1">
      <c r="A79" s="24">
        <v>3</v>
      </c>
      <c r="B79" s="30">
        <v>37</v>
      </c>
      <c r="C79" s="30">
        <v>3749</v>
      </c>
      <c r="D79" s="174" t="s">
        <v>59</v>
      </c>
      <c r="E79" s="94">
        <v>600</v>
      </c>
      <c r="F79" s="31">
        <v>600</v>
      </c>
      <c r="G79" s="82">
        <v>1140</v>
      </c>
      <c r="H79" s="96">
        <f t="shared" si="16"/>
        <v>190</v>
      </c>
      <c r="I79" s="94"/>
      <c r="J79" s="37"/>
      <c r="K79" s="95"/>
      <c r="L79" s="96"/>
      <c r="M79" s="94">
        <f t="shared" si="18"/>
        <v>600</v>
      </c>
      <c r="N79" s="37">
        <f t="shared" si="18"/>
        <v>600</v>
      </c>
      <c r="O79" s="37">
        <f>+G79+K79</f>
        <v>1140</v>
      </c>
      <c r="P79" s="128">
        <f t="shared" si="17"/>
        <v>190</v>
      </c>
    </row>
    <row r="80" spans="1:16" ht="21" customHeight="1">
      <c r="A80" s="24">
        <v>3</v>
      </c>
      <c r="B80" s="30">
        <v>37</v>
      </c>
      <c r="C80" s="30">
        <v>3769</v>
      </c>
      <c r="D80" s="174" t="s">
        <v>210</v>
      </c>
      <c r="E80" s="94"/>
      <c r="F80" s="31">
        <v>11</v>
      </c>
      <c r="G80" s="82">
        <v>10</v>
      </c>
      <c r="H80" s="96">
        <f t="shared" si="16"/>
        <v>90.9090909090909</v>
      </c>
      <c r="I80" s="94"/>
      <c r="J80" s="37"/>
      <c r="K80" s="95"/>
      <c r="L80" s="96"/>
      <c r="M80" s="81">
        <f t="shared" si="18"/>
        <v>0</v>
      </c>
      <c r="N80" s="31">
        <f t="shared" si="18"/>
        <v>11</v>
      </c>
      <c r="O80" s="31">
        <f>+G80+K80</f>
        <v>10</v>
      </c>
      <c r="P80" s="128">
        <f t="shared" si="17"/>
        <v>90.9090909090909</v>
      </c>
    </row>
    <row r="81" spans="1:16" ht="21" customHeight="1">
      <c r="A81" s="24">
        <v>3</v>
      </c>
      <c r="B81" s="30">
        <v>37</v>
      </c>
      <c r="C81" s="30">
        <v>3792</v>
      </c>
      <c r="D81" s="174" t="s">
        <v>186</v>
      </c>
      <c r="E81" s="94"/>
      <c r="F81" s="31">
        <v>70</v>
      </c>
      <c r="G81" s="82">
        <v>91</v>
      </c>
      <c r="H81" s="96">
        <f t="shared" si="16"/>
        <v>130</v>
      </c>
      <c r="I81" s="94"/>
      <c r="J81" s="37"/>
      <c r="K81" s="95"/>
      <c r="L81" s="96"/>
      <c r="M81" s="81">
        <f>+E81+I81</f>
        <v>0</v>
      </c>
      <c r="N81" s="31">
        <f>+F81+J81</f>
        <v>70</v>
      </c>
      <c r="O81" s="31">
        <f>+G81+K81</f>
        <v>91</v>
      </c>
      <c r="P81" s="127">
        <f t="shared" si="17"/>
        <v>130</v>
      </c>
    </row>
    <row r="82" spans="1:16" ht="21" customHeight="1">
      <c r="A82" s="312">
        <v>3</v>
      </c>
      <c r="B82" s="34">
        <v>37</v>
      </c>
      <c r="C82" s="40"/>
      <c r="D82" s="175" t="s">
        <v>73</v>
      </c>
      <c r="E82" s="98">
        <f>SUM(E76:E81)</f>
        <v>15006</v>
      </c>
      <c r="F82" s="41">
        <f>SUM(F76:F81)</f>
        <v>15743</v>
      </c>
      <c r="G82" s="99">
        <f>SUM(G76:G81)</f>
        <v>23750</v>
      </c>
      <c r="H82" s="100">
        <f t="shared" si="16"/>
        <v>150.86069999364798</v>
      </c>
      <c r="I82" s="98"/>
      <c r="J82" s="99">
        <f>SUM(J76:J79)</f>
        <v>0</v>
      </c>
      <c r="K82" s="99">
        <f>SUM(K76:K79)</f>
        <v>0</v>
      </c>
      <c r="L82" s="100"/>
      <c r="M82" s="98">
        <f>SUM(M76:M81)</f>
        <v>15006</v>
      </c>
      <c r="N82" s="41">
        <f>SUM(N76:N81)</f>
        <v>15743</v>
      </c>
      <c r="O82" s="41">
        <f>SUM(O76:O81)</f>
        <v>23750</v>
      </c>
      <c r="P82" s="237">
        <f t="shared" si="17"/>
        <v>150.86069999364798</v>
      </c>
    </row>
    <row r="83" spans="1:16" ht="21" customHeight="1" thickBot="1">
      <c r="A83" s="104"/>
      <c r="B83" s="36"/>
      <c r="C83" s="36"/>
      <c r="D83" s="176"/>
      <c r="E83" s="105"/>
      <c r="F83" s="106"/>
      <c r="G83" s="107"/>
      <c r="H83" s="108"/>
      <c r="I83" s="105"/>
      <c r="J83" s="106"/>
      <c r="K83" s="107"/>
      <c r="L83" s="108"/>
      <c r="M83" s="105"/>
      <c r="N83" s="106"/>
      <c r="O83" s="106"/>
      <c r="P83" s="238"/>
    </row>
    <row r="84" spans="1:16" ht="21" customHeight="1" thickBot="1" thickTop="1">
      <c r="A84" s="102">
        <v>3</v>
      </c>
      <c r="B84" s="70"/>
      <c r="C84" s="70"/>
      <c r="D84" s="172" t="s">
        <v>74</v>
      </c>
      <c r="E84" s="71">
        <f>+E41+E54+E59+E64+E74+E82</f>
        <v>302314</v>
      </c>
      <c r="F84" s="71">
        <f>+F41+F54+F59+F64+F74+F82</f>
        <v>322932</v>
      </c>
      <c r="G84" s="72">
        <f>+G41+G54+G59+G64+G74+G82</f>
        <v>390330</v>
      </c>
      <c r="H84" s="73">
        <f t="shared" si="16"/>
        <v>120.87064769053546</v>
      </c>
      <c r="I84" s="72">
        <f>+I41+I54+I59+I64+I74+I82</f>
        <v>1129570</v>
      </c>
      <c r="J84" s="72">
        <f>+J41+J54+J59+J64+J74+J82</f>
        <v>1130568</v>
      </c>
      <c r="K84" s="72">
        <f>+K41+K54+K59+K64+K74+K82</f>
        <v>1573101</v>
      </c>
      <c r="L84" s="73">
        <f>+K84/J84*100</f>
        <v>139.1425372025389</v>
      </c>
      <c r="M84" s="71">
        <f>+M41+M54+M59+M64+M74+M82</f>
        <v>1431884</v>
      </c>
      <c r="N84" s="42">
        <f>+N41+N54+N59+N64+N74+N82</f>
        <v>1453500</v>
      </c>
      <c r="O84" s="42">
        <f>+O41+O54+O59+O64+O74+O82</f>
        <v>1963431</v>
      </c>
      <c r="P84" s="234">
        <f>+O84/N84*100</f>
        <v>135.0829721362229</v>
      </c>
    </row>
    <row r="85" spans="1:16" ht="21" customHeight="1" thickTop="1">
      <c r="A85" s="103"/>
      <c r="B85" s="45"/>
      <c r="C85" s="45"/>
      <c r="D85" s="177"/>
      <c r="E85" s="81"/>
      <c r="F85" s="31"/>
      <c r="G85" s="82"/>
      <c r="H85" s="83"/>
      <c r="I85" s="81"/>
      <c r="J85" s="31"/>
      <c r="K85" s="82"/>
      <c r="L85" s="83"/>
      <c r="M85" s="81"/>
      <c r="N85" s="31"/>
      <c r="O85" s="31"/>
      <c r="P85" s="127"/>
    </row>
    <row r="86" spans="1:16" ht="21" customHeight="1">
      <c r="A86" s="23">
        <v>4</v>
      </c>
      <c r="B86" s="45">
        <v>41</v>
      </c>
      <c r="C86" s="45">
        <v>4179</v>
      </c>
      <c r="D86" s="177" t="s">
        <v>211</v>
      </c>
      <c r="E86" s="81"/>
      <c r="F86" s="81"/>
      <c r="G86" s="262">
        <v>15</v>
      </c>
      <c r="H86" s="260"/>
      <c r="I86" s="81"/>
      <c r="J86" s="31"/>
      <c r="K86" s="82"/>
      <c r="L86" s="83"/>
      <c r="M86" s="81">
        <f>+E86+I86</f>
        <v>0</v>
      </c>
      <c r="N86" s="31">
        <f>+F86+J86</f>
        <v>0</v>
      </c>
      <c r="O86" s="31">
        <f>+G86+K86</f>
        <v>15</v>
      </c>
      <c r="P86" s="259"/>
    </row>
    <row r="87" spans="1:16" ht="21" customHeight="1">
      <c r="A87" s="257">
        <v>4</v>
      </c>
      <c r="B87" s="117">
        <v>41</v>
      </c>
      <c r="C87" s="118"/>
      <c r="D87" s="258" t="s">
        <v>108</v>
      </c>
      <c r="E87" s="84"/>
      <c r="F87" s="84"/>
      <c r="G87" s="84">
        <f>SUM(G86:G86)</f>
        <v>15</v>
      </c>
      <c r="H87" s="100"/>
      <c r="I87" s="84"/>
      <c r="J87" s="35"/>
      <c r="K87" s="85"/>
      <c r="L87" s="86"/>
      <c r="M87" s="98"/>
      <c r="N87" s="41"/>
      <c r="O87" s="41">
        <f>SUM(O86:O86)</f>
        <v>15</v>
      </c>
      <c r="P87" s="237"/>
    </row>
    <row r="88" spans="1:16" ht="21" customHeight="1">
      <c r="A88" s="103"/>
      <c r="B88" s="45"/>
      <c r="C88" s="45"/>
      <c r="D88" s="305"/>
      <c r="E88" s="304"/>
      <c r="F88" s="31"/>
      <c r="G88" s="82"/>
      <c r="H88" s="83"/>
      <c r="I88" s="81"/>
      <c r="J88" s="31"/>
      <c r="K88" s="82"/>
      <c r="L88" s="83"/>
      <c r="M88" s="81"/>
      <c r="N88" s="31"/>
      <c r="O88" s="31"/>
      <c r="P88" s="127"/>
    </row>
    <row r="89" spans="1:16" ht="21" customHeight="1">
      <c r="A89" s="24">
        <v>4</v>
      </c>
      <c r="B89" s="30">
        <v>43</v>
      </c>
      <c r="C89" s="30">
        <v>4329</v>
      </c>
      <c r="D89" s="303" t="s">
        <v>190</v>
      </c>
      <c r="E89" s="306"/>
      <c r="F89" s="31"/>
      <c r="G89" s="82">
        <v>7</v>
      </c>
      <c r="H89" s="83"/>
      <c r="I89" s="81"/>
      <c r="J89" s="37"/>
      <c r="K89" s="82"/>
      <c r="L89" s="96"/>
      <c r="M89" s="81">
        <f aca="true" t="shared" si="19" ref="M89:M98">+E89+I89</f>
        <v>0</v>
      </c>
      <c r="N89" s="31">
        <f aca="true" t="shared" si="20" ref="N89:N98">+F89+J89</f>
        <v>0</v>
      </c>
      <c r="O89" s="31">
        <f aca="true" t="shared" si="21" ref="O89:O98">+G89+K89</f>
        <v>7</v>
      </c>
      <c r="P89" s="128"/>
    </row>
    <row r="90" spans="1:16" ht="21" customHeight="1">
      <c r="A90" s="24">
        <v>4</v>
      </c>
      <c r="B90" s="30">
        <v>43</v>
      </c>
      <c r="C90" s="30">
        <v>4339</v>
      </c>
      <c r="D90" s="303" t="s">
        <v>212</v>
      </c>
      <c r="E90" s="306"/>
      <c r="F90" s="31"/>
      <c r="G90" s="82">
        <v>21</v>
      </c>
      <c r="H90" s="83"/>
      <c r="I90" s="81"/>
      <c r="J90" s="37"/>
      <c r="K90" s="82"/>
      <c r="L90" s="96"/>
      <c r="M90" s="81">
        <f t="shared" si="19"/>
        <v>0</v>
      </c>
      <c r="N90" s="31">
        <f t="shared" si="20"/>
        <v>0</v>
      </c>
      <c r="O90" s="31">
        <f t="shared" si="21"/>
        <v>21</v>
      </c>
      <c r="P90" s="128"/>
    </row>
    <row r="91" spans="1:16" ht="21" customHeight="1">
      <c r="A91" s="24">
        <v>4</v>
      </c>
      <c r="B91" s="30">
        <v>43</v>
      </c>
      <c r="C91" s="30">
        <v>4341</v>
      </c>
      <c r="D91" s="303" t="s">
        <v>178</v>
      </c>
      <c r="E91" s="306">
        <v>6575</v>
      </c>
      <c r="F91" s="31">
        <v>7385</v>
      </c>
      <c r="G91" s="82">
        <v>7410</v>
      </c>
      <c r="H91" s="96">
        <f t="shared" si="16"/>
        <v>100.33852403520649</v>
      </c>
      <c r="I91" s="81"/>
      <c r="J91" s="37"/>
      <c r="K91" s="82"/>
      <c r="L91" s="96"/>
      <c r="M91" s="81">
        <f t="shared" si="19"/>
        <v>6575</v>
      </c>
      <c r="N91" s="31">
        <f t="shared" si="20"/>
        <v>7385</v>
      </c>
      <c r="O91" s="31">
        <f t="shared" si="21"/>
        <v>7410</v>
      </c>
      <c r="P91" s="128">
        <f aca="true" t="shared" si="22" ref="P91:P99">+O91/N91*100</f>
        <v>100.33852403520649</v>
      </c>
    </row>
    <row r="92" spans="1:16" ht="21" customHeight="1">
      <c r="A92" s="24">
        <v>4</v>
      </c>
      <c r="B92" s="30">
        <v>43</v>
      </c>
      <c r="C92" s="30">
        <v>4351</v>
      </c>
      <c r="D92" s="303" t="s">
        <v>179</v>
      </c>
      <c r="E92" s="306">
        <v>20185</v>
      </c>
      <c r="F92" s="31">
        <v>21285</v>
      </c>
      <c r="G92" s="82">
        <v>22861</v>
      </c>
      <c r="H92" s="96">
        <f t="shared" si="16"/>
        <v>107.40427531125205</v>
      </c>
      <c r="I92" s="94"/>
      <c r="J92" s="37">
        <v>212</v>
      </c>
      <c r="K92" s="95">
        <v>217</v>
      </c>
      <c r="L92" s="96">
        <f>+K92/J92*100</f>
        <v>102.35849056603774</v>
      </c>
      <c r="M92" s="81">
        <f t="shared" si="19"/>
        <v>20185</v>
      </c>
      <c r="N92" s="31">
        <f t="shared" si="20"/>
        <v>21497</v>
      </c>
      <c r="O92" s="31">
        <f t="shared" si="21"/>
        <v>23078</v>
      </c>
      <c r="P92" s="128">
        <f t="shared" si="22"/>
        <v>107.35451458343024</v>
      </c>
    </row>
    <row r="93" spans="1:16" ht="21" customHeight="1">
      <c r="A93" s="24">
        <v>4</v>
      </c>
      <c r="B93" s="30">
        <v>43</v>
      </c>
      <c r="C93" s="30">
        <v>4356</v>
      </c>
      <c r="D93" s="303" t="s">
        <v>180</v>
      </c>
      <c r="E93" s="306">
        <v>100</v>
      </c>
      <c r="F93" s="31">
        <v>165</v>
      </c>
      <c r="G93" s="82">
        <v>154</v>
      </c>
      <c r="H93" s="96">
        <f t="shared" si="16"/>
        <v>93.33333333333333</v>
      </c>
      <c r="I93" s="94"/>
      <c r="J93" s="37"/>
      <c r="K93" s="95"/>
      <c r="L93" s="96"/>
      <c r="M93" s="81">
        <f t="shared" si="19"/>
        <v>100</v>
      </c>
      <c r="N93" s="31">
        <f t="shared" si="20"/>
        <v>165</v>
      </c>
      <c r="O93" s="31">
        <f t="shared" si="21"/>
        <v>154</v>
      </c>
      <c r="P93" s="128">
        <f t="shared" si="22"/>
        <v>93.33333333333333</v>
      </c>
    </row>
    <row r="94" spans="1:16" ht="21" customHeight="1">
      <c r="A94" s="24">
        <v>4</v>
      </c>
      <c r="B94" s="30">
        <v>43</v>
      </c>
      <c r="C94" s="30">
        <v>4357</v>
      </c>
      <c r="D94" s="303" t="s">
        <v>181</v>
      </c>
      <c r="E94" s="304">
        <v>2720</v>
      </c>
      <c r="F94" s="31">
        <v>2720</v>
      </c>
      <c r="G94" s="82">
        <v>2742</v>
      </c>
      <c r="H94" s="96">
        <f t="shared" si="16"/>
        <v>100.80882352941177</v>
      </c>
      <c r="I94" s="94"/>
      <c r="J94" s="37"/>
      <c r="K94" s="95"/>
      <c r="L94" s="96"/>
      <c r="M94" s="81">
        <f t="shared" si="19"/>
        <v>2720</v>
      </c>
      <c r="N94" s="31">
        <f t="shared" si="20"/>
        <v>2720</v>
      </c>
      <c r="O94" s="31">
        <f t="shared" si="21"/>
        <v>2742</v>
      </c>
      <c r="P94" s="128">
        <f t="shared" si="22"/>
        <v>100.80882352941177</v>
      </c>
    </row>
    <row r="95" spans="1:16" ht="21" customHeight="1">
      <c r="A95" s="24">
        <v>4</v>
      </c>
      <c r="B95" s="30">
        <v>43</v>
      </c>
      <c r="C95" s="30">
        <v>4359</v>
      </c>
      <c r="D95" s="303" t="s">
        <v>187</v>
      </c>
      <c r="E95" s="304">
        <v>104</v>
      </c>
      <c r="F95" s="31">
        <v>584</v>
      </c>
      <c r="G95" s="82">
        <v>587</v>
      </c>
      <c r="H95" s="96">
        <f>+G95/F95*100</f>
        <v>100.513698630137</v>
      </c>
      <c r="I95" s="94"/>
      <c r="J95" s="37"/>
      <c r="K95" s="95"/>
      <c r="L95" s="96"/>
      <c r="M95" s="81">
        <f t="shared" si="19"/>
        <v>104</v>
      </c>
      <c r="N95" s="31">
        <f t="shared" si="20"/>
        <v>584</v>
      </c>
      <c r="O95" s="31">
        <f t="shared" si="21"/>
        <v>587</v>
      </c>
      <c r="P95" s="127">
        <f>+O95/N95*100</f>
        <v>100.513698630137</v>
      </c>
    </row>
    <row r="96" spans="1:16" ht="21" customHeight="1">
      <c r="A96" s="24">
        <v>4</v>
      </c>
      <c r="B96" s="30">
        <v>43</v>
      </c>
      <c r="C96" s="30">
        <v>4373</v>
      </c>
      <c r="D96" s="303" t="s">
        <v>193</v>
      </c>
      <c r="E96" s="304"/>
      <c r="F96" s="31">
        <v>67</v>
      </c>
      <c r="G96" s="82">
        <v>68</v>
      </c>
      <c r="H96" s="96">
        <f>+G96/F96*100</f>
        <v>101.49253731343283</v>
      </c>
      <c r="I96" s="94"/>
      <c r="J96" s="37"/>
      <c r="K96" s="95"/>
      <c r="L96" s="96"/>
      <c r="M96" s="81">
        <f t="shared" si="19"/>
        <v>0</v>
      </c>
      <c r="N96" s="31">
        <f t="shared" si="20"/>
        <v>67</v>
      </c>
      <c r="O96" s="31">
        <f t="shared" si="21"/>
        <v>68</v>
      </c>
      <c r="P96" s="127">
        <f>+O96/N96*100</f>
        <v>101.49253731343283</v>
      </c>
    </row>
    <row r="97" spans="1:16" ht="21" customHeight="1">
      <c r="A97" s="24">
        <v>4</v>
      </c>
      <c r="B97" s="30">
        <v>43</v>
      </c>
      <c r="C97" s="30">
        <v>4379</v>
      </c>
      <c r="D97" s="303" t="s">
        <v>188</v>
      </c>
      <c r="E97" s="304"/>
      <c r="F97" s="31">
        <v>11</v>
      </c>
      <c r="G97" s="82">
        <v>11</v>
      </c>
      <c r="H97" s="96">
        <f>+G97/F97*100</f>
        <v>100</v>
      </c>
      <c r="I97" s="94"/>
      <c r="J97" s="37"/>
      <c r="K97" s="95"/>
      <c r="L97" s="96"/>
      <c r="M97" s="81">
        <f t="shared" si="19"/>
        <v>0</v>
      </c>
      <c r="N97" s="31">
        <f t="shared" si="20"/>
        <v>11</v>
      </c>
      <c r="O97" s="31">
        <f t="shared" si="21"/>
        <v>11</v>
      </c>
      <c r="P97" s="127">
        <f>+O97/N97*100</f>
        <v>100</v>
      </c>
    </row>
    <row r="98" spans="1:16" ht="21" customHeight="1">
      <c r="A98" s="24">
        <v>4</v>
      </c>
      <c r="B98" s="30">
        <v>43</v>
      </c>
      <c r="C98" s="30">
        <v>4399</v>
      </c>
      <c r="D98" s="303" t="s">
        <v>213</v>
      </c>
      <c r="E98" s="304"/>
      <c r="F98" s="31">
        <v>266</v>
      </c>
      <c r="G98" s="82">
        <v>266</v>
      </c>
      <c r="H98" s="96">
        <f>+G98/F98*100</f>
        <v>100</v>
      </c>
      <c r="I98" s="94"/>
      <c r="J98" s="37"/>
      <c r="K98" s="95"/>
      <c r="L98" s="96"/>
      <c r="M98" s="81">
        <f t="shared" si="19"/>
        <v>0</v>
      </c>
      <c r="N98" s="31">
        <f t="shared" si="20"/>
        <v>266</v>
      </c>
      <c r="O98" s="31">
        <f t="shared" si="21"/>
        <v>266</v>
      </c>
      <c r="P98" s="127">
        <f>+O98/N98*100</f>
        <v>100</v>
      </c>
    </row>
    <row r="99" spans="1:16" ht="21" customHeight="1">
      <c r="A99" s="312">
        <v>4</v>
      </c>
      <c r="B99" s="34">
        <v>43</v>
      </c>
      <c r="C99" s="40"/>
      <c r="D99" s="175" t="s">
        <v>123</v>
      </c>
      <c r="E99" s="98">
        <f>SUM(E89:E98)</f>
        <v>29684</v>
      </c>
      <c r="F99" s="41">
        <f>SUM(F89:F98)</f>
        <v>32483</v>
      </c>
      <c r="G99" s="99">
        <f>SUM(G89:G98)</f>
        <v>34127</v>
      </c>
      <c r="H99" s="100">
        <f t="shared" si="16"/>
        <v>105.06110888772588</v>
      </c>
      <c r="I99" s="98">
        <f>SUM(I89:I98)</f>
        <v>0</v>
      </c>
      <c r="J99" s="41">
        <f>SUM(J89:J98)</f>
        <v>212</v>
      </c>
      <c r="K99" s="99">
        <f>SUM(K89:K98)</f>
        <v>217</v>
      </c>
      <c r="L99" s="100">
        <f>+K99/J99*100</f>
        <v>102.35849056603774</v>
      </c>
      <c r="M99" s="98">
        <f>SUM(M89:M98)</f>
        <v>29684</v>
      </c>
      <c r="N99" s="41">
        <f>SUM(N89:N98)</f>
        <v>32695</v>
      </c>
      <c r="O99" s="41">
        <f>SUM(O89:O98)</f>
        <v>34344</v>
      </c>
      <c r="P99" s="237">
        <f t="shared" si="22"/>
        <v>105.04358464597033</v>
      </c>
    </row>
    <row r="100" spans="1:16" ht="21" customHeight="1" thickBot="1">
      <c r="A100" s="104"/>
      <c r="B100" s="36"/>
      <c r="C100" s="36"/>
      <c r="D100" s="176"/>
      <c r="E100" s="105"/>
      <c r="F100" s="106"/>
      <c r="G100" s="107"/>
      <c r="H100" s="108"/>
      <c r="I100" s="105"/>
      <c r="J100" s="106"/>
      <c r="K100" s="107"/>
      <c r="L100" s="108"/>
      <c r="M100" s="105"/>
      <c r="N100" s="106"/>
      <c r="O100" s="106"/>
      <c r="P100" s="238"/>
    </row>
    <row r="101" spans="1:16" ht="21" customHeight="1" thickBot="1" thickTop="1">
      <c r="A101" s="102">
        <v>4</v>
      </c>
      <c r="B101" s="70"/>
      <c r="C101" s="70"/>
      <c r="D101" s="172" t="s">
        <v>81</v>
      </c>
      <c r="E101" s="71">
        <f>+E99+E87</f>
        <v>29684</v>
      </c>
      <c r="F101" s="71">
        <f>+F99+F87</f>
        <v>32483</v>
      </c>
      <c r="G101" s="72">
        <f>+G99+G87</f>
        <v>34142</v>
      </c>
      <c r="H101" s="73">
        <f t="shared" si="16"/>
        <v>105.1072868885263</v>
      </c>
      <c r="I101" s="71">
        <f>I87+I99</f>
        <v>0</v>
      </c>
      <c r="J101" s="71">
        <f>J87+J99</f>
        <v>212</v>
      </c>
      <c r="K101" s="72">
        <f>K87+K99</f>
        <v>217</v>
      </c>
      <c r="L101" s="73">
        <f>+K101/J101*100</f>
        <v>102.35849056603774</v>
      </c>
      <c r="M101" s="71">
        <f>+M99+M87</f>
        <v>29684</v>
      </c>
      <c r="N101" s="42">
        <f>+N99+N87</f>
        <v>32695</v>
      </c>
      <c r="O101" s="42">
        <f>+O99+O87</f>
        <v>34359</v>
      </c>
      <c r="P101" s="234">
        <f>+O101/N101*100</f>
        <v>105.08946322067594</v>
      </c>
    </row>
    <row r="102" spans="1:16" ht="21" customHeight="1" thickTop="1">
      <c r="A102" s="103"/>
      <c r="B102" s="45"/>
      <c r="C102" s="45"/>
      <c r="D102" s="177"/>
      <c r="E102" s="81"/>
      <c r="F102" s="31"/>
      <c r="G102" s="82"/>
      <c r="H102" s="83"/>
      <c r="I102" s="81"/>
      <c r="J102" s="31"/>
      <c r="K102" s="82"/>
      <c r="L102" s="83"/>
      <c r="M102" s="81"/>
      <c r="N102" s="31"/>
      <c r="O102" s="31"/>
      <c r="P102" s="127"/>
    </row>
    <row r="103" spans="1:16" ht="21" customHeight="1">
      <c r="A103" s="24">
        <v>5</v>
      </c>
      <c r="B103" s="30">
        <v>52</v>
      </c>
      <c r="C103" s="30">
        <v>5262</v>
      </c>
      <c r="D103" s="174" t="s">
        <v>151</v>
      </c>
      <c r="E103" s="94">
        <v>28</v>
      </c>
      <c r="F103" s="31">
        <v>28</v>
      </c>
      <c r="G103" s="82">
        <v>32</v>
      </c>
      <c r="H103" s="260">
        <f t="shared" si="16"/>
        <v>114.28571428571428</v>
      </c>
      <c r="I103" s="94"/>
      <c r="J103" s="37"/>
      <c r="K103" s="95"/>
      <c r="L103" s="96"/>
      <c r="M103" s="94">
        <f>+E103+I103</f>
        <v>28</v>
      </c>
      <c r="N103" s="37">
        <f>+F103+J103</f>
        <v>28</v>
      </c>
      <c r="O103" s="31">
        <f>+G103+K103</f>
        <v>32</v>
      </c>
      <c r="P103" s="128">
        <f>+O103/N103*100</f>
        <v>114.28571428571428</v>
      </c>
    </row>
    <row r="104" spans="1:16" ht="21" customHeight="1">
      <c r="A104" s="312">
        <v>5</v>
      </c>
      <c r="B104" s="34">
        <v>52</v>
      </c>
      <c r="C104" s="40"/>
      <c r="D104" s="175" t="s">
        <v>121</v>
      </c>
      <c r="E104" s="98">
        <f>SUM(E103:E103)</f>
        <v>28</v>
      </c>
      <c r="F104" s="41">
        <f>SUM(F103:F103)</f>
        <v>28</v>
      </c>
      <c r="G104" s="99">
        <f>SUM(G103:G103)</f>
        <v>32</v>
      </c>
      <c r="H104" s="100">
        <f t="shared" si="16"/>
        <v>114.28571428571428</v>
      </c>
      <c r="I104" s="98">
        <f>SUM(I103:I103)</f>
        <v>0</v>
      </c>
      <c r="J104" s="41">
        <f>SUM(J103:J103)</f>
        <v>0</v>
      </c>
      <c r="K104" s="99">
        <f>SUM(K103:K103)</f>
        <v>0</v>
      </c>
      <c r="L104" s="100"/>
      <c r="M104" s="98">
        <f>SUM(M103:M103)</f>
        <v>28</v>
      </c>
      <c r="N104" s="41">
        <f>SUM(N103:N103)</f>
        <v>28</v>
      </c>
      <c r="O104" s="99">
        <f>SUM(O103:O103)</f>
        <v>32</v>
      </c>
      <c r="P104" s="237">
        <f>+O104/N104*100</f>
        <v>114.28571428571428</v>
      </c>
    </row>
    <row r="105" spans="1:16" ht="21" customHeight="1">
      <c r="A105" s="101"/>
      <c r="B105" s="30"/>
      <c r="C105" s="30"/>
      <c r="D105" s="174"/>
      <c r="E105" s="94"/>
      <c r="F105" s="37"/>
      <c r="G105" s="95"/>
      <c r="H105" s="96"/>
      <c r="I105" s="94"/>
      <c r="J105" s="37"/>
      <c r="K105" s="95"/>
      <c r="L105" s="96"/>
      <c r="M105" s="94"/>
      <c r="N105" s="37"/>
      <c r="O105" s="37"/>
      <c r="P105" s="128"/>
    </row>
    <row r="106" spans="1:16" ht="21" customHeight="1">
      <c r="A106" s="24">
        <v>5</v>
      </c>
      <c r="B106" s="30">
        <v>53</v>
      </c>
      <c r="C106" s="30">
        <v>5311</v>
      </c>
      <c r="D106" s="174" t="s">
        <v>60</v>
      </c>
      <c r="E106" s="94">
        <v>26265</v>
      </c>
      <c r="F106" s="31">
        <v>27515</v>
      </c>
      <c r="G106" s="82">
        <v>30016</v>
      </c>
      <c r="H106" s="96">
        <f t="shared" si="16"/>
        <v>109.0895874977285</v>
      </c>
      <c r="I106" s="94">
        <v>80</v>
      </c>
      <c r="J106" s="37">
        <v>80</v>
      </c>
      <c r="K106" s="95"/>
      <c r="L106" s="96">
        <f>+K106/J106*100</f>
        <v>0</v>
      </c>
      <c r="M106" s="94">
        <f>+E106+I106</f>
        <v>26345</v>
      </c>
      <c r="N106" s="37">
        <f>+F106+J106</f>
        <v>27595</v>
      </c>
      <c r="O106" s="37">
        <f>+G106+K106</f>
        <v>30016</v>
      </c>
      <c r="P106" s="128">
        <f>+O106/N106*100</f>
        <v>108.77332850154013</v>
      </c>
    </row>
    <row r="107" spans="1:16" ht="21" customHeight="1">
      <c r="A107" s="312">
        <v>5</v>
      </c>
      <c r="B107" s="34">
        <v>53</v>
      </c>
      <c r="C107" s="40"/>
      <c r="D107" s="180" t="s">
        <v>60</v>
      </c>
      <c r="E107" s="98">
        <f>SUM(E106)</f>
        <v>26265</v>
      </c>
      <c r="F107" s="41">
        <f>SUM(F106)</f>
        <v>27515</v>
      </c>
      <c r="G107" s="99">
        <f>SUM(G106)</f>
        <v>30016</v>
      </c>
      <c r="H107" s="100">
        <f t="shared" si="16"/>
        <v>109.0895874977285</v>
      </c>
      <c r="I107" s="98">
        <f>SUM(I106)</f>
        <v>80</v>
      </c>
      <c r="J107" s="41">
        <f>SUM(J106)</f>
        <v>80</v>
      </c>
      <c r="K107" s="99">
        <f>SUM(K106)</f>
        <v>0</v>
      </c>
      <c r="L107" s="100">
        <f>+K107/J107*100</f>
        <v>0</v>
      </c>
      <c r="M107" s="98">
        <f>SUM(M106)</f>
        <v>26345</v>
      </c>
      <c r="N107" s="41">
        <f>SUM(N106)</f>
        <v>27595</v>
      </c>
      <c r="O107" s="41">
        <f>SUM(O106)</f>
        <v>30016</v>
      </c>
      <c r="P107" s="237">
        <f>+O107/N107*100</f>
        <v>108.77332850154013</v>
      </c>
    </row>
    <row r="108" spans="1:16" ht="21" customHeight="1">
      <c r="A108" s="24"/>
      <c r="B108" s="30"/>
      <c r="C108" s="30"/>
      <c r="D108" s="174"/>
      <c r="E108" s="94"/>
      <c r="F108" s="37"/>
      <c r="G108" s="95"/>
      <c r="H108" s="96"/>
      <c r="I108" s="94"/>
      <c r="J108" s="37"/>
      <c r="K108" s="95"/>
      <c r="L108" s="96"/>
      <c r="M108" s="94"/>
      <c r="N108" s="37"/>
      <c r="O108" s="37"/>
      <c r="P108" s="128"/>
    </row>
    <row r="109" spans="1:16" ht="21" customHeight="1">
      <c r="A109" s="24">
        <v>5</v>
      </c>
      <c r="B109" s="30">
        <v>55</v>
      </c>
      <c r="C109" s="30">
        <v>5512</v>
      </c>
      <c r="D109" s="174" t="s">
        <v>102</v>
      </c>
      <c r="E109" s="94">
        <v>136</v>
      </c>
      <c r="F109" s="31">
        <v>320</v>
      </c>
      <c r="G109" s="82">
        <v>325</v>
      </c>
      <c r="H109" s="96">
        <f t="shared" si="16"/>
        <v>101.5625</v>
      </c>
      <c r="I109" s="94"/>
      <c r="J109" s="37">
        <v>50</v>
      </c>
      <c r="K109" s="95">
        <v>83</v>
      </c>
      <c r="L109" s="96">
        <f>+K109/J109*100</f>
        <v>166</v>
      </c>
      <c r="M109" s="94">
        <f>+E109+I109</f>
        <v>136</v>
      </c>
      <c r="N109" s="37">
        <f>+F109+J109</f>
        <v>370</v>
      </c>
      <c r="O109" s="37">
        <f>+G109+K109</f>
        <v>408</v>
      </c>
      <c r="P109" s="127">
        <f>+O109/N109*100</f>
        <v>110.27027027027027</v>
      </c>
    </row>
    <row r="110" spans="1:16" ht="21" customHeight="1">
      <c r="A110" s="312">
        <v>5</v>
      </c>
      <c r="B110" s="34">
        <v>55</v>
      </c>
      <c r="C110" s="40"/>
      <c r="D110" s="175" t="s">
        <v>88</v>
      </c>
      <c r="E110" s="98">
        <f>SUM(E109)</f>
        <v>136</v>
      </c>
      <c r="F110" s="99">
        <f>SUM(F109:F109)</f>
        <v>320</v>
      </c>
      <c r="G110" s="99">
        <f>SUM(G109:G109)</f>
        <v>325</v>
      </c>
      <c r="H110" s="100">
        <f t="shared" si="16"/>
        <v>101.5625</v>
      </c>
      <c r="I110" s="98"/>
      <c r="J110" s="41">
        <f>SUM(J109)</f>
        <v>50</v>
      </c>
      <c r="K110" s="99">
        <f>SUM(K109)</f>
        <v>83</v>
      </c>
      <c r="L110" s="100">
        <f>+K110/J110*100</f>
        <v>166</v>
      </c>
      <c r="M110" s="98">
        <f>SUM(M109)</f>
        <v>136</v>
      </c>
      <c r="N110" s="41">
        <f>SUM(N109)</f>
        <v>370</v>
      </c>
      <c r="O110" s="41">
        <f>SUM(O109:O109)</f>
        <v>408</v>
      </c>
      <c r="P110" s="237">
        <f>+O110/N110*100</f>
        <v>110.27027027027027</v>
      </c>
    </row>
    <row r="111" spans="1:16" ht="21" customHeight="1" thickBot="1">
      <c r="A111" s="101"/>
      <c r="B111" s="30"/>
      <c r="C111" s="30"/>
      <c r="D111" s="174"/>
      <c r="E111" s="94"/>
      <c r="F111" s="37"/>
      <c r="G111" s="95"/>
      <c r="H111" s="96"/>
      <c r="I111" s="94"/>
      <c r="J111" s="37"/>
      <c r="K111" s="95"/>
      <c r="L111" s="96"/>
      <c r="M111" s="94"/>
      <c r="N111" s="37"/>
      <c r="O111" s="37"/>
      <c r="P111" s="128"/>
    </row>
    <row r="112" spans="1:16" ht="21" customHeight="1" thickBot="1" thickTop="1">
      <c r="A112" s="102">
        <v>5</v>
      </c>
      <c r="B112" s="70"/>
      <c r="C112" s="70"/>
      <c r="D112" s="172" t="s">
        <v>75</v>
      </c>
      <c r="E112" s="71">
        <f>+E104+E107+E110</f>
        <v>26429</v>
      </c>
      <c r="F112" s="71">
        <f>+F104+F107+F110</f>
        <v>27863</v>
      </c>
      <c r="G112" s="72">
        <f>+G104+G107+G110</f>
        <v>30373</v>
      </c>
      <c r="H112" s="73">
        <f t="shared" si="16"/>
        <v>109.00836234432761</v>
      </c>
      <c r="I112" s="71">
        <f>+I104+I107+I110</f>
        <v>80</v>
      </c>
      <c r="J112" s="71">
        <f>+J104+J107+J110</f>
        <v>130</v>
      </c>
      <c r="K112" s="72">
        <f>+K104+K107+K110</f>
        <v>83</v>
      </c>
      <c r="L112" s="73">
        <f>+K112/J112*100</f>
        <v>63.84615384615384</v>
      </c>
      <c r="M112" s="71">
        <f>+M104+M107+M110</f>
        <v>26509</v>
      </c>
      <c r="N112" s="42">
        <f>+N104+N107+N110</f>
        <v>27993</v>
      </c>
      <c r="O112" s="42">
        <f>+O104+O107+O110</f>
        <v>30456</v>
      </c>
      <c r="P112" s="234">
        <f>+O112/N112*100</f>
        <v>108.7986282284857</v>
      </c>
    </row>
    <row r="113" spans="1:16" ht="21" customHeight="1" thickTop="1">
      <c r="A113" s="103"/>
      <c r="B113" s="45"/>
      <c r="C113" s="45"/>
      <c r="D113" s="177"/>
      <c r="E113" s="81"/>
      <c r="F113" s="31"/>
      <c r="G113" s="82"/>
      <c r="H113" s="83"/>
      <c r="I113" s="81"/>
      <c r="J113" s="31"/>
      <c r="K113" s="82"/>
      <c r="L113" s="83"/>
      <c r="M113" s="81"/>
      <c r="N113" s="31"/>
      <c r="O113" s="31"/>
      <c r="P113" s="127"/>
    </row>
    <row r="114" spans="1:16" ht="21" customHeight="1">
      <c r="A114" s="24">
        <v>6</v>
      </c>
      <c r="B114" s="30">
        <v>61</v>
      </c>
      <c r="C114" s="30">
        <v>6171</v>
      </c>
      <c r="D114" s="174" t="s">
        <v>61</v>
      </c>
      <c r="E114" s="94">
        <v>45478</v>
      </c>
      <c r="F114" s="31">
        <v>48432</v>
      </c>
      <c r="G114" s="82">
        <v>49766</v>
      </c>
      <c r="H114" s="96">
        <f t="shared" si="16"/>
        <v>102.75437727122562</v>
      </c>
      <c r="I114" s="94">
        <v>300</v>
      </c>
      <c r="J114" s="37">
        <v>2620</v>
      </c>
      <c r="K114" s="95">
        <v>2522</v>
      </c>
      <c r="L114" s="96">
        <f>+K114/J114*100</f>
        <v>96.25954198473282</v>
      </c>
      <c r="M114" s="94">
        <f>+E114+I114</f>
        <v>45778</v>
      </c>
      <c r="N114" s="37">
        <f>+F114+J114</f>
        <v>51052</v>
      </c>
      <c r="O114" s="37">
        <f>+G114+K114</f>
        <v>52288</v>
      </c>
      <c r="P114" s="128">
        <f>+O114/N114*100</f>
        <v>102.42106087910365</v>
      </c>
    </row>
    <row r="115" spans="1:16" ht="21" customHeight="1">
      <c r="A115" s="97">
        <v>6</v>
      </c>
      <c r="B115" s="34">
        <v>61</v>
      </c>
      <c r="C115" s="40"/>
      <c r="D115" s="175" t="s">
        <v>116</v>
      </c>
      <c r="E115" s="98">
        <f>SUM(E114:E114)</f>
        <v>45478</v>
      </c>
      <c r="F115" s="41">
        <f>SUM(F114:F114)</f>
        <v>48432</v>
      </c>
      <c r="G115" s="99">
        <f>SUM(G114:G114)</f>
        <v>49766</v>
      </c>
      <c r="H115" s="100">
        <f t="shared" si="16"/>
        <v>102.75437727122562</v>
      </c>
      <c r="I115" s="98">
        <f>SUM(I114)</f>
        <v>300</v>
      </c>
      <c r="J115" s="41">
        <f>SUM(J114:J114)</f>
        <v>2620</v>
      </c>
      <c r="K115" s="99">
        <f>SUM(K114)</f>
        <v>2522</v>
      </c>
      <c r="L115" s="100">
        <f>+K115/J115*100</f>
        <v>96.25954198473282</v>
      </c>
      <c r="M115" s="98">
        <f>SUM(M114)</f>
        <v>45778</v>
      </c>
      <c r="N115" s="41">
        <f>SUM(N114)</f>
        <v>51052</v>
      </c>
      <c r="O115" s="41">
        <f>SUM(O114)</f>
        <v>52288</v>
      </c>
      <c r="P115" s="237">
        <f>+O115/N115*100</f>
        <v>102.42106087910365</v>
      </c>
    </row>
    <row r="116" spans="1:16" ht="21" customHeight="1">
      <c r="A116" s="101"/>
      <c r="B116" s="30"/>
      <c r="C116" s="30"/>
      <c r="D116" s="174"/>
      <c r="E116" s="94"/>
      <c r="F116" s="37"/>
      <c r="G116" s="95"/>
      <c r="H116" s="96"/>
      <c r="I116" s="94"/>
      <c r="J116" s="37"/>
      <c r="K116" s="95"/>
      <c r="L116" s="96"/>
      <c r="M116" s="94"/>
      <c r="N116" s="37"/>
      <c r="O116" s="37"/>
      <c r="P116" s="128"/>
    </row>
    <row r="117" spans="1:16" ht="21" customHeight="1">
      <c r="A117" s="24">
        <v>6</v>
      </c>
      <c r="B117" s="30">
        <v>62</v>
      </c>
      <c r="C117" s="30">
        <v>6211</v>
      </c>
      <c r="D117" s="174" t="s">
        <v>62</v>
      </c>
      <c r="E117" s="94">
        <v>30</v>
      </c>
      <c r="F117" s="31">
        <v>170</v>
      </c>
      <c r="G117" s="82">
        <v>164</v>
      </c>
      <c r="H117" s="96">
        <f t="shared" si="16"/>
        <v>96.47058823529412</v>
      </c>
      <c r="I117" s="94"/>
      <c r="J117" s="37"/>
      <c r="K117" s="95"/>
      <c r="L117" s="96"/>
      <c r="M117" s="94">
        <f>+E117+I117</f>
        <v>30</v>
      </c>
      <c r="N117" s="37">
        <f>+F117+J117</f>
        <v>170</v>
      </c>
      <c r="O117" s="37">
        <f>+G117+K117</f>
        <v>164</v>
      </c>
      <c r="P117" s="128">
        <f>+O117/N117*100</f>
        <v>96.47058823529412</v>
      </c>
    </row>
    <row r="118" spans="1:16" ht="21" customHeight="1">
      <c r="A118" s="97">
        <v>6</v>
      </c>
      <c r="B118" s="34">
        <v>62</v>
      </c>
      <c r="C118" s="40"/>
      <c r="D118" s="175" t="s">
        <v>120</v>
      </c>
      <c r="E118" s="98">
        <f>SUM(E117:E117)</f>
        <v>30</v>
      </c>
      <c r="F118" s="41">
        <f>SUM(F117:F117)</f>
        <v>170</v>
      </c>
      <c r="G118" s="99">
        <f>SUM(G117:G117)</f>
        <v>164</v>
      </c>
      <c r="H118" s="100">
        <f t="shared" si="16"/>
        <v>96.47058823529412</v>
      </c>
      <c r="I118" s="98"/>
      <c r="J118" s="41"/>
      <c r="K118" s="99"/>
      <c r="L118" s="100"/>
      <c r="M118" s="98">
        <f>SUM(M117:M117)</f>
        <v>30</v>
      </c>
      <c r="N118" s="41">
        <f>SUM(N117:N117)</f>
        <v>170</v>
      </c>
      <c r="O118" s="41">
        <f>SUM(O117:O117)</f>
        <v>164</v>
      </c>
      <c r="P118" s="237">
        <f>+O118/N118*100</f>
        <v>96.47058823529412</v>
      </c>
    </row>
    <row r="119" spans="1:16" ht="21" customHeight="1">
      <c r="A119" s="101"/>
      <c r="B119" s="30"/>
      <c r="C119" s="30"/>
      <c r="D119" s="174"/>
      <c r="E119" s="94"/>
      <c r="F119" s="37"/>
      <c r="G119" s="95"/>
      <c r="H119" s="96"/>
      <c r="I119" s="94"/>
      <c r="J119" s="37"/>
      <c r="K119" s="95"/>
      <c r="L119" s="96"/>
      <c r="M119" s="94"/>
      <c r="N119" s="37"/>
      <c r="O119" s="37"/>
      <c r="P119" s="128"/>
    </row>
    <row r="120" spans="1:16" ht="21" customHeight="1">
      <c r="A120" s="24">
        <v>6</v>
      </c>
      <c r="B120" s="30">
        <v>63</v>
      </c>
      <c r="C120" s="30">
        <v>6310</v>
      </c>
      <c r="D120" s="174" t="s">
        <v>63</v>
      </c>
      <c r="E120" s="94">
        <v>37666</v>
      </c>
      <c r="F120" s="31">
        <v>160951</v>
      </c>
      <c r="G120" s="82">
        <v>171987</v>
      </c>
      <c r="H120" s="96">
        <f t="shared" si="16"/>
        <v>106.8567452205951</v>
      </c>
      <c r="I120" s="94"/>
      <c r="J120" s="37"/>
      <c r="K120" s="95"/>
      <c r="L120" s="96"/>
      <c r="M120" s="81">
        <f aca="true" t="shared" si="23" ref="M120:O122">+E120+I120</f>
        <v>37666</v>
      </c>
      <c r="N120" s="31">
        <f t="shared" si="23"/>
        <v>160951</v>
      </c>
      <c r="O120" s="31">
        <f t="shared" si="23"/>
        <v>171987</v>
      </c>
      <c r="P120" s="128">
        <f>+O120/N120*100</f>
        <v>106.8567452205951</v>
      </c>
    </row>
    <row r="121" spans="1:16" ht="21" customHeight="1">
      <c r="A121" s="24">
        <v>6</v>
      </c>
      <c r="B121" s="30">
        <v>63</v>
      </c>
      <c r="C121" s="30">
        <v>6320</v>
      </c>
      <c r="D121" s="174" t="s">
        <v>189</v>
      </c>
      <c r="E121" s="94"/>
      <c r="F121" s="31">
        <v>636</v>
      </c>
      <c r="G121" s="82">
        <v>575</v>
      </c>
      <c r="H121" s="96">
        <f>+G121/F121*100</f>
        <v>90.40880503144653</v>
      </c>
      <c r="I121" s="94"/>
      <c r="J121" s="37"/>
      <c r="K121" s="95"/>
      <c r="L121" s="96"/>
      <c r="M121" s="81">
        <f t="shared" si="23"/>
        <v>0</v>
      </c>
      <c r="N121" s="31">
        <f t="shared" si="23"/>
        <v>636</v>
      </c>
      <c r="O121" s="31">
        <f t="shared" si="23"/>
        <v>575</v>
      </c>
      <c r="P121" s="128">
        <f>+O121/N121*100</f>
        <v>90.40880503144653</v>
      </c>
    </row>
    <row r="122" spans="1:16" ht="21" customHeight="1">
      <c r="A122" s="24">
        <v>6</v>
      </c>
      <c r="B122" s="30">
        <v>63</v>
      </c>
      <c r="C122" s="30">
        <v>6399</v>
      </c>
      <c r="D122" s="174" t="s">
        <v>152</v>
      </c>
      <c r="E122" s="94"/>
      <c r="F122" s="31">
        <v>749</v>
      </c>
      <c r="G122" s="82">
        <v>759</v>
      </c>
      <c r="H122" s="307">
        <f t="shared" si="16"/>
        <v>101.33511348464619</v>
      </c>
      <c r="I122" s="94"/>
      <c r="J122" s="37"/>
      <c r="K122" s="95"/>
      <c r="L122" s="96"/>
      <c r="M122" s="81">
        <f t="shared" si="23"/>
        <v>0</v>
      </c>
      <c r="N122" s="31">
        <f t="shared" si="23"/>
        <v>749</v>
      </c>
      <c r="O122" s="31">
        <f t="shared" si="23"/>
        <v>759</v>
      </c>
      <c r="P122" s="318">
        <f>+O122/N122*100</f>
        <v>101.33511348464619</v>
      </c>
    </row>
    <row r="123" spans="1:16" ht="21" customHeight="1">
      <c r="A123" s="97">
        <v>6</v>
      </c>
      <c r="B123" s="34">
        <v>63</v>
      </c>
      <c r="C123" s="40"/>
      <c r="D123" s="175" t="s">
        <v>64</v>
      </c>
      <c r="E123" s="98">
        <f>SUM(E120:E122)</f>
        <v>37666</v>
      </c>
      <c r="F123" s="41">
        <f>SUM(F120:F122)</f>
        <v>162336</v>
      </c>
      <c r="G123" s="99">
        <f>SUM(G120:G122)</f>
        <v>173321</v>
      </c>
      <c r="H123" s="100">
        <f t="shared" si="16"/>
        <v>106.76682929233195</v>
      </c>
      <c r="I123" s="98"/>
      <c r="J123" s="41"/>
      <c r="K123" s="99"/>
      <c r="L123" s="100"/>
      <c r="M123" s="98">
        <f>SUM(M120:M122)</f>
        <v>37666</v>
      </c>
      <c r="N123" s="41">
        <f>SUM(N120:N122)</f>
        <v>162336</v>
      </c>
      <c r="O123" s="41">
        <f>SUM(O120:O122)</f>
        <v>173321</v>
      </c>
      <c r="P123" s="237">
        <f>+O123/N123*100</f>
        <v>106.76682929233195</v>
      </c>
    </row>
    <row r="124" spans="1:16" ht="20.25">
      <c r="A124" s="101"/>
      <c r="B124" s="30"/>
      <c r="C124" s="30"/>
      <c r="D124" s="174"/>
      <c r="E124" s="94"/>
      <c r="F124" s="37"/>
      <c r="G124" s="95"/>
      <c r="H124" s="96"/>
      <c r="I124" s="94"/>
      <c r="J124" s="37"/>
      <c r="K124" s="95"/>
      <c r="L124" s="96"/>
      <c r="M124" s="94"/>
      <c r="N124" s="37"/>
      <c r="O124" s="37"/>
      <c r="P124" s="128"/>
    </row>
    <row r="125" spans="1:16" ht="20.25">
      <c r="A125" s="24">
        <v>6</v>
      </c>
      <c r="B125" s="30">
        <v>64</v>
      </c>
      <c r="C125" s="30">
        <v>6402</v>
      </c>
      <c r="D125" s="174" t="s">
        <v>100</v>
      </c>
      <c r="E125" s="94"/>
      <c r="F125" s="31">
        <f>141199-139030</f>
        <v>2169</v>
      </c>
      <c r="G125" s="82">
        <f>141295-139029</f>
        <v>2266</v>
      </c>
      <c r="H125" s="96">
        <f t="shared" si="16"/>
        <v>104.47210696173353</v>
      </c>
      <c r="I125" s="94"/>
      <c r="J125" s="37"/>
      <c r="K125" s="95"/>
      <c r="L125" s="96"/>
      <c r="M125" s="81">
        <f aca="true" t="shared" si="24" ref="M125:O126">+E125+I125</f>
        <v>0</v>
      </c>
      <c r="N125" s="31">
        <f t="shared" si="24"/>
        <v>2169</v>
      </c>
      <c r="O125" s="31">
        <f t="shared" si="24"/>
        <v>2266</v>
      </c>
      <c r="P125" s="128">
        <f>+O125/N125*100</f>
        <v>104.47210696173353</v>
      </c>
    </row>
    <row r="126" spans="1:16" ht="20.25">
      <c r="A126" s="24">
        <v>6</v>
      </c>
      <c r="B126" s="30">
        <v>64</v>
      </c>
      <c r="C126" s="30">
        <v>6409</v>
      </c>
      <c r="D126" s="174" t="s">
        <v>98</v>
      </c>
      <c r="E126" s="94"/>
      <c r="F126" s="31"/>
      <c r="G126" s="82">
        <v>13</v>
      </c>
      <c r="H126" s="96"/>
      <c r="I126" s="94"/>
      <c r="J126" s="37"/>
      <c r="K126" s="95"/>
      <c r="L126" s="96"/>
      <c r="M126" s="81">
        <f t="shared" si="24"/>
        <v>0</v>
      </c>
      <c r="N126" s="31">
        <f t="shared" si="24"/>
        <v>0</v>
      </c>
      <c r="O126" s="31">
        <f t="shared" si="24"/>
        <v>13</v>
      </c>
      <c r="P126" s="127"/>
    </row>
    <row r="127" spans="1:16" ht="20.25">
      <c r="A127" s="97">
        <v>6</v>
      </c>
      <c r="B127" s="34">
        <v>64</v>
      </c>
      <c r="C127" s="40"/>
      <c r="D127" s="175" t="s">
        <v>76</v>
      </c>
      <c r="E127" s="98">
        <f>SUM(E125:E126)</f>
        <v>0</v>
      </c>
      <c r="F127" s="41">
        <f>SUM(F125:F126)</f>
        <v>2169</v>
      </c>
      <c r="G127" s="99">
        <f>SUM(G125:G126)</f>
        <v>2279</v>
      </c>
      <c r="H127" s="100">
        <f t="shared" si="16"/>
        <v>105.07146150299678</v>
      </c>
      <c r="I127" s="98"/>
      <c r="J127" s="41"/>
      <c r="K127" s="99"/>
      <c r="L127" s="100"/>
      <c r="M127" s="98">
        <f>SUM(M125:M126)</f>
        <v>0</v>
      </c>
      <c r="N127" s="41">
        <f>SUM(N125:N126)</f>
        <v>2169</v>
      </c>
      <c r="O127" s="99">
        <f>SUM(O125:O126)</f>
        <v>2279</v>
      </c>
      <c r="P127" s="237">
        <f>+O127/N127*100</f>
        <v>105.07146150299678</v>
      </c>
    </row>
    <row r="128" spans="1:16" ht="21" thickBot="1">
      <c r="A128" s="313"/>
      <c r="B128" s="36"/>
      <c r="C128" s="36"/>
      <c r="D128" s="176"/>
      <c r="E128" s="105"/>
      <c r="F128" s="106"/>
      <c r="G128" s="107"/>
      <c r="H128" s="108"/>
      <c r="I128" s="105"/>
      <c r="J128" s="106"/>
      <c r="K128" s="107"/>
      <c r="L128" s="108"/>
      <c r="M128" s="105"/>
      <c r="N128" s="106"/>
      <c r="O128" s="106"/>
      <c r="P128" s="238"/>
    </row>
    <row r="129" spans="1:16" ht="21.75" thickBot="1" thickTop="1">
      <c r="A129" s="102">
        <v>6</v>
      </c>
      <c r="B129" s="70"/>
      <c r="C129" s="70"/>
      <c r="D129" s="172" t="s">
        <v>77</v>
      </c>
      <c r="E129" s="71">
        <f>+E115+E118+E123+E127</f>
        <v>83174</v>
      </c>
      <c r="F129" s="71">
        <f>+F115+F118+F123+F127</f>
        <v>213107</v>
      </c>
      <c r="G129" s="72">
        <f>+G115+G118+G123+G127</f>
        <v>225530</v>
      </c>
      <c r="H129" s="73">
        <f t="shared" si="16"/>
        <v>105.82946594903031</v>
      </c>
      <c r="I129" s="71">
        <f>+I115+I118+I123+I127</f>
        <v>300</v>
      </c>
      <c r="J129" s="71">
        <f>+J115+J118+J123+J127</f>
        <v>2620</v>
      </c>
      <c r="K129" s="72">
        <f>+K115+K118+K123+K127</f>
        <v>2522</v>
      </c>
      <c r="L129" s="73">
        <f>+K129/J129*100</f>
        <v>96.25954198473282</v>
      </c>
      <c r="M129" s="71">
        <f>+M115+M118+M123+M127</f>
        <v>83474</v>
      </c>
      <c r="N129" s="42">
        <f>+N115+N118+N123+N127</f>
        <v>215727</v>
      </c>
      <c r="O129" s="42">
        <f>+O115+O118+O123+O127</f>
        <v>228052</v>
      </c>
      <c r="P129" s="234">
        <f>+O129/N129*100</f>
        <v>105.71323941833893</v>
      </c>
    </row>
    <row r="130" spans="1:16" ht="21" customHeight="1" thickBot="1" thickTop="1">
      <c r="A130" s="271"/>
      <c r="B130" s="272"/>
      <c r="C130" s="272"/>
      <c r="D130" s="273"/>
      <c r="E130" s="88"/>
      <c r="F130" s="89"/>
      <c r="G130" s="90"/>
      <c r="H130" s="91"/>
      <c r="I130" s="88"/>
      <c r="J130" s="89"/>
      <c r="K130" s="90"/>
      <c r="L130" s="91"/>
      <c r="M130" s="88"/>
      <c r="N130" s="89"/>
      <c r="O130" s="89"/>
      <c r="P130" s="236"/>
    </row>
    <row r="131" spans="1:16" ht="24.75" customHeight="1" thickBot="1">
      <c r="A131" s="274"/>
      <c r="B131" s="275"/>
      <c r="C131" s="275"/>
      <c r="D131" s="276" t="s">
        <v>99</v>
      </c>
      <c r="E131" s="277">
        <f>+E129+E112+E101+E84+E35+E16+E7</f>
        <v>536575</v>
      </c>
      <c r="F131" s="277">
        <f>+F129+F112+F101+F84+F35+F16+F7</f>
        <v>723524</v>
      </c>
      <c r="G131" s="278">
        <f>+G129+G112+G101+G84+G35+G16+G7</f>
        <v>805888</v>
      </c>
      <c r="H131" s="279">
        <f t="shared" si="16"/>
        <v>111.38372742300187</v>
      </c>
      <c r="I131" s="277">
        <f>+I129+I112+I101+I84+I35+I16+I7</f>
        <v>1129950</v>
      </c>
      <c r="J131" s="277">
        <f>+J129+J112+J101+J84+J35+J16+J7</f>
        <v>1133530</v>
      </c>
      <c r="K131" s="278">
        <f>+K129+K112+K101+K84+K35+K16+K7</f>
        <v>1575943</v>
      </c>
      <c r="L131" s="279">
        <f>+K131/J131*100</f>
        <v>139.02966838107506</v>
      </c>
      <c r="M131" s="277">
        <f>+M129+M112+M101+M84+M35+M16+M7</f>
        <v>1666525</v>
      </c>
      <c r="N131" s="277">
        <f>+N129+N112+N101+N84+N35+N16+N7</f>
        <v>1857054</v>
      </c>
      <c r="O131" s="278">
        <f>+O129+O112+O101+O84+O35+O16+O7</f>
        <v>2381831</v>
      </c>
      <c r="P131" s="280">
        <f>+O131/N131*100</f>
        <v>128.25857514105675</v>
      </c>
    </row>
    <row r="132" spans="1:16" ht="20.25">
      <c r="A132" s="50"/>
      <c r="B132" s="50"/>
      <c r="C132" s="50"/>
      <c r="D132" s="145"/>
      <c r="E132" s="146"/>
      <c r="F132" s="50"/>
      <c r="G132" s="50"/>
      <c r="H132" s="147"/>
      <c r="I132" s="146"/>
      <c r="J132" s="50"/>
      <c r="K132" s="50"/>
      <c r="L132" s="50"/>
      <c r="M132" s="148"/>
      <c r="N132" s="148"/>
      <c r="O132" s="148"/>
      <c r="P132" s="147"/>
    </row>
    <row r="133" spans="1:16" ht="20.25">
      <c r="A133" s="50"/>
      <c r="B133" s="50"/>
      <c r="C133" s="50"/>
      <c r="D133" s="145"/>
      <c r="E133" s="146"/>
      <c r="F133" s="50"/>
      <c r="G133" s="50"/>
      <c r="H133" s="147"/>
      <c r="I133" s="146"/>
      <c r="J133" s="50"/>
      <c r="K133" s="50"/>
      <c r="L133" s="50"/>
      <c r="M133" s="148"/>
      <c r="N133" s="148"/>
      <c r="O133" s="148"/>
      <c r="P133" s="147"/>
    </row>
    <row r="134" spans="1:16" ht="18.75">
      <c r="A134" s="25"/>
      <c r="B134" s="5"/>
      <c r="C134" s="5"/>
      <c r="D134" s="5"/>
      <c r="E134" s="120"/>
      <c r="F134" s="5"/>
      <c r="G134" s="120"/>
      <c r="H134" s="119"/>
      <c r="I134" s="5"/>
      <c r="J134" s="5"/>
      <c r="K134" s="5"/>
      <c r="L134" s="5"/>
      <c r="M134" s="120"/>
      <c r="N134" s="120"/>
      <c r="O134" s="5"/>
      <c r="P134" s="119"/>
    </row>
    <row r="135" spans="1:16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19"/>
    </row>
    <row r="136" spans="1:16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20.25">
      <c r="A137" s="5"/>
      <c r="B137" s="121"/>
      <c r="C137" s="121"/>
      <c r="D137" s="122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20.25">
      <c r="A138" s="121"/>
      <c r="B138" s="121"/>
      <c r="C138" s="121"/>
      <c r="D138" s="122"/>
      <c r="E138" s="5"/>
      <c r="F138" s="5"/>
      <c r="G138" s="5"/>
      <c r="H138" s="5"/>
      <c r="I138" s="5"/>
      <c r="J138" s="5"/>
      <c r="K138" s="120"/>
      <c r="L138" s="5"/>
      <c r="M138" s="5"/>
      <c r="N138" s="5"/>
      <c r="O138" s="5"/>
      <c r="P138" s="5"/>
    </row>
    <row r="139" spans="1:16" ht="20.25">
      <c r="A139" s="121"/>
      <c r="B139" s="121"/>
      <c r="C139" s="121"/>
      <c r="D139" s="12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20.25">
      <c r="A140" s="121"/>
      <c r="B140" s="121"/>
      <c r="C140" s="121"/>
      <c r="D140" s="121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20.25">
      <c r="A141" s="121"/>
      <c r="B141" s="121"/>
      <c r="C141" s="121"/>
      <c r="D141" s="12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20.25">
      <c r="A142" s="121"/>
      <c r="B142" s="121"/>
      <c r="C142" s="121"/>
      <c r="D142" s="12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20.25">
      <c r="A143" s="121"/>
      <c r="B143" s="121"/>
      <c r="C143" s="121"/>
      <c r="D143" s="12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20.25">
      <c r="A144" s="121"/>
      <c r="B144" s="121"/>
      <c r="C144" s="121"/>
      <c r="D144" s="12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20.25">
      <c r="A145" s="121"/>
      <c r="B145" s="121"/>
      <c r="C145" s="121"/>
      <c r="D145" s="121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20.25">
      <c r="A146" s="121"/>
      <c r="B146" s="121"/>
      <c r="C146" s="121"/>
      <c r="D146" s="12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20.25">
      <c r="A147" s="121"/>
      <c r="B147" s="121"/>
      <c r="C147" s="121"/>
      <c r="D147" s="12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20.25">
      <c r="A148" s="121"/>
      <c r="B148" s="121"/>
      <c r="C148" s="121"/>
      <c r="D148" s="12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20.25">
      <c r="A149" s="121"/>
      <c r="B149" s="121"/>
      <c r="C149" s="121"/>
      <c r="D149" s="12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</sheetData>
  <printOptions horizontalCentered="1"/>
  <pageMargins left="0.31496062992125984" right="0.5118110236220472" top="0.5511811023622047" bottom="0.69" header="0.2755905511811024" footer="0.5118110236220472"/>
  <pageSetup fitToHeight="0" fitToWidth="1" horizontalDpi="600" verticalDpi="600" orientation="landscape" paperSize="9" scale="52" r:id="rId1"/>
  <headerFooter alignWithMargins="0">
    <oddHeader xml:space="preserve">&amp;R </oddHeader>
  </headerFooter>
  <rowBreaks count="1" manualBreakCount="1">
    <brk id="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Dušková</dc:creator>
  <cp:keywords/>
  <dc:description/>
  <cp:lastModifiedBy>trnecka</cp:lastModifiedBy>
  <cp:lastPrinted>2011-03-17T12:51:11Z</cp:lastPrinted>
  <dcterms:created xsi:type="dcterms:W3CDTF">1999-11-22T06:38:01Z</dcterms:created>
  <dcterms:modified xsi:type="dcterms:W3CDTF">2011-05-20T09:11:00Z</dcterms:modified>
  <cp:category/>
  <cp:version/>
  <cp:contentType/>
  <cp:contentStatus/>
</cp:coreProperties>
</file>