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430" windowHeight="11640" tabRatio="602" activeTab="0"/>
  </bookViews>
  <sheets>
    <sheet name="Celkem" sheetId="1" r:id="rId1"/>
    <sheet name="PV+KV" sheetId="2" r:id="rId2"/>
  </sheets>
  <definedNames>
    <definedName name="_xlnm._FilterDatabase" localSheetId="0">'Celkem'!$A$6:$E$8</definedName>
    <definedName name="_xlnm._FilterDatabase" localSheetId="0" hidden="1">'Celkem'!$A$5:$E$5</definedName>
    <definedName name="_xlnm._FilterDatabase" localSheetId="1">'PV+KV'!$A$5:$E$25</definedName>
    <definedName name="_xlnm._FilterDatabase" localSheetId="1" hidden="1">'PV+KV'!$A$2:$E$8</definedName>
    <definedName name="_xlnm.Print_Titles" localSheetId="0">'Celkem'!$4:$5</definedName>
    <definedName name="_xlnm.Print_Titles" localSheetId="1">'PV+KV'!$1:$2</definedName>
    <definedName name="_xlnm.Print_Area" localSheetId="0">'Celkem'!$B$1:$P$30</definedName>
    <definedName name="_xlnm.Print_Area" localSheetId="1">'PV+KV'!$A$1:$P$210</definedName>
  </definedNames>
  <calcPr fullCalcOnLoad="1"/>
</workbook>
</file>

<file path=xl/sharedStrings.xml><?xml version="1.0" encoding="utf-8"?>
<sst xmlns="http://schemas.openxmlformats.org/spreadsheetml/2006/main" count="466" uniqueCount="221">
  <si>
    <t>sk.</t>
  </si>
  <si>
    <t>odd.</t>
  </si>
  <si>
    <t>§</t>
  </si>
  <si>
    <t>název paragrafu</t>
  </si>
  <si>
    <t xml:space="preserve">Celospolečenské funkce lesů </t>
  </si>
  <si>
    <t>Zemědělství a lesní hospodářství</t>
  </si>
  <si>
    <t>Průmysl, stavebnictví, obchod a služby</t>
  </si>
  <si>
    <t xml:space="preserve">Silnice </t>
  </si>
  <si>
    <t xml:space="preserve">Provoz veřejné silniční dopravy </t>
  </si>
  <si>
    <t>Ostatní dráhy</t>
  </si>
  <si>
    <t>Doprava</t>
  </si>
  <si>
    <t xml:space="preserve">Pitná voda </t>
  </si>
  <si>
    <t>Odvádění a čištění odpadních vod j.n.</t>
  </si>
  <si>
    <t>Úpravy drobných vodních toků</t>
  </si>
  <si>
    <t>Vodní hospodářství</t>
  </si>
  <si>
    <t>Průmyslová a ostatní odvětví hospodářství</t>
  </si>
  <si>
    <t>Předškolní zařízení</t>
  </si>
  <si>
    <t xml:space="preserve">Základní školy </t>
  </si>
  <si>
    <t>Vzdělávání</t>
  </si>
  <si>
    <t>Základní umělecké školy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</si>
  <si>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</si>
  <si>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</si>
  <si>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</si>
  <si>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</si>
  <si>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Rozhlas a telelvize</t>
  </si>
  <si>
    <t>Zájmová činnost v kultuře</t>
  </si>
  <si>
    <t>Kultura, církve a sdělovací prostředky</t>
  </si>
  <si>
    <t>Využití volného času dětí a mládeže</t>
  </si>
  <si>
    <t>Tělovýchova a zájmová činnost</t>
  </si>
  <si>
    <t xml:space="preserve">Všeobecná ambulantní péče </t>
  </si>
  <si>
    <t xml:space="preserve">Odborné léčebné ústavy </t>
  </si>
  <si>
    <t>Zdravotnictví</t>
  </si>
  <si>
    <t>Veřejné osvětlení</t>
  </si>
  <si>
    <t xml:space="preserve">Pohřebnictví </t>
  </si>
  <si>
    <t xml:space="preserve">Územní plánování </t>
  </si>
  <si>
    <t>Bydlení, komunální služby a územní rozvoj</t>
  </si>
  <si>
    <t xml:space="preserve">Monitoring ochrany ovzduší </t>
  </si>
  <si>
    <t xml:space="preserve">Sběr a svoz komunálních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</si>
  <si>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</si>
  <si>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</si>
  <si>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</si>
  <si>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</si>
  <si>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</si>
  <si>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</si>
  <si>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</si>
  <si>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Ochrana životního prostředí</t>
  </si>
  <si>
    <t>Služby pro obyvatelstvo</t>
  </si>
  <si>
    <t>Dávky a podpory v sociálním zabezpečení</t>
  </si>
  <si>
    <t>Sociální věci a politika zaměstnanosti</t>
  </si>
  <si>
    <t xml:space="preserve">Bezpečnost a veřejný pořádek </t>
  </si>
  <si>
    <t>Bezpečnost a veřejný pořádek</t>
  </si>
  <si>
    <t xml:space="preserve">Požární ochrana - dobrovolná část </t>
  </si>
  <si>
    <t>Bezpečnost státu a právní ochrana</t>
  </si>
  <si>
    <t xml:space="preserve">Archivní činnost </t>
  </si>
  <si>
    <t>Jiné veřejné služby a činnosti</t>
  </si>
  <si>
    <t>Obecné příjmy a výdaje z finančních operací</t>
  </si>
  <si>
    <t>Finanční operace</t>
  </si>
  <si>
    <t>Ostatní činnosti</t>
  </si>
  <si>
    <t>Všeobecná veřejná správa a služby</t>
  </si>
  <si>
    <t>Požární ochrana a integrovaný záchranný systém</t>
  </si>
  <si>
    <t>název oddílu</t>
  </si>
  <si>
    <t xml:space="preserve"> **) Daň z příjmů právnických osob za město z rozpočtové činnosti je v příjmech i ve výdajích ve stejné výši a neovlivňuje saldo příjmů a výdajů.</t>
  </si>
  <si>
    <t xml:space="preserve"> % S/UR</t>
  </si>
  <si>
    <t>Ústavy péče pro mládež</t>
  </si>
  <si>
    <t>Doladit zaokrouhlení</t>
  </si>
  <si>
    <t xml:space="preserve">Provozní výdaje </t>
  </si>
  <si>
    <t>1</t>
  </si>
  <si>
    <t>10</t>
  </si>
  <si>
    <t>2</t>
  </si>
  <si>
    <t>21</t>
  </si>
  <si>
    <t>22</t>
  </si>
  <si>
    <t>23</t>
  </si>
  <si>
    <t>3</t>
  </si>
  <si>
    <t>31</t>
  </si>
  <si>
    <t>33</t>
  </si>
  <si>
    <t>34</t>
  </si>
  <si>
    <t>35</t>
  </si>
  <si>
    <t>36</t>
  </si>
  <si>
    <t>37</t>
  </si>
  <si>
    <t>4</t>
  </si>
  <si>
    <t>43</t>
  </si>
  <si>
    <t>5</t>
  </si>
  <si>
    <t>52</t>
  </si>
  <si>
    <t>53</t>
  </si>
  <si>
    <t>55</t>
  </si>
  <si>
    <t>6</t>
  </si>
  <si>
    <t>61</t>
  </si>
  <si>
    <t>62</t>
  </si>
  <si>
    <t>63</t>
  </si>
  <si>
    <t>64</t>
  </si>
  <si>
    <t xml:space="preserve">Kapitálové výdaje </t>
  </si>
  <si>
    <t>Výdaje celkem</t>
  </si>
  <si>
    <t xml:space="preserve">Činnost místní správy                              </t>
  </si>
  <si>
    <t>Výstavba a údržba místních inženýrských sítí</t>
  </si>
  <si>
    <t xml:space="preserve">Ostatní ochrana půdy a spodní vody </t>
  </si>
  <si>
    <t>Sociální péče a pomoc a společné činnosti v soc. zabezpečení</t>
  </si>
  <si>
    <t>Provozní výdaje</t>
  </si>
  <si>
    <t>Kapitálové výdaje</t>
  </si>
  <si>
    <t>Zastupitelstva obcí</t>
  </si>
  <si>
    <t>Finanční vypořádání minulých let</t>
  </si>
  <si>
    <t>Speciální základní školy</t>
  </si>
  <si>
    <t>Domovy - penziony pro matky s dětmi</t>
  </si>
  <si>
    <t>Činnost ostatních orgánů státní správy v IZS</t>
  </si>
  <si>
    <t>Provozní a kapitálové výdaje celkem</t>
  </si>
  <si>
    <t xml:space="preserve">Bydlení, komunální služby a územní rozvoj                   </t>
  </si>
  <si>
    <t>Soc. péče a pomoc v soc. zabez. a politice zaměstnanosti</t>
  </si>
  <si>
    <t>Státní správa a územní samospráva</t>
  </si>
  <si>
    <t>Příspěvek na zvláštní pomůcky</t>
  </si>
  <si>
    <t>Střední odborné školy</t>
  </si>
  <si>
    <t>Nebytové hospodářství</t>
  </si>
  <si>
    <t>Územní rozvoj</t>
  </si>
  <si>
    <t>Hudební činnost</t>
  </si>
  <si>
    <t>Ochrana obyvatelstva</t>
  </si>
  <si>
    <t>Civilní připravenost na krizové stavy</t>
  </si>
  <si>
    <t>Činnost ostatních orgánů státní správy v oblasti CNH</t>
  </si>
  <si>
    <t>Ostatní záležitosti požární ochrany</t>
  </si>
  <si>
    <t>Ostatní záležitosti lesního hospodářství</t>
  </si>
  <si>
    <t>Ostatní záležitosti pozemních komunikací</t>
  </si>
  <si>
    <t>Ostatní záležitosti v silniční dopravě</t>
  </si>
  <si>
    <t>Ostatní záležitosti kultury</t>
  </si>
  <si>
    <t xml:space="preserve">Zachování a obnova kulturních památek 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</si>
  <si>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</si>
  <si>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</si>
  <si>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</si>
  <si>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</si>
  <si>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činnost ve zdravotnictví</t>
  </si>
  <si>
    <t>Ostatní nakládání s odpady</t>
  </si>
  <si>
    <t>Ostatní finanční operace</t>
  </si>
  <si>
    <t xml:space="preserve">Ostatní činnosti j. n.                                        </t>
  </si>
  <si>
    <t>Bezpečnost silničního provozu</t>
  </si>
  <si>
    <t>Činnosti registrovaných církví a náb. společností</t>
  </si>
  <si>
    <t>Pojištění funkčně nespecifikované</t>
  </si>
  <si>
    <t>Sportovní zařízení v majetku obce</t>
  </si>
  <si>
    <t>Ostatní záležitosti vodního hospodářství</t>
  </si>
  <si>
    <t>Humanitární zahraniční pomoc</t>
  </si>
  <si>
    <t>Ost. záležitosti ochrany památek a péče o kulturní dědictví</t>
  </si>
  <si>
    <t xml:space="preserve">Ozdravování hospodářských zvířat a plodin </t>
  </si>
  <si>
    <t>Ostatní zemědělská a potravinářská činnost</t>
  </si>
  <si>
    <t>Vnitřní obchod</t>
  </si>
  <si>
    <t>Cestovní ruch</t>
  </si>
  <si>
    <t>Ostatní záležitosti v dopravě</t>
  </si>
  <si>
    <t>Odvádění a čištění odp. vod a nakládání s kaly</t>
  </si>
  <si>
    <t>První stupeň základních škol</t>
  </si>
  <si>
    <t>Záležitosti předškolní vých. a zákl. vzdělávání</t>
  </si>
  <si>
    <t xml:space="preserve">Školní stravování při předš. a zákl. vzdělávání </t>
  </si>
  <si>
    <t>Domovy mládeže</t>
  </si>
  <si>
    <t xml:space="preserve">Ostatní zařízení - výchova a vzdělávání mládeže </t>
  </si>
  <si>
    <t>Filmová tvorba, distribuce, kina a audiovizuální archiválie</t>
  </si>
  <si>
    <t>Vydavatelská činnost</t>
  </si>
  <si>
    <t xml:space="preserve">Pořízení, zachování a obnova kulturních hodnot </t>
  </si>
  <si>
    <t>Záležitosti církví, kultury a sděl. prostředků</t>
  </si>
  <si>
    <t>Ostatní zdr. zařízení a služby pro zdravotnictví</t>
  </si>
  <si>
    <t>Prevence před drogami, alkoholem, nikotinem</t>
  </si>
  <si>
    <t>Bytové hospodářství</t>
  </si>
  <si>
    <t>Ostatní rozvoj bydlení a bytové hospodářství</t>
  </si>
  <si>
    <t xml:space="preserve">Komunální služby a územní rozvoj  j.n. </t>
  </si>
  <si>
    <t>Ostatní záležitosti bydlení a komunálních služeb</t>
  </si>
  <si>
    <t xml:space="preserve">Využívání a zneškodňování komun. odpadů </t>
  </si>
  <si>
    <t>Příspěvek na živobytí</t>
  </si>
  <si>
    <t>Doplatek na bydlení</t>
  </si>
  <si>
    <t>Mim. okamžitá pomoc osobám ohroženým soc. vyloučením</t>
  </si>
  <si>
    <t>Ostatní dávky sociální pomoci</t>
  </si>
  <si>
    <t>Ostatní sociální pomoc dětem a mládeži</t>
  </si>
  <si>
    <t xml:space="preserve">Zařízení pro výkon pěstounské péče </t>
  </si>
  <si>
    <t>Soc.pomoc osobám v hmotné nouzi a soc.nepřizpůsobivým</t>
  </si>
  <si>
    <t xml:space="preserve">Soc.péče a pomoc přistěh. a vybr. etnikům </t>
  </si>
  <si>
    <t>Ost. sociální péče a pomoc ost. skupinám obyv.</t>
  </si>
  <si>
    <t>Osobní asistence, pečovatelská služba</t>
  </si>
  <si>
    <t>Chráněné bydlení</t>
  </si>
  <si>
    <t>Denní stacionáře a centra sociálních služeb</t>
  </si>
  <si>
    <t>Domovy</t>
  </si>
  <si>
    <t>Ost. služby a činnosti v oblasti sociální péče</t>
  </si>
  <si>
    <t>Krizová pomoc</t>
  </si>
  <si>
    <t>Domy na půl cesty</t>
  </si>
  <si>
    <t>Azylové domy, nízkoprahová denní centra</t>
  </si>
  <si>
    <t>Služby následné péče, kontaktní centra</t>
  </si>
  <si>
    <t>Úpravy vodohospodářsky významných a vodárenských toků</t>
  </si>
  <si>
    <t>Gymnázia</t>
  </si>
  <si>
    <t>Příspěvek na úpravu a provoz bezbariérového bytu</t>
  </si>
  <si>
    <t>Příspěvky na zakoupení, opravu a zvl. úpravu motorového vozidla</t>
  </si>
  <si>
    <t>Příspěvek na provoz motorového vozidla</t>
  </si>
  <si>
    <t>Příspěvek na individuální dopravu</t>
  </si>
  <si>
    <t>Příspěvek na péči</t>
  </si>
  <si>
    <t>Sociální poradenství</t>
  </si>
  <si>
    <t>Zařízení pro děti vyžadující okamžitou pomoc</t>
  </si>
  <si>
    <t>Průvodcovské a předčitatelské služby</t>
  </si>
  <si>
    <t>Raná péče a soc. aktivizační služby pro rodiny s dětmi</t>
  </si>
  <si>
    <t>Nízkoprahová zařízení pro děti a mládež</t>
  </si>
  <si>
    <t>Terénní programy</t>
  </si>
  <si>
    <t>Ostatní služby a činnosti v oblasti sociální prevence</t>
  </si>
  <si>
    <t>Ost. záležitosti sociálních věcí a politiky zaměstnanosti</t>
  </si>
  <si>
    <t>Ostatní záležitosti bezpečnosti a veřejného pořádku</t>
  </si>
  <si>
    <t>Ostatní výzkum a vývoj</t>
  </si>
  <si>
    <t>Ostatní nemocnice</t>
  </si>
  <si>
    <t>Mimořádná okamžitá pomoc</t>
  </si>
  <si>
    <t>Prevence vzniku odpadů</t>
  </si>
  <si>
    <t>Sociální rehabilitace</t>
  </si>
  <si>
    <t>CV</t>
  </si>
  <si>
    <t>PV</t>
  </si>
  <si>
    <t>KV</t>
  </si>
  <si>
    <t>Pomoc zdravotně postiženým</t>
  </si>
  <si>
    <t>Tísňová péče</t>
  </si>
  <si>
    <t>Ostatní záležitosti bezpečnosti, veřejného pořádku</t>
  </si>
  <si>
    <t>Mezinár. spolupráce v oblasti bydlení, komunálních služeb</t>
  </si>
  <si>
    <t>Ostatní všeobecná vnitřní správa j.n.</t>
  </si>
  <si>
    <t>Ostatní záležitosti spojů</t>
  </si>
  <si>
    <t>Spoje</t>
  </si>
  <si>
    <t>Ostatní sociální péče a pomoc rodině a manželství</t>
  </si>
  <si>
    <t>Mezinárodní spolupráce j.n.</t>
  </si>
  <si>
    <t>SR 2011</t>
  </si>
  <si>
    <t>Ostatní činnosti související se službami pro obyvatelstvo</t>
  </si>
  <si>
    <t>Ostatní výzkum a vývoj odvětvově nespecfikovaný</t>
  </si>
  <si>
    <t>Rybářství (myslivost)</t>
  </si>
  <si>
    <t>Záležitosti vodních toků a vodohospodářských děl</t>
  </si>
  <si>
    <t>Záležitosti zájmového studia</t>
  </si>
  <si>
    <t>Sběr a svoz ostatních odpadů</t>
  </si>
  <si>
    <t>PROVOZNÍ A KAPITÁLOVÉ VÝDAJE STATUTÁRNÍHO MĚSTA BRNA k 31. 12. 2011 - rekapitulace dle oddílů (v tis. Kč)</t>
  </si>
  <si>
    <t>UR k 31.12.2011</t>
  </si>
  <si>
    <t>Sk k 31.12.2011</t>
  </si>
  <si>
    <t>Ekologie v dopravě</t>
  </si>
  <si>
    <t>Mezinárodní spolupráce v kultuře, církvích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</si>
</sst>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6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6"/>
      <color indexed="10"/>
      <name val="Arial"/>
      <family val="2"/>
    </font>
    <font>
      <sz val="16"/>
      <name val="Arial"/>
      <family val="0"/>
    </font>
    <font>
      <b/>
      <sz val="14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u val="single"/>
      <sz val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23">
      <alignment/>
      <protection/>
    </xf>
    <xf numFmtId="1" fontId="3" fillId="0" borderId="0" xfId="23" applyNumberFormat="1" applyFont="1" applyAlignment="1">
      <alignment horizontal="left"/>
      <protection/>
    </xf>
    <xf numFmtId="49" fontId="3" fillId="0" borderId="0" xfId="23" applyNumberFormat="1" applyFont="1" applyAlignment="1">
      <alignment horizontal="left"/>
      <protection/>
    </xf>
    <xf numFmtId="3" fontId="3" fillId="0" borderId="0" xfId="23" applyNumberFormat="1">
      <alignment/>
      <protection/>
    </xf>
    <xf numFmtId="0" fontId="4" fillId="0" borderId="1" xfId="23" applyFont="1" applyBorder="1">
      <alignment/>
      <protection/>
    </xf>
    <xf numFmtId="0" fontId="4" fillId="0" borderId="2" xfId="23" applyFont="1" applyBorder="1">
      <alignment/>
      <protection/>
    </xf>
    <xf numFmtId="1" fontId="4" fillId="0" borderId="2" xfId="23" applyNumberFormat="1" applyFont="1" applyBorder="1" applyAlignment="1">
      <alignment horizontal="left"/>
      <protection/>
    </xf>
    <xf numFmtId="49" fontId="4" fillId="0" borderId="3" xfId="23" applyNumberFormat="1" applyFont="1" applyBorder="1" applyAlignment="1">
      <alignment horizontal="left"/>
      <protection/>
    </xf>
    <xf numFmtId="0" fontId="5" fillId="0" borderId="4" xfId="21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6" xfId="23" applyFont="1" applyBorder="1" applyAlignment="1">
      <alignment horizontal="centerContinuous"/>
      <protection/>
    </xf>
    <xf numFmtId="0" fontId="4" fillId="0" borderId="0" xfId="23" applyFont="1">
      <alignment/>
      <protection/>
    </xf>
    <xf numFmtId="1" fontId="4" fillId="0" borderId="0" xfId="23" applyNumberFormat="1" applyFont="1" applyAlignment="1">
      <alignment horizontal="left"/>
      <protection/>
    </xf>
    <xf numFmtId="49" fontId="4" fillId="0" borderId="0" xfId="23" applyNumberFormat="1" applyFont="1" applyAlignment="1">
      <alignment horizontal="left"/>
      <protection/>
    </xf>
    <xf numFmtId="3" fontId="4" fillId="0" borderId="0" xfId="23" applyNumberFormat="1" applyFont="1">
      <alignment/>
      <protection/>
    </xf>
    <xf numFmtId="167" fontId="4" fillId="0" borderId="0" xfId="23" applyNumberFormat="1" applyFont="1">
      <alignment/>
      <protection/>
    </xf>
    <xf numFmtId="0" fontId="4" fillId="0" borderId="0" xfId="23" applyFont="1" applyFill="1">
      <alignment/>
      <protection/>
    </xf>
    <xf numFmtId="1" fontId="4" fillId="0" borderId="0" xfId="23" applyNumberFormat="1" applyFont="1" applyFill="1" applyAlignment="1">
      <alignment horizontal="left"/>
      <protection/>
    </xf>
    <xf numFmtId="49" fontId="4" fillId="0" borderId="0" xfId="23" applyNumberFormat="1" applyFont="1" applyFill="1" applyAlignment="1">
      <alignment horizontal="left"/>
      <protection/>
    </xf>
    <xf numFmtId="3" fontId="4" fillId="0" borderId="0" xfId="23" applyNumberFormat="1" applyFont="1" applyFill="1">
      <alignment/>
      <protection/>
    </xf>
    <xf numFmtId="167" fontId="4" fillId="0" borderId="0" xfId="23" applyNumberFormat="1" applyFont="1" applyFill="1">
      <alignment/>
      <protection/>
    </xf>
    <xf numFmtId="0" fontId="3" fillId="0" borderId="0" xfId="23" applyFill="1">
      <alignment/>
      <protection/>
    </xf>
    <xf numFmtId="0" fontId="5" fillId="0" borderId="7" xfId="21" applyFont="1" applyBorder="1" applyAlignment="1">
      <alignment horizontal="center"/>
      <protection/>
    </xf>
    <xf numFmtId="49" fontId="7" fillId="0" borderId="8" xfId="23" applyNumberFormat="1" applyFont="1" applyBorder="1" applyAlignment="1">
      <alignment horizontal="left"/>
      <protection/>
    </xf>
    <xf numFmtId="3" fontId="7" fillId="0" borderId="9" xfId="23" applyNumberFormat="1" applyFont="1" applyBorder="1">
      <alignment/>
      <protection/>
    </xf>
    <xf numFmtId="3" fontId="7" fillId="0" borderId="10" xfId="23" applyNumberFormat="1" applyFont="1" applyBorder="1">
      <alignment/>
      <protection/>
    </xf>
    <xf numFmtId="3" fontId="7" fillId="0" borderId="11" xfId="23" applyNumberFormat="1" applyFont="1" applyBorder="1">
      <alignment/>
      <protection/>
    </xf>
    <xf numFmtId="3" fontId="7" fillId="0" borderId="12" xfId="23" applyNumberFormat="1" applyFont="1" applyBorder="1">
      <alignment/>
      <protection/>
    </xf>
    <xf numFmtId="3" fontId="7" fillId="0" borderId="13" xfId="23" applyNumberFormat="1" applyFont="1" applyBorder="1">
      <alignment/>
      <protection/>
    </xf>
    <xf numFmtId="3" fontId="7" fillId="0" borderId="8" xfId="23" applyNumberFormat="1" applyFont="1" applyBorder="1">
      <alignment/>
      <protection/>
    </xf>
    <xf numFmtId="167" fontId="7" fillId="0" borderId="14" xfId="23" applyNumberFormat="1" applyFont="1" applyBorder="1">
      <alignment/>
      <protection/>
    </xf>
    <xf numFmtId="49" fontId="7" fillId="0" borderId="15" xfId="23" applyNumberFormat="1" applyFont="1" applyBorder="1" applyAlignment="1">
      <alignment horizontal="left"/>
      <protection/>
    </xf>
    <xf numFmtId="3" fontId="7" fillId="0" borderId="16" xfId="23" applyNumberFormat="1" applyFont="1" applyBorder="1">
      <alignment/>
      <protection/>
    </xf>
    <xf numFmtId="3" fontId="7" fillId="0" borderId="17" xfId="23" applyNumberFormat="1" applyFont="1" applyBorder="1">
      <alignment/>
      <protection/>
    </xf>
    <xf numFmtId="3" fontId="7" fillId="0" borderId="15" xfId="23" applyNumberFormat="1" applyFont="1" applyBorder="1">
      <alignment/>
      <protection/>
    </xf>
    <xf numFmtId="167" fontId="7" fillId="0" borderId="18" xfId="23" applyNumberFormat="1" applyFont="1" applyBorder="1">
      <alignment/>
      <protection/>
    </xf>
    <xf numFmtId="3" fontId="7" fillId="0" borderId="16" xfId="23" applyNumberFormat="1" applyFont="1" applyFill="1" applyBorder="1">
      <alignment/>
      <protection/>
    </xf>
    <xf numFmtId="3" fontId="7" fillId="0" borderId="17" xfId="23" applyNumberFormat="1" applyFont="1" applyFill="1" applyBorder="1">
      <alignment/>
      <protection/>
    </xf>
    <xf numFmtId="3" fontId="7" fillId="0" borderId="15" xfId="23" applyNumberFormat="1" applyFont="1" applyFill="1" applyBorder="1">
      <alignment/>
      <protection/>
    </xf>
    <xf numFmtId="49" fontId="8" fillId="2" borderId="15" xfId="23" applyNumberFormat="1" applyFont="1" applyFill="1" applyBorder="1" applyAlignment="1">
      <alignment horizontal="left"/>
      <protection/>
    </xf>
    <xf numFmtId="3" fontId="8" fillId="2" borderId="16" xfId="23" applyNumberFormat="1" applyFont="1" applyFill="1" applyBorder="1">
      <alignment/>
      <protection/>
    </xf>
    <xf numFmtId="3" fontId="8" fillId="2" borderId="17" xfId="23" applyNumberFormat="1" applyFont="1" applyFill="1" applyBorder="1">
      <alignment/>
      <protection/>
    </xf>
    <xf numFmtId="3" fontId="8" fillId="2" borderId="15" xfId="23" applyNumberFormat="1" applyFont="1" applyFill="1" applyBorder="1">
      <alignment/>
      <protection/>
    </xf>
    <xf numFmtId="167" fontId="8" fillId="2" borderId="18" xfId="23" applyNumberFormat="1" applyFont="1" applyFill="1" applyBorder="1">
      <alignment/>
      <protection/>
    </xf>
    <xf numFmtId="49" fontId="7" fillId="0" borderId="19" xfId="23" applyNumberFormat="1" applyFont="1" applyBorder="1" applyAlignment="1">
      <alignment horizontal="left"/>
      <protection/>
    </xf>
    <xf numFmtId="3" fontId="8" fillId="0" borderId="20" xfId="23" applyNumberFormat="1" applyFont="1" applyBorder="1">
      <alignment/>
      <protection/>
    </xf>
    <xf numFmtId="3" fontId="8" fillId="0" borderId="21" xfId="23" applyNumberFormat="1" applyFont="1" applyBorder="1">
      <alignment/>
      <protection/>
    </xf>
    <xf numFmtId="3" fontId="8" fillId="0" borderId="19" xfId="23" applyNumberFormat="1" applyFont="1" applyBorder="1">
      <alignment/>
      <protection/>
    </xf>
    <xf numFmtId="167" fontId="8" fillId="0" borderId="22" xfId="23" applyNumberFormat="1" applyFont="1" applyBorder="1">
      <alignment/>
      <protection/>
    </xf>
    <xf numFmtId="3" fontId="8" fillId="0" borderId="20" xfId="23" applyNumberFormat="1" applyFont="1" applyFill="1" applyBorder="1">
      <alignment/>
      <protection/>
    </xf>
    <xf numFmtId="3" fontId="8" fillId="0" borderId="21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49" fontId="8" fillId="0" borderId="23" xfId="23" applyNumberFormat="1" applyFont="1" applyBorder="1" applyAlignment="1">
      <alignment horizontal="left"/>
      <protection/>
    </xf>
    <xf numFmtId="3" fontId="8" fillId="0" borderId="24" xfId="23" applyNumberFormat="1" applyFont="1" applyBorder="1">
      <alignment/>
      <protection/>
    </xf>
    <xf numFmtId="3" fontId="8" fillId="0" borderId="25" xfId="23" applyNumberFormat="1" applyFont="1" applyBorder="1">
      <alignment/>
      <protection/>
    </xf>
    <xf numFmtId="3" fontId="8" fillId="0" borderId="23" xfId="23" applyNumberFormat="1" applyFont="1" applyBorder="1">
      <alignment/>
      <protection/>
    </xf>
    <xf numFmtId="167" fontId="8" fillId="0" borderId="26" xfId="23" applyNumberFormat="1" applyFont="1" applyBorder="1">
      <alignment/>
      <protection/>
    </xf>
    <xf numFmtId="3" fontId="8" fillId="0" borderId="24" xfId="23" applyNumberFormat="1" applyFont="1" applyFill="1" applyBorder="1">
      <alignment/>
      <protection/>
    </xf>
    <xf numFmtId="3" fontId="8" fillId="0" borderId="25" xfId="23" applyNumberFormat="1" applyFont="1" applyFill="1" applyBorder="1">
      <alignment/>
      <protection/>
    </xf>
    <xf numFmtId="3" fontId="8" fillId="0" borderId="23" xfId="23" applyNumberFormat="1" applyFont="1" applyFill="1" applyBorder="1">
      <alignment/>
      <protection/>
    </xf>
    <xf numFmtId="3" fontId="8" fillId="0" borderId="12" xfId="23" applyNumberFormat="1" applyFont="1" applyBorder="1">
      <alignment/>
      <protection/>
    </xf>
    <xf numFmtId="3" fontId="8" fillId="0" borderId="13" xfId="23" applyNumberFormat="1" applyFont="1" applyBorder="1">
      <alignment/>
      <protection/>
    </xf>
    <xf numFmtId="3" fontId="8" fillId="0" borderId="8" xfId="23" applyNumberFormat="1" applyFont="1" applyBorder="1">
      <alignment/>
      <protection/>
    </xf>
    <xf numFmtId="167" fontId="8" fillId="0" borderId="14" xfId="23" applyNumberFormat="1" applyFont="1" applyBorder="1">
      <alignment/>
      <protection/>
    </xf>
    <xf numFmtId="3" fontId="8" fillId="0" borderId="12" xfId="23" applyNumberFormat="1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8" fillId="0" borderId="8" xfId="23" applyNumberFormat="1" applyFont="1" applyFill="1" applyBorder="1">
      <alignment/>
      <protection/>
    </xf>
    <xf numFmtId="3" fontId="8" fillId="0" borderId="16" xfId="23" applyNumberFormat="1" applyFont="1" applyBorder="1">
      <alignment/>
      <protection/>
    </xf>
    <xf numFmtId="3" fontId="8" fillId="0" borderId="17" xfId="23" applyNumberFormat="1" applyFont="1" applyBorder="1">
      <alignment/>
      <protection/>
    </xf>
    <xf numFmtId="3" fontId="8" fillId="0" borderId="15" xfId="23" applyNumberFormat="1" applyFont="1" applyBorder="1">
      <alignment/>
      <protection/>
    </xf>
    <xf numFmtId="167" fontId="8" fillId="0" borderId="18" xfId="23" applyNumberFormat="1" applyFont="1" applyBorder="1">
      <alignment/>
      <protection/>
    </xf>
    <xf numFmtId="3" fontId="8" fillId="0" borderId="16" xfId="23" applyNumberFormat="1" applyFont="1" applyFill="1" applyBorder="1">
      <alignment/>
      <protection/>
    </xf>
    <xf numFmtId="3" fontId="8" fillId="0" borderId="17" xfId="23" applyNumberFormat="1" applyFont="1" applyFill="1" applyBorder="1">
      <alignment/>
      <protection/>
    </xf>
    <xf numFmtId="3" fontId="8" fillId="0" borderId="15" xfId="23" applyNumberFormat="1" applyFont="1" applyFill="1" applyBorder="1">
      <alignment/>
      <protection/>
    </xf>
    <xf numFmtId="49" fontId="8" fillId="0" borderId="27" xfId="23" applyNumberFormat="1" applyFont="1" applyBorder="1" applyAlignment="1">
      <alignment horizontal="left"/>
      <protection/>
    </xf>
    <xf numFmtId="3" fontId="8" fillId="0" borderId="28" xfId="23" applyNumberFormat="1" applyFont="1" applyBorder="1">
      <alignment/>
      <protection/>
    </xf>
    <xf numFmtId="3" fontId="8" fillId="0" borderId="29" xfId="23" applyNumberFormat="1" applyFont="1" applyBorder="1">
      <alignment/>
      <protection/>
    </xf>
    <xf numFmtId="3" fontId="8" fillId="0" borderId="27" xfId="23" applyNumberFormat="1" applyFont="1" applyBorder="1">
      <alignment/>
      <protection/>
    </xf>
    <xf numFmtId="167" fontId="8" fillId="0" borderId="30" xfId="23" applyNumberFormat="1" applyFont="1" applyBorder="1">
      <alignment/>
      <protection/>
    </xf>
    <xf numFmtId="3" fontId="8" fillId="0" borderId="28" xfId="23" applyNumberFormat="1" applyFont="1" applyFill="1" applyBorder="1">
      <alignment/>
      <protection/>
    </xf>
    <xf numFmtId="3" fontId="8" fillId="0" borderId="29" xfId="23" applyNumberFormat="1" applyFont="1" applyFill="1" applyBorder="1">
      <alignment/>
      <protection/>
    </xf>
    <xf numFmtId="3" fontId="8" fillId="0" borderId="27" xfId="23" applyNumberFormat="1" applyFont="1" applyFill="1" applyBorder="1">
      <alignment/>
      <protection/>
    </xf>
    <xf numFmtId="3" fontId="7" fillId="0" borderId="12" xfId="23" applyNumberFormat="1" applyFont="1" applyFill="1" applyBorder="1">
      <alignment/>
      <protection/>
    </xf>
    <xf numFmtId="3" fontId="7" fillId="0" borderId="13" xfId="23" applyNumberFormat="1" applyFont="1" applyFill="1" applyBorder="1">
      <alignment/>
      <protection/>
    </xf>
    <xf numFmtId="3" fontId="7" fillId="0" borderId="8" xfId="23" applyNumberFormat="1" applyFont="1" applyFill="1" applyBorder="1">
      <alignment/>
      <protection/>
    </xf>
    <xf numFmtId="49" fontId="7" fillId="0" borderId="15" xfId="23" applyNumberFormat="1" applyFont="1" applyFill="1" applyBorder="1" applyAlignment="1">
      <alignment horizontal="left"/>
      <protection/>
    </xf>
    <xf numFmtId="167" fontId="8" fillId="0" borderId="18" xfId="23" applyNumberFormat="1" applyFont="1" applyFill="1" applyBorder="1">
      <alignment/>
      <protection/>
    </xf>
    <xf numFmtId="167" fontId="8" fillId="0" borderId="26" xfId="23" applyNumberFormat="1" applyFont="1" applyFill="1" applyBorder="1">
      <alignment/>
      <protection/>
    </xf>
    <xf numFmtId="167" fontId="8" fillId="0" borderId="30" xfId="23" applyNumberFormat="1" applyFont="1" applyFill="1" applyBorder="1">
      <alignment/>
      <protection/>
    </xf>
    <xf numFmtId="49" fontId="7" fillId="0" borderId="31" xfId="23" applyNumberFormat="1" applyFont="1" applyBorder="1" applyAlignment="1">
      <alignment horizontal="left"/>
      <protection/>
    </xf>
    <xf numFmtId="3" fontId="8" fillId="0" borderId="32" xfId="23" applyNumberFormat="1" applyFont="1" applyBorder="1">
      <alignment/>
      <protection/>
    </xf>
    <xf numFmtId="3" fontId="8" fillId="0" borderId="33" xfId="23" applyNumberFormat="1" applyFont="1" applyBorder="1">
      <alignment/>
      <protection/>
    </xf>
    <xf numFmtId="3" fontId="8" fillId="0" borderId="31" xfId="23" applyNumberFormat="1" applyFont="1" applyBorder="1">
      <alignment/>
      <protection/>
    </xf>
    <xf numFmtId="167" fontId="8" fillId="0" borderId="34" xfId="23" applyNumberFormat="1" applyFont="1" applyBorder="1">
      <alignment/>
      <protection/>
    </xf>
    <xf numFmtId="3" fontId="8" fillId="0" borderId="32" xfId="23" applyNumberFormat="1" applyFont="1" applyFill="1" applyBorder="1">
      <alignment/>
      <protection/>
    </xf>
    <xf numFmtId="3" fontId="8" fillId="0" borderId="33" xfId="23" applyNumberFormat="1" applyFont="1" applyFill="1" applyBorder="1">
      <alignment/>
      <protection/>
    </xf>
    <xf numFmtId="3" fontId="8" fillId="0" borderId="31" xfId="23" applyNumberFormat="1" applyFont="1" applyFill="1" applyBorder="1">
      <alignment/>
      <protection/>
    </xf>
    <xf numFmtId="167" fontId="8" fillId="0" borderId="34" xfId="23" applyNumberFormat="1" applyFont="1" applyFill="1" applyBorder="1">
      <alignment/>
      <protection/>
    </xf>
    <xf numFmtId="49" fontId="8" fillId="0" borderId="31" xfId="23" applyNumberFormat="1" applyFont="1" applyBorder="1" applyAlignment="1">
      <alignment horizontal="left"/>
      <protection/>
    </xf>
    <xf numFmtId="1" fontId="7" fillId="0" borderId="12" xfId="23" applyNumberFormat="1" applyFont="1" applyBorder="1" applyAlignment="1">
      <alignment horizontal="center"/>
      <protection/>
    </xf>
    <xf numFmtId="1" fontId="7" fillId="0" borderId="13" xfId="23" applyNumberFormat="1" applyFont="1" applyBorder="1" applyAlignment="1">
      <alignment horizontal="center"/>
      <protection/>
    </xf>
    <xf numFmtId="1" fontId="7" fillId="0" borderId="16" xfId="23" applyNumberFormat="1" applyFont="1" applyBorder="1" applyAlignment="1">
      <alignment horizontal="center"/>
      <protection/>
    </xf>
    <xf numFmtId="1" fontId="7" fillId="0" borderId="17" xfId="23" applyNumberFormat="1" applyFont="1" applyBorder="1" applyAlignment="1">
      <alignment horizontal="center"/>
      <protection/>
    </xf>
    <xf numFmtId="1" fontId="8" fillId="2" borderId="16" xfId="23" applyNumberFormat="1" applyFont="1" applyFill="1" applyBorder="1" applyAlignment="1">
      <alignment horizontal="center"/>
      <protection/>
    </xf>
    <xf numFmtId="1" fontId="8" fillId="2" borderId="17" xfId="23" applyNumberFormat="1" applyFont="1" applyFill="1" applyBorder="1" applyAlignment="1">
      <alignment horizontal="center"/>
      <protection/>
    </xf>
    <xf numFmtId="1" fontId="7" fillId="2" borderId="17" xfId="23" applyNumberFormat="1" applyFont="1" applyFill="1" applyBorder="1" applyAlignment="1">
      <alignment horizontal="center"/>
      <protection/>
    </xf>
    <xf numFmtId="1" fontId="7" fillId="0" borderId="20" xfId="23" applyNumberFormat="1" applyFont="1" applyBorder="1" applyAlignment="1">
      <alignment horizontal="center"/>
      <protection/>
    </xf>
    <xf numFmtId="1" fontId="8" fillId="0" borderId="21" xfId="23" applyNumberFormat="1" applyFont="1" applyBorder="1" applyAlignment="1">
      <alignment horizontal="left"/>
      <protection/>
    </xf>
    <xf numFmtId="1" fontId="7" fillId="0" borderId="21" xfId="23" applyNumberFormat="1" applyFont="1" applyBorder="1" applyAlignment="1">
      <alignment horizontal="center"/>
      <protection/>
    </xf>
    <xf numFmtId="1" fontId="8" fillId="0" borderId="24" xfId="23" applyNumberFormat="1" applyFont="1" applyBorder="1" applyAlignment="1">
      <alignment horizontal="center"/>
      <protection/>
    </xf>
    <xf numFmtId="1" fontId="7" fillId="0" borderId="25" xfId="23" applyNumberFormat="1" applyFont="1" applyBorder="1" applyAlignment="1">
      <alignment horizontal="center"/>
      <protection/>
    </xf>
    <xf numFmtId="1" fontId="8" fillId="0" borderId="12" xfId="23" applyNumberFormat="1" applyFont="1" applyBorder="1" applyAlignment="1">
      <alignment horizontal="left"/>
      <protection/>
    </xf>
    <xf numFmtId="1" fontId="8" fillId="0" borderId="17" xfId="23" applyNumberFormat="1" applyFont="1" applyBorder="1" applyAlignment="1">
      <alignment horizontal="left"/>
      <protection/>
    </xf>
    <xf numFmtId="1" fontId="8" fillId="0" borderId="28" xfId="23" applyNumberFormat="1" applyFont="1" applyBorder="1" applyAlignment="1">
      <alignment horizontal="center"/>
      <protection/>
    </xf>
    <xf numFmtId="1" fontId="7" fillId="0" borderId="29" xfId="23" applyNumberFormat="1" applyFont="1" applyBorder="1" applyAlignment="1">
      <alignment horizontal="center"/>
      <protection/>
    </xf>
    <xf numFmtId="1" fontId="7" fillId="0" borderId="16" xfId="23" applyNumberFormat="1" applyFont="1" applyFill="1" applyBorder="1" applyAlignment="1">
      <alignment horizontal="center"/>
      <protection/>
    </xf>
    <xf numFmtId="1" fontId="8" fillId="0" borderId="17" xfId="23" applyNumberFormat="1" applyFont="1" applyFill="1" applyBorder="1" applyAlignment="1">
      <alignment horizontal="left"/>
      <protection/>
    </xf>
    <xf numFmtId="1" fontId="7" fillId="0" borderId="17" xfId="23" applyNumberFormat="1" applyFont="1" applyFill="1" applyBorder="1" applyAlignment="1">
      <alignment horizontal="center"/>
      <protection/>
    </xf>
    <xf numFmtId="1" fontId="8" fillId="0" borderId="32" xfId="23" applyNumberFormat="1" applyFont="1" applyBorder="1" applyAlignment="1">
      <alignment horizontal="left"/>
      <protection/>
    </xf>
    <xf numFmtId="1" fontId="7" fillId="0" borderId="33" xfId="23" applyNumberFormat="1" applyFont="1" applyBorder="1" applyAlignment="1">
      <alignment horizontal="center"/>
      <protection/>
    </xf>
    <xf numFmtId="1" fontId="8" fillId="0" borderId="32" xfId="23" applyNumberFormat="1" applyFont="1" applyBorder="1" applyAlignment="1">
      <alignment horizontal="center"/>
      <protection/>
    </xf>
    <xf numFmtId="0" fontId="9" fillId="0" borderId="0" xfId="23" applyFont="1">
      <alignment/>
      <protection/>
    </xf>
    <xf numFmtId="0" fontId="5" fillId="0" borderId="35" xfId="23" applyFont="1" applyBorder="1" applyAlignment="1">
      <alignment horizontal="center"/>
      <protection/>
    </xf>
    <xf numFmtId="0" fontId="5" fillId="0" borderId="36" xfId="23" applyFont="1" applyBorder="1" applyAlignment="1">
      <alignment horizontal="left"/>
      <protection/>
    </xf>
    <xf numFmtId="0" fontId="5" fillId="0" borderId="36" xfId="23" applyFont="1" applyBorder="1" applyAlignment="1">
      <alignment horizontal="center"/>
      <protection/>
    </xf>
    <xf numFmtId="0" fontId="5" fillId="0" borderId="37" xfId="23" applyFont="1" applyBorder="1" applyAlignment="1">
      <alignment horizontal="center"/>
      <protection/>
    </xf>
    <xf numFmtId="0" fontId="5" fillId="0" borderId="38" xfId="21" applyFont="1" applyBorder="1" applyAlignment="1">
      <alignment horizontal="center"/>
      <protection/>
    </xf>
    <xf numFmtId="0" fontId="5" fillId="0" borderId="39" xfId="21" applyFont="1" applyBorder="1" applyAlignment="1">
      <alignment horizontal="center"/>
      <protection/>
    </xf>
    <xf numFmtId="0" fontId="5" fillId="0" borderId="40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5" fillId="0" borderId="10" xfId="21" applyFont="1" applyBorder="1" applyAlignment="1">
      <alignment horizontal="center"/>
      <protection/>
    </xf>
    <xf numFmtId="0" fontId="5" fillId="0" borderId="11" xfId="21" applyFont="1" applyBorder="1" applyAlignment="1">
      <alignment horizontal="center"/>
      <protection/>
    </xf>
    <xf numFmtId="0" fontId="5" fillId="0" borderId="41" xfId="21" applyFont="1" applyBorder="1" applyAlignment="1">
      <alignment horizontal="center"/>
      <protection/>
    </xf>
    <xf numFmtId="0" fontId="7" fillId="0" borderId="9" xfId="23" applyFont="1" applyBorder="1" applyAlignment="1">
      <alignment horizontal="center"/>
      <protection/>
    </xf>
    <xf numFmtId="0" fontId="7" fillId="0" borderId="10" xfId="23" applyFont="1" applyBorder="1" applyAlignment="1">
      <alignment horizontal="center"/>
      <protection/>
    </xf>
    <xf numFmtId="0" fontId="7" fillId="0" borderId="11" xfId="23" applyFont="1" applyBorder="1" applyAlignment="1">
      <alignment horizontal="left"/>
      <protection/>
    </xf>
    <xf numFmtId="0" fontId="7" fillId="0" borderId="9" xfId="21" applyFont="1" applyBorder="1" applyAlignment="1">
      <alignment horizontal="right"/>
      <protection/>
    </xf>
    <xf numFmtId="0" fontId="7" fillId="0" borderId="10" xfId="21" applyFont="1" applyBorder="1" applyAlignment="1">
      <alignment horizontal="right"/>
      <protection/>
    </xf>
    <xf numFmtId="0" fontId="7" fillId="0" borderId="11" xfId="21" applyFont="1" applyBorder="1" applyAlignment="1">
      <alignment horizontal="right"/>
      <protection/>
    </xf>
    <xf numFmtId="0" fontId="10" fillId="0" borderId="0" xfId="23" applyFont="1">
      <alignment/>
      <protection/>
    </xf>
    <xf numFmtId="0" fontId="11" fillId="0" borderId="0" xfId="23" applyFont="1" applyAlignment="1">
      <alignment horizontal="centerContinuous"/>
      <protection/>
    </xf>
    <xf numFmtId="167" fontId="7" fillId="0" borderId="18" xfId="23" applyNumberFormat="1" applyFont="1" applyFill="1" applyBorder="1">
      <alignment/>
      <protection/>
    </xf>
    <xf numFmtId="3" fontId="8" fillId="2" borderId="42" xfId="23" applyNumberFormat="1" applyFont="1" applyFill="1" applyBorder="1">
      <alignment/>
      <protection/>
    </xf>
    <xf numFmtId="3" fontId="8" fillId="2" borderId="43" xfId="23" applyNumberFormat="1" applyFont="1" applyFill="1" applyBorder="1">
      <alignment/>
      <protection/>
    </xf>
    <xf numFmtId="1" fontId="7" fillId="0" borderId="39" xfId="23" applyNumberFormat="1" applyFont="1" applyFill="1" applyBorder="1" applyAlignment="1">
      <alignment horizontal="center"/>
      <protection/>
    </xf>
    <xf numFmtId="1" fontId="8" fillId="0" borderId="7" xfId="23" applyNumberFormat="1" applyFont="1" applyFill="1" applyBorder="1" applyAlignment="1">
      <alignment horizontal="left"/>
      <protection/>
    </xf>
    <xf numFmtId="3" fontId="8" fillId="0" borderId="38" xfId="23" applyNumberFormat="1" applyFont="1" applyFill="1" applyBorder="1">
      <alignment/>
      <protection/>
    </xf>
    <xf numFmtId="3" fontId="8" fillId="0" borderId="39" xfId="23" applyNumberFormat="1" applyFont="1" applyFill="1" applyBorder="1">
      <alignment/>
      <protection/>
    </xf>
    <xf numFmtId="3" fontId="8" fillId="0" borderId="40" xfId="23" applyNumberFormat="1" applyFont="1" applyFill="1" applyBorder="1">
      <alignment/>
      <protection/>
    </xf>
    <xf numFmtId="167" fontId="8" fillId="0" borderId="7" xfId="23" applyNumberFormat="1" applyFont="1" applyFill="1" applyBorder="1">
      <alignment/>
      <protection/>
    </xf>
    <xf numFmtId="0" fontId="7" fillId="2" borderId="38" xfId="23" applyFont="1" applyFill="1" applyBorder="1">
      <alignment/>
      <protection/>
    </xf>
    <xf numFmtId="1" fontId="7" fillId="2" borderId="39" xfId="23" applyNumberFormat="1" applyFont="1" applyFill="1" applyBorder="1" applyAlignment="1">
      <alignment horizontal="center"/>
      <protection/>
    </xf>
    <xf numFmtId="1" fontId="8" fillId="2" borderId="7" xfId="23" applyNumberFormat="1" applyFont="1" applyFill="1" applyBorder="1" applyAlignment="1">
      <alignment horizontal="left"/>
      <protection/>
    </xf>
    <xf numFmtId="3" fontId="8" fillId="2" borderId="38" xfId="23" applyNumberFormat="1" applyFont="1" applyFill="1" applyBorder="1">
      <alignment/>
      <protection/>
    </xf>
    <xf numFmtId="3" fontId="8" fillId="2" borderId="39" xfId="23" applyNumberFormat="1" applyFont="1" applyFill="1" applyBorder="1">
      <alignment/>
      <protection/>
    </xf>
    <xf numFmtId="167" fontId="8" fillId="2" borderId="7" xfId="23" applyNumberFormat="1" applyFont="1" applyFill="1" applyBorder="1">
      <alignment/>
      <protection/>
    </xf>
    <xf numFmtId="3" fontId="8" fillId="2" borderId="4" xfId="23" applyNumberFormat="1" applyFont="1" applyFill="1" applyBorder="1">
      <alignment/>
      <protection/>
    </xf>
    <xf numFmtId="3" fontId="8" fillId="2" borderId="44" xfId="23" applyNumberFormat="1" applyFont="1" applyFill="1" applyBorder="1">
      <alignment/>
      <protection/>
    </xf>
    <xf numFmtId="0" fontId="7" fillId="0" borderId="15" xfId="23" applyNumberFormat="1" applyFont="1" applyFill="1" applyBorder="1" applyAlignment="1">
      <alignment horizontal="left"/>
      <protection/>
    </xf>
    <xf numFmtId="0" fontId="7" fillId="0" borderId="15" xfId="21" applyNumberFormat="1" applyFont="1" applyBorder="1" applyAlignment="1">
      <alignment horizontal="left"/>
      <protection/>
    </xf>
    <xf numFmtId="3" fontId="7" fillId="0" borderId="42" xfId="23" applyNumberFormat="1" applyFont="1" applyFill="1" applyBorder="1">
      <alignment/>
      <protection/>
    </xf>
    <xf numFmtId="3" fontId="7" fillId="0" borderId="45" xfId="23" applyNumberFormat="1" applyFont="1" applyFill="1" applyBorder="1">
      <alignment/>
      <protection/>
    </xf>
    <xf numFmtId="3" fontId="7" fillId="0" borderId="43" xfId="23" applyNumberFormat="1" applyFont="1" applyFill="1" applyBorder="1">
      <alignment/>
      <protection/>
    </xf>
    <xf numFmtId="0" fontId="4" fillId="0" borderId="46" xfId="23" applyFont="1" applyBorder="1">
      <alignment/>
      <protection/>
    </xf>
    <xf numFmtId="0" fontId="5" fillId="0" borderId="47" xfId="23" applyFont="1" applyBorder="1" applyAlignment="1">
      <alignment horizontal="center"/>
      <protection/>
    </xf>
    <xf numFmtId="1" fontId="8" fillId="2" borderId="42" xfId="23" applyNumberFormat="1" applyFont="1" applyFill="1" applyBorder="1" applyAlignment="1">
      <alignment horizontal="center"/>
      <protection/>
    </xf>
    <xf numFmtId="1" fontId="7" fillId="2" borderId="42" xfId="23" applyNumberFormat="1" applyFont="1" applyFill="1" applyBorder="1" applyAlignment="1">
      <alignment horizontal="center"/>
      <protection/>
    </xf>
    <xf numFmtId="1" fontId="8" fillId="0" borderId="48" xfId="23" applyNumberFormat="1" applyFont="1" applyBorder="1" applyAlignment="1">
      <alignment horizontal="center"/>
      <protection/>
    </xf>
    <xf numFmtId="1" fontId="7" fillId="0" borderId="32" xfId="23" applyNumberFormat="1" applyFont="1" applyBorder="1" applyAlignment="1">
      <alignment horizontal="center"/>
      <protection/>
    </xf>
    <xf numFmtId="1" fontId="7" fillId="0" borderId="38" xfId="23" applyNumberFormat="1" applyFont="1" applyFill="1" applyBorder="1" applyAlignment="1">
      <alignment horizontal="center"/>
      <protection/>
    </xf>
    <xf numFmtId="0" fontId="9" fillId="0" borderId="1" xfId="23" applyFont="1" applyBorder="1">
      <alignment/>
      <protection/>
    </xf>
    <xf numFmtId="1" fontId="9" fillId="0" borderId="2" xfId="23" applyNumberFormat="1" applyFont="1" applyBorder="1" applyAlignment="1">
      <alignment horizontal="left"/>
      <protection/>
    </xf>
    <xf numFmtId="49" fontId="9" fillId="0" borderId="3" xfId="23" applyNumberFormat="1" applyFont="1" applyBorder="1" applyAlignment="1">
      <alignment horizontal="left"/>
      <protection/>
    </xf>
    <xf numFmtId="0" fontId="12" fillId="0" borderId="4" xfId="21" applyFont="1" applyBorder="1" applyAlignment="1">
      <alignment horizontal="centerContinuous"/>
      <protection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6" xfId="23" applyFont="1" applyBorder="1" applyAlignment="1">
      <alignment horizontal="centerContinuous"/>
      <protection/>
    </xf>
    <xf numFmtId="0" fontId="12" fillId="0" borderId="35" xfId="23" applyFont="1" applyBorder="1" applyAlignment="1">
      <alignment horizontal="center"/>
      <protection/>
    </xf>
    <xf numFmtId="0" fontId="12" fillId="0" borderId="36" xfId="23" applyFont="1" applyBorder="1" applyAlignment="1">
      <alignment horizontal="center"/>
      <protection/>
    </xf>
    <xf numFmtId="0" fontId="12" fillId="0" borderId="37" xfId="23" applyFont="1" applyBorder="1" applyAlignment="1">
      <alignment horizontal="center"/>
      <protection/>
    </xf>
    <xf numFmtId="0" fontId="12" fillId="0" borderId="38" xfId="21" applyFont="1" applyBorder="1" applyAlignment="1">
      <alignment horizontal="center"/>
      <protection/>
    </xf>
    <xf numFmtId="0" fontId="12" fillId="0" borderId="40" xfId="21" applyFont="1" applyBorder="1" applyAlignment="1">
      <alignment horizontal="center"/>
      <protection/>
    </xf>
    <xf numFmtId="0" fontId="12" fillId="0" borderId="7" xfId="21" applyFont="1" applyBorder="1" applyAlignment="1">
      <alignment horizontal="center"/>
      <protection/>
    </xf>
    <xf numFmtId="0" fontId="12" fillId="0" borderId="39" xfId="21" applyFont="1" applyBorder="1" applyAlignment="1">
      <alignment horizontal="center" shrinkToFit="1"/>
      <protection/>
    </xf>
    <xf numFmtId="49" fontId="7" fillId="0" borderId="15" xfId="23" applyNumberFormat="1" applyFont="1" applyBorder="1" applyAlignment="1">
      <alignment horizontal="left" shrinkToFit="1"/>
      <protection/>
    </xf>
    <xf numFmtId="3" fontId="7" fillId="0" borderId="45" xfId="23" applyNumberFormat="1" applyFont="1" applyBorder="1">
      <alignment/>
      <protection/>
    </xf>
    <xf numFmtId="3" fontId="8" fillId="2" borderId="40" xfId="23" applyNumberFormat="1" applyFont="1" applyFill="1" applyBorder="1">
      <alignment/>
      <protection/>
    </xf>
    <xf numFmtId="0" fontId="7" fillId="0" borderId="17" xfId="22" applyFont="1" applyFill="1" applyBorder="1" applyAlignment="1">
      <alignment horizontal="left"/>
      <protection/>
    </xf>
    <xf numFmtId="3" fontId="8" fillId="2" borderId="45" xfId="23" applyNumberFormat="1" applyFont="1" applyFill="1" applyBorder="1">
      <alignment/>
      <protection/>
    </xf>
    <xf numFmtId="49" fontId="7" fillId="0" borderId="18" xfId="23" applyNumberFormat="1" applyFont="1" applyBorder="1" applyAlignment="1">
      <alignment horizontal="left"/>
      <protection/>
    </xf>
    <xf numFmtId="49" fontId="8" fillId="2" borderId="18" xfId="23" applyNumberFormat="1" applyFont="1" applyFill="1" applyBorder="1" applyAlignment="1">
      <alignment horizontal="left"/>
      <protection/>
    </xf>
    <xf numFmtId="3" fontId="7" fillId="0" borderId="42" xfId="23" applyNumberFormat="1" applyFont="1" applyBorder="1">
      <alignment/>
      <protection/>
    </xf>
    <xf numFmtId="0" fontId="3" fillId="0" borderId="0" xfId="23" applyFont="1">
      <alignment/>
      <protection/>
    </xf>
    <xf numFmtId="4" fontId="3" fillId="0" borderId="0" xfId="23" applyNumberFormat="1">
      <alignment/>
      <protection/>
    </xf>
    <xf numFmtId="3" fontId="9" fillId="0" borderId="0" xfId="23" applyNumberFormat="1" applyFont="1">
      <alignment/>
      <protection/>
    </xf>
    <xf numFmtId="1" fontId="7" fillId="0" borderId="24" xfId="23" applyNumberFormat="1" applyFont="1" applyBorder="1" applyAlignment="1">
      <alignment horizontal="center"/>
      <protection/>
    </xf>
    <xf numFmtId="1" fontId="8" fillId="0" borderId="25" xfId="23" applyNumberFormat="1" applyFont="1" applyBorder="1" applyAlignment="1">
      <alignment horizontal="left"/>
      <protection/>
    </xf>
    <xf numFmtId="49" fontId="7" fillId="0" borderId="23" xfId="23" applyNumberFormat="1" applyFont="1" applyBorder="1" applyAlignment="1">
      <alignment horizontal="left"/>
      <protection/>
    </xf>
    <xf numFmtId="1" fontId="7" fillId="0" borderId="49" xfId="23" applyNumberFormat="1" applyFont="1" applyBorder="1" applyAlignment="1">
      <alignment horizontal="center"/>
      <protection/>
    </xf>
    <xf numFmtId="1" fontId="8" fillId="0" borderId="50" xfId="23" applyNumberFormat="1" applyFont="1" applyBorder="1" applyAlignment="1">
      <alignment horizontal="left"/>
      <protection/>
    </xf>
    <xf numFmtId="1" fontId="7" fillId="0" borderId="50" xfId="23" applyNumberFormat="1" applyFont="1" applyBorder="1" applyAlignment="1">
      <alignment horizontal="center"/>
      <protection/>
    </xf>
    <xf numFmtId="49" fontId="7" fillId="0" borderId="51" xfId="23" applyNumberFormat="1" applyFont="1" applyBorder="1" applyAlignment="1">
      <alignment horizontal="left"/>
      <protection/>
    </xf>
    <xf numFmtId="3" fontId="8" fillId="0" borderId="52" xfId="23" applyNumberFormat="1" applyFont="1" applyBorder="1">
      <alignment/>
      <protection/>
    </xf>
    <xf numFmtId="3" fontId="8" fillId="0" borderId="50" xfId="23" applyNumberFormat="1" applyFont="1" applyBorder="1">
      <alignment/>
      <protection/>
    </xf>
    <xf numFmtId="3" fontId="8" fillId="0" borderId="53" xfId="23" applyNumberFormat="1" applyFont="1" applyBorder="1">
      <alignment/>
      <protection/>
    </xf>
    <xf numFmtId="167" fontId="8" fillId="0" borderId="51" xfId="23" applyNumberFormat="1" applyFont="1" applyBorder="1">
      <alignment/>
      <protection/>
    </xf>
    <xf numFmtId="3" fontId="8" fillId="0" borderId="49" xfId="23" applyNumberFormat="1" applyFont="1" applyBorder="1">
      <alignment/>
      <protection/>
    </xf>
    <xf numFmtId="3" fontId="8" fillId="0" borderId="49" xfId="23" applyNumberFormat="1" applyFont="1" applyFill="1" applyBorder="1">
      <alignment/>
      <protection/>
    </xf>
    <xf numFmtId="3" fontId="8" fillId="0" borderId="50" xfId="23" applyNumberFormat="1" applyFont="1" applyFill="1" applyBorder="1">
      <alignment/>
      <protection/>
    </xf>
    <xf numFmtId="3" fontId="8" fillId="0" borderId="53" xfId="23" applyNumberFormat="1" applyFont="1" applyFill="1" applyBorder="1">
      <alignment/>
      <protection/>
    </xf>
    <xf numFmtId="3" fontId="7" fillId="0" borderId="54" xfId="23" applyNumberFormat="1" applyFont="1" applyBorder="1">
      <alignment/>
      <protection/>
    </xf>
    <xf numFmtId="49" fontId="8" fillId="2" borderId="15" xfId="23" applyNumberFormat="1" applyFont="1" applyFill="1" applyBorder="1" applyAlignment="1">
      <alignment horizontal="left" shrinkToFit="1"/>
      <protection/>
    </xf>
    <xf numFmtId="0" fontId="15" fillId="0" borderId="0" xfId="21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Příjmy město oddíly SR 2000" xfId="21"/>
    <cellStyle name="normální_Výdaje 2001-tab" xfId="22"/>
    <cellStyle name="normální_Výdaje SR 2000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0"/>
  <sheetViews>
    <sheetView showZeros="0" tabSelected="1" zoomScale="65" zoomScaleNormal="65" zoomScaleSheetLayoutView="75" workbookViewId="0" topLeftCell="B1">
      <selection activeCell="B3" sqref="B3"/>
    </sheetView>
  </sheetViews>
  <sheetFormatPr defaultColWidth="8.796875" defaultRowHeight="15"/>
  <cols>
    <col min="1" max="1" width="4.09765625" style="1" hidden="1" customWidth="1"/>
    <col min="2" max="2" width="4.796875" style="1" customWidth="1"/>
    <col min="3" max="3" width="6.3984375" style="2" hidden="1" customWidth="1"/>
    <col min="4" max="4" width="58" style="3" customWidth="1"/>
    <col min="5" max="5" width="13.796875" style="4" customWidth="1"/>
    <col min="6" max="6" width="15" style="1" customWidth="1"/>
    <col min="7" max="7" width="14.59765625" style="1" customWidth="1"/>
    <col min="8" max="8" width="9" style="1" customWidth="1"/>
    <col min="9" max="9" width="13.796875" style="1" customWidth="1"/>
    <col min="10" max="10" width="15.09765625" style="1" customWidth="1"/>
    <col min="11" max="11" width="15.19921875" style="1" customWidth="1"/>
    <col min="12" max="12" width="9" style="1" bestFit="1" customWidth="1"/>
    <col min="13" max="13" width="13.796875" style="1" customWidth="1"/>
    <col min="14" max="14" width="15.19921875" style="1" customWidth="1"/>
    <col min="15" max="15" width="15.69921875" style="1" customWidth="1"/>
    <col min="16" max="16" width="8.796875" style="1" bestFit="1" customWidth="1"/>
    <col min="17" max="16384" width="7.09765625" style="1" customWidth="1"/>
  </cols>
  <sheetData>
    <row r="1" spans="1:17" ht="22.5">
      <c r="A1" s="141" t="s">
        <v>64</v>
      </c>
      <c r="B1" s="214" t="s">
        <v>216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42"/>
    </row>
    <row r="2" ht="20.25">
      <c r="A2" s="141"/>
    </row>
    <row r="3" ht="13.5" thickBot="1"/>
    <row r="4" spans="1:19" ht="19.5" thickBot="1">
      <c r="A4" s="165"/>
      <c r="B4" s="172"/>
      <c r="C4" s="173"/>
      <c r="D4" s="174"/>
      <c r="E4" s="175" t="s">
        <v>96</v>
      </c>
      <c r="F4" s="176"/>
      <c r="G4" s="176"/>
      <c r="H4" s="177"/>
      <c r="I4" s="175" t="s">
        <v>97</v>
      </c>
      <c r="J4" s="176"/>
      <c r="K4" s="176"/>
      <c r="L4" s="177"/>
      <c r="M4" s="175" t="s">
        <v>91</v>
      </c>
      <c r="N4" s="176"/>
      <c r="O4" s="176"/>
      <c r="P4" s="178"/>
      <c r="Q4" s="194" t="s">
        <v>197</v>
      </c>
      <c r="R4" s="194" t="s">
        <v>198</v>
      </c>
      <c r="S4" s="194" t="s">
        <v>199</v>
      </c>
    </row>
    <row r="5" spans="1:16" ht="19.5" thickBot="1">
      <c r="A5" s="166" t="s">
        <v>0</v>
      </c>
      <c r="B5" s="179" t="s">
        <v>1</v>
      </c>
      <c r="C5" s="180" t="s">
        <v>2</v>
      </c>
      <c r="D5" s="181" t="s">
        <v>60</v>
      </c>
      <c r="E5" s="182" t="s">
        <v>209</v>
      </c>
      <c r="F5" s="185" t="s">
        <v>217</v>
      </c>
      <c r="G5" s="183" t="s">
        <v>218</v>
      </c>
      <c r="H5" s="184" t="s">
        <v>62</v>
      </c>
      <c r="I5" s="182" t="s">
        <v>209</v>
      </c>
      <c r="J5" s="185" t="s">
        <v>217</v>
      </c>
      <c r="K5" s="183" t="s">
        <v>218</v>
      </c>
      <c r="L5" s="184" t="s">
        <v>62</v>
      </c>
      <c r="M5" s="182" t="s">
        <v>209</v>
      </c>
      <c r="N5" s="185" t="s">
        <v>217</v>
      </c>
      <c r="O5" s="183" t="s">
        <v>218</v>
      </c>
      <c r="P5" s="184" t="s">
        <v>62</v>
      </c>
    </row>
    <row r="6" spans="1:19" ht="20.25">
      <c r="A6" s="167">
        <v>1</v>
      </c>
      <c r="B6" s="117">
        <v>10</v>
      </c>
      <c r="C6" s="119"/>
      <c r="D6" s="161" t="s">
        <v>5</v>
      </c>
      <c r="E6" s="38">
        <f>+'PV+KV'!E9</f>
        <v>14802</v>
      </c>
      <c r="F6" s="39">
        <f>+'PV+KV'!F9</f>
        <v>16851</v>
      </c>
      <c r="G6" s="40">
        <f>+'PV+KV'!G9</f>
        <v>15654</v>
      </c>
      <c r="H6" s="143">
        <f aca="true" t="shared" si="0" ref="H6:H28">+G6/F6*100</f>
        <v>92.89656400213637</v>
      </c>
      <c r="I6" s="38">
        <f>+'PV+KV'!I9</f>
        <v>0</v>
      </c>
      <c r="J6" s="39">
        <f>+'PV+KV'!J9</f>
        <v>0</v>
      </c>
      <c r="K6" s="40">
        <f>+'PV+KV'!K9</f>
        <v>0</v>
      </c>
      <c r="L6" s="143"/>
      <c r="M6" s="38">
        <f>+'PV+KV'!M9</f>
        <v>14802</v>
      </c>
      <c r="N6" s="39">
        <f>+'PV+KV'!N9</f>
        <v>16851</v>
      </c>
      <c r="O6" s="40">
        <f>+'PV+KV'!O9</f>
        <v>15654</v>
      </c>
      <c r="P6" s="143">
        <f aca="true" t="shared" si="1" ref="P6:P28">+O6/N6*100</f>
        <v>92.89656400213637</v>
      </c>
      <c r="Q6" s="195">
        <f>O6/$O$30*100</f>
        <v>0.12927610829859462</v>
      </c>
      <c r="R6" s="195">
        <f>G6/$G$30*100</f>
        <v>0.1687414950147204</v>
      </c>
      <c r="S6" s="195">
        <f>K6/$K$30*100</f>
        <v>0</v>
      </c>
    </row>
    <row r="7" spans="1:19" ht="20.25">
      <c r="A7" s="167">
        <v>2</v>
      </c>
      <c r="B7" s="117">
        <v>21</v>
      </c>
      <c r="C7" s="119"/>
      <c r="D7" s="161" t="s">
        <v>6</v>
      </c>
      <c r="E7" s="38">
        <f>+'PV+KV'!E15</f>
        <v>10169</v>
      </c>
      <c r="F7" s="39">
        <f>+'PV+KV'!F15</f>
        <v>10506</v>
      </c>
      <c r="G7" s="40">
        <f>+'PV+KV'!G15</f>
        <v>9977</v>
      </c>
      <c r="H7" s="143">
        <f t="shared" si="0"/>
        <v>94.96478202931658</v>
      </c>
      <c r="I7" s="38">
        <f>+'PV+KV'!I15</f>
        <v>0</v>
      </c>
      <c r="J7" s="39">
        <f>+'PV+KV'!J15</f>
        <v>0</v>
      </c>
      <c r="K7" s="40">
        <f>+'PV+KV'!K15</f>
        <v>0</v>
      </c>
      <c r="L7" s="143"/>
      <c r="M7" s="38">
        <f>+'PV+KV'!M15</f>
        <v>10169</v>
      </c>
      <c r="N7" s="39">
        <f>+'PV+KV'!N15</f>
        <v>10506</v>
      </c>
      <c r="O7" s="40">
        <f>+'PV+KV'!O15</f>
        <v>9977</v>
      </c>
      <c r="P7" s="143">
        <f t="shared" si="1"/>
        <v>94.96478202931658</v>
      </c>
      <c r="Q7" s="195">
        <f aca="true" t="shared" si="2" ref="Q7:Q28">O7/$O$30*100</f>
        <v>0.0823934925574983</v>
      </c>
      <c r="R7" s="195">
        <f aca="true" t="shared" si="3" ref="R7:R28">G7/$G$30*100</f>
        <v>0.10754656290800214</v>
      </c>
      <c r="S7" s="195">
        <f aca="true" t="shared" si="4" ref="S7:S28">K7/$K$30*100</f>
        <v>0</v>
      </c>
    </row>
    <row r="8" spans="1:19" ht="20.25">
      <c r="A8" s="167">
        <v>2</v>
      </c>
      <c r="B8" s="117">
        <v>22</v>
      </c>
      <c r="C8" s="119"/>
      <c r="D8" s="161" t="s">
        <v>10</v>
      </c>
      <c r="E8" s="38">
        <f>+'PV+KV'!E24</f>
        <v>2389934</v>
      </c>
      <c r="F8" s="39">
        <f>+'PV+KV'!F24</f>
        <v>2404766</v>
      </c>
      <c r="G8" s="40">
        <f>+'PV+KV'!G24</f>
        <v>2363588</v>
      </c>
      <c r="H8" s="143">
        <f t="shared" si="0"/>
        <v>98.2876504408329</v>
      </c>
      <c r="I8" s="38">
        <f>+'PV+KV'!I24</f>
        <v>459539</v>
      </c>
      <c r="J8" s="39">
        <f>+'PV+KV'!J24</f>
        <v>476788</v>
      </c>
      <c r="K8" s="40">
        <f>+'PV+KV'!K24</f>
        <v>426104</v>
      </c>
      <c r="L8" s="143">
        <f>+K8/J8*100</f>
        <v>89.369698901818</v>
      </c>
      <c r="M8" s="38">
        <f>+'PV+KV'!M24</f>
        <v>2849473</v>
      </c>
      <c r="N8" s="39">
        <f>+'PV+KV'!N24</f>
        <v>2881554</v>
      </c>
      <c r="O8" s="40">
        <f>+'PV+KV'!O24</f>
        <v>2789692</v>
      </c>
      <c r="P8" s="143">
        <f t="shared" si="1"/>
        <v>96.8120673775331</v>
      </c>
      <c r="Q8" s="195">
        <f t="shared" si="2"/>
        <v>23.038234643651652</v>
      </c>
      <c r="R8" s="195">
        <f t="shared" si="3"/>
        <v>25.478176358684873</v>
      </c>
      <c r="S8" s="195">
        <f t="shared" si="4"/>
        <v>15.045758308280845</v>
      </c>
    </row>
    <row r="9" spans="1:19" ht="20.25">
      <c r="A9" s="167">
        <v>2</v>
      </c>
      <c r="B9" s="117">
        <v>23</v>
      </c>
      <c r="C9" s="119"/>
      <c r="D9" s="161" t="s">
        <v>14</v>
      </c>
      <c r="E9" s="38">
        <f>+'PV+KV'!E33</f>
        <v>16751</v>
      </c>
      <c r="F9" s="39">
        <f>+'PV+KV'!F33</f>
        <v>12403</v>
      </c>
      <c r="G9" s="40">
        <f>+'PV+KV'!G33</f>
        <v>5528</v>
      </c>
      <c r="H9" s="143">
        <f t="shared" si="0"/>
        <v>44.569862130129806</v>
      </c>
      <c r="I9" s="38">
        <f>+'PV+KV'!I33</f>
        <v>573558</v>
      </c>
      <c r="J9" s="39">
        <f>+'PV+KV'!J33</f>
        <v>519936</v>
      </c>
      <c r="K9" s="40">
        <f>+'PV+KV'!K33</f>
        <v>467514</v>
      </c>
      <c r="L9" s="143">
        <f>+K9/J9*100</f>
        <v>89.9176052437223</v>
      </c>
      <c r="M9" s="38">
        <f>+'PV+KV'!M33</f>
        <v>590309</v>
      </c>
      <c r="N9" s="39">
        <f>+'PV+KV'!N33</f>
        <v>532339</v>
      </c>
      <c r="O9" s="40">
        <f>+'PV+KV'!O33</f>
        <v>473042</v>
      </c>
      <c r="P9" s="143">
        <f t="shared" si="1"/>
        <v>88.86104531135234</v>
      </c>
      <c r="Q9" s="195">
        <f t="shared" si="2"/>
        <v>3.9065433002289383</v>
      </c>
      <c r="R9" s="195">
        <f t="shared" si="3"/>
        <v>0.05958879420220867</v>
      </c>
      <c r="S9" s="195">
        <f t="shared" si="4"/>
        <v>16.507947941670604</v>
      </c>
    </row>
    <row r="10" spans="1:19" ht="20.25">
      <c r="A10" s="167"/>
      <c r="B10" s="117">
        <v>24</v>
      </c>
      <c r="C10" s="119"/>
      <c r="D10" s="161" t="s">
        <v>206</v>
      </c>
      <c r="E10" s="38">
        <f>'PV+KV'!E36</f>
        <v>0</v>
      </c>
      <c r="F10" s="39">
        <f>'PV+KV'!F36</f>
        <v>80</v>
      </c>
      <c r="G10" s="40">
        <f>'PV+KV'!G36</f>
        <v>76</v>
      </c>
      <c r="H10" s="143">
        <f t="shared" si="0"/>
        <v>95</v>
      </c>
      <c r="I10" s="38">
        <f>'PV+KV'!I36</f>
        <v>0</v>
      </c>
      <c r="J10" s="39">
        <f>'PV+KV'!J36</f>
        <v>47</v>
      </c>
      <c r="K10" s="40">
        <f>'PV+KV'!K36</f>
        <v>47</v>
      </c>
      <c r="L10" s="143"/>
      <c r="M10" s="38">
        <f>'PV+KV'!M36</f>
        <v>0</v>
      </c>
      <c r="N10" s="39">
        <f>'PV+KV'!N36</f>
        <v>127</v>
      </c>
      <c r="O10" s="40">
        <f>'PV+KV'!O36</f>
        <v>123</v>
      </c>
      <c r="P10" s="143">
        <f t="shared" si="1"/>
        <v>96.8503937007874</v>
      </c>
      <c r="Q10" s="195">
        <f t="shared" si="2"/>
        <v>0.0010157762438180106</v>
      </c>
      <c r="R10" s="195">
        <f t="shared" si="3"/>
        <v>0.0008192381257901336</v>
      </c>
      <c r="S10" s="195">
        <f t="shared" si="4"/>
        <v>0.0016595728753759638</v>
      </c>
    </row>
    <row r="11" spans="1:19" ht="20.25">
      <c r="A11" s="167">
        <v>3</v>
      </c>
      <c r="B11" s="117">
        <v>31</v>
      </c>
      <c r="C11" s="119"/>
      <c r="D11" s="161" t="s">
        <v>18</v>
      </c>
      <c r="E11" s="38">
        <f>+'PV+KV'!E50</f>
        <v>373062</v>
      </c>
      <c r="F11" s="39">
        <f>+'PV+KV'!F50</f>
        <v>502954</v>
      </c>
      <c r="G11" s="40">
        <f>+'PV+KV'!G50</f>
        <v>484127</v>
      </c>
      <c r="H11" s="143">
        <f t="shared" si="0"/>
        <v>96.25671532585484</v>
      </c>
      <c r="I11" s="38">
        <f>+'PV+KV'!I50</f>
        <v>229364</v>
      </c>
      <c r="J11" s="39">
        <f>+'PV+KV'!J50</f>
        <v>591597</v>
      </c>
      <c r="K11" s="40">
        <f>+'PV+KV'!K50</f>
        <v>514334</v>
      </c>
      <c r="L11" s="143">
        <f>+K11/J11*100</f>
        <v>86.93992701112413</v>
      </c>
      <c r="M11" s="38">
        <f>+'PV+KV'!M50</f>
        <v>602426</v>
      </c>
      <c r="N11" s="39">
        <f>+'PV+KV'!N50</f>
        <v>1094551</v>
      </c>
      <c r="O11" s="40">
        <f>+'PV+KV'!O50</f>
        <v>998461</v>
      </c>
      <c r="P11" s="143">
        <f t="shared" si="1"/>
        <v>91.22105776706613</v>
      </c>
      <c r="Q11" s="195">
        <f t="shared" si="2"/>
        <v>8.24563385511199</v>
      </c>
      <c r="R11" s="195">
        <f t="shared" si="3"/>
        <v>5.218622317426316</v>
      </c>
      <c r="S11" s="195">
        <f t="shared" si="4"/>
        <v>18.161165006034487</v>
      </c>
    </row>
    <row r="12" spans="1:19" ht="20.25">
      <c r="A12" s="167">
        <v>3</v>
      </c>
      <c r="B12" s="117">
        <v>32</v>
      </c>
      <c r="C12" s="119"/>
      <c r="D12" s="160" t="s">
        <v>18</v>
      </c>
      <c r="E12" s="38">
        <f>+'PV+KV'!E54</f>
        <v>107</v>
      </c>
      <c r="F12" s="39">
        <f>+'PV+KV'!F54</f>
        <v>165</v>
      </c>
      <c r="G12" s="40">
        <f>+'PV+KV'!G54</f>
        <v>164</v>
      </c>
      <c r="H12" s="143">
        <f t="shared" si="0"/>
        <v>99.39393939393939</v>
      </c>
      <c r="I12" s="38">
        <f>+'PV+KV'!I54</f>
        <v>0</v>
      </c>
      <c r="J12" s="39">
        <f>+'PV+KV'!J54</f>
        <v>0</v>
      </c>
      <c r="K12" s="40">
        <f>+'PV+KV'!K54</f>
        <v>0</v>
      </c>
      <c r="L12" s="143"/>
      <c r="M12" s="38">
        <f>+'PV+KV'!M54</f>
        <v>107</v>
      </c>
      <c r="N12" s="39">
        <f>+'PV+KV'!N54</f>
        <v>165</v>
      </c>
      <c r="O12" s="40">
        <f>+'PV+KV'!O54</f>
        <v>164</v>
      </c>
      <c r="P12" s="143">
        <f t="shared" si="1"/>
        <v>99.39393939393939</v>
      </c>
      <c r="Q12" s="195">
        <f t="shared" si="2"/>
        <v>0.0013543683250906808</v>
      </c>
      <c r="R12" s="195">
        <f t="shared" si="3"/>
        <v>0.0017678296398629199</v>
      </c>
      <c r="S12" s="195">
        <f t="shared" si="4"/>
        <v>0</v>
      </c>
    </row>
    <row r="13" spans="1:19" ht="20.25">
      <c r="A13" s="167">
        <v>3</v>
      </c>
      <c r="B13" s="117">
        <v>33</v>
      </c>
      <c r="C13" s="119"/>
      <c r="D13" s="160" t="s">
        <v>26</v>
      </c>
      <c r="E13" s="38">
        <f>+'PV+KV'!E73</f>
        <v>852513</v>
      </c>
      <c r="F13" s="39">
        <f>+'PV+KV'!F73</f>
        <v>921069</v>
      </c>
      <c r="G13" s="40">
        <f>+'PV+KV'!G73</f>
        <v>906693</v>
      </c>
      <c r="H13" s="143">
        <f t="shared" si="0"/>
        <v>98.43920488041611</v>
      </c>
      <c r="I13" s="38">
        <f>+'PV+KV'!I73</f>
        <v>173308</v>
      </c>
      <c r="J13" s="39">
        <f>+'PV+KV'!J73</f>
        <v>322983</v>
      </c>
      <c r="K13" s="40">
        <f>+'PV+KV'!K73</f>
        <v>294507</v>
      </c>
      <c r="L13" s="143">
        <f>+K13/J13*100</f>
        <v>91.18343689915568</v>
      </c>
      <c r="M13" s="38">
        <f>+'PV+KV'!M73</f>
        <v>1025821</v>
      </c>
      <c r="N13" s="39">
        <f>+'PV+KV'!N73</f>
        <v>1244052</v>
      </c>
      <c r="O13" s="40">
        <f>+'PV+KV'!O73</f>
        <v>1201200</v>
      </c>
      <c r="P13" s="143">
        <f t="shared" si="1"/>
        <v>96.55544945066606</v>
      </c>
      <c r="Q13" s="195">
        <f t="shared" si="2"/>
        <v>9.91992214694467</v>
      </c>
      <c r="R13" s="195">
        <f t="shared" si="3"/>
        <v>9.7736509735136</v>
      </c>
      <c r="S13" s="195">
        <f t="shared" si="4"/>
        <v>10.399060187411681</v>
      </c>
    </row>
    <row r="14" spans="1:19" ht="20.25">
      <c r="A14" s="167">
        <v>3</v>
      </c>
      <c r="B14" s="117">
        <v>34</v>
      </c>
      <c r="C14" s="119"/>
      <c r="D14" s="160" t="s">
        <v>28</v>
      </c>
      <c r="E14" s="38">
        <f>+'PV+KV'!E79</f>
        <v>195499</v>
      </c>
      <c r="F14" s="39">
        <f>+'PV+KV'!F79</f>
        <v>215848</v>
      </c>
      <c r="G14" s="40">
        <f>+'PV+KV'!G79</f>
        <v>210957</v>
      </c>
      <c r="H14" s="143">
        <f t="shared" si="0"/>
        <v>97.73405359326934</v>
      </c>
      <c r="I14" s="38">
        <f>+'PV+KV'!I79</f>
        <v>78774</v>
      </c>
      <c r="J14" s="39">
        <f>+'PV+KV'!J79</f>
        <v>85107</v>
      </c>
      <c r="K14" s="40">
        <f>+'PV+KV'!K79</f>
        <v>51816</v>
      </c>
      <c r="L14" s="143">
        <f>+K14/J14*100</f>
        <v>60.883358595650186</v>
      </c>
      <c r="M14" s="38">
        <f>+'PV+KV'!M79</f>
        <v>274273</v>
      </c>
      <c r="N14" s="39">
        <f>+'PV+KV'!N79</f>
        <v>300955</v>
      </c>
      <c r="O14" s="40">
        <f>+'PV+KV'!O79</f>
        <v>262773</v>
      </c>
      <c r="P14" s="143">
        <f t="shared" si="1"/>
        <v>87.31305344652856</v>
      </c>
      <c r="Q14" s="195">
        <f t="shared" si="2"/>
        <v>2.170069682250326</v>
      </c>
      <c r="R14" s="195">
        <f t="shared" si="3"/>
        <v>2.274000227661963</v>
      </c>
      <c r="S14" s="195">
        <f t="shared" si="4"/>
        <v>1.829626130010233</v>
      </c>
    </row>
    <row r="15" spans="1:19" ht="20.25">
      <c r="A15" s="167">
        <v>3</v>
      </c>
      <c r="B15" s="117">
        <v>35</v>
      </c>
      <c r="C15" s="119"/>
      <c r="D15" s="160" t="s">
        <v>31</v>
      </c>
      <c r="E15" s="38">
        <f>+'PV+KV'!E89</f>
        <v>146634</v>
      </c>
      <c r="F15" s="39">
        <f>+'PV+KV'!F89</f>
        <v>161678</v>
      </c>
      <c r="G15" s="40">
        <f>+'PV+KV'!G89</f>
        <v>157467</v>
      </c>
      <c r="H15" s="143">
        <f t="shared" si="0"/>
        <v>97.39544031964769</v>
      </c>
      <c r="I15" s="38">
        <f>+'PV+KV'!I89</f>
        <v>151980</v>
      </c>
      <c r="J15" s="39">
        <f>+'PV+KV'!J89</f>
        <v>182080</v>
      </c>
      <c r="K15" s="40">
        <f>+'PV+KV'!K89</f>
        <v>174657</v>
      </c>
      <c r="L15" s="143">
        <f>+K15/J15*100</f>
        <v>95.92322056239016</v>
      </c>
      <c r="M15" s="38">
        <f>+'PV+KV'!M89</f>
        <v>298614</v>
      </c>
      <c r="N15" s="39">
        <f>+'PV+KV'!N89</f>
        <v>343758</v>
      </c>
      <c r="O15" s="40">
        <f>+'PV+KV'!O89</f>
        <v>332124</v>
      </c>
      <c r="P15" s="143">
        <f t="shared" si="1"/>
        <v>96.61564239959506</v>
      </c>
      <c r="Q15" s="195">
        <f t="shared" si="2"/>
        <v>2.7427940585513246</v>
      </c>
      <c r="R15" s="195">
        <f t="shared" si="3"/>
        <v>1.697407499392039</v>
      </c>
      <c r="S15" s="195">
        <f t="shared" si="4"/>
        <v>6.167149355202973</v>
      </c>
    </row>
    <row r="16" spans="1:19" ht="20.25">
      <c r="A16" s="167">
        <v>3</v>
      </c>
      <c r="B16" s="117">
        <v>36</v>
      </c>
      <c r="C16" s="119"/>
      <c r="D16" s="160" t="s">
        <v>104</v>
      </c>
      <c r="E16" s="38">
        <f>+'PV+KV'!E102</f>
        <v>991628</v>
      </c>
      <c r="F16" s="39">
        <f>+'PV+KV'!F102</f>
        <v>1111294</v>
      </c>
      <c r="G16" s="40">
        <f>+'PV+KV'!G102</f>
        <v>862574</v>
      </c>
      <c r="H16" s="143">
        <f t="shared" si="0"/>
        <v>77.61888393170484</v>
      </c>
      <c r="I16" s="38">
        <f>+'PV+KV'!I102</f>
        <v>1379800</v>
      </c>
      <c r="J16" s="39">
        <f>+'PV+KV'!J102</f>
        <v>1069315</v>
      </c>
      <c r="K16" s="40">
        <f>+'PV+KV'!K102</f>
        <v>658949</v>
      </c>
      <c r="L16" s="143">
        <f>+K16/J16*100</f>
        <v>61.623469230301644</v>
      </c>
      <c r="M16" s="38">
        <f>+'PV+KV'!M102</f>
        <v>2371428</v>
      </c>
      <c r="N16" s="39">
        <f>+'PV+KV'!N102</f>
        <v>2180609</v>
      </c>
      <c r="O16" s="40">
        <f>+'PV+KV'!O102</f>
        <v>1521523</v>
      </c>
      <c r="P16" s="143">
        <f t="shared" si="1"/>
        <v>69.775140797823</v>
      </c>
      <c r="Q16" s="195">
        <f t="shared" si="2"/>
        <v>12.565259494493583</v>
      </c>
      <c r="R16" s="195">
        <f t="shared" si="3"/>
        <v>9.298072462043404</v>
      </c>
      <c r="S16" s="195">
        <f t="shared" si="4"/>
        <v>23.26752950332162</v>
      </c>
    </row>
    <row r="17" spans="1:19" ht="20.25">
      <c r="A17" s="167">
        <v>3</v>
      </c>
      <c r="B17" s="117">
        <v>37</v>
      </c>
      <c r="C17" s="119"/>
      <c r="D17" s="160" t="s">
        <v>45</v>
      </c>
      <c r="E17" s="38">
        <f>+'PV+KV'!E119</f>
        <v>624465</v>
      </c>
      <c r="F17" s="39">
        <f>+'PV+KV'!F119</f>
        <v>644505</v>
      </c>
      <c r="G17" s="40">
        <f>+'PV+KV'!G119</f>
        <v>561418</v>
      </c>
      <c r="H17" s="143">
        <f t="shared" si="0"/>
        <v>87.10840102093856</v>
      </c>
      <c r="I17" s="38">
        <f>+'PV+KV'!I119</f>
        <v>105577</v>
      </c>
      <c r="J17" s="39">
        <f>+'PV+KV'!J119</f>
        <v>124251</v>
      </c>
      <c r="K17" s="40">
        <f>+'PV+KV'!K119</f>
        <v>94432</v>
      </c>
      <c r="L17" s="143">
        <f>+K17/J17*100</f>
        <v>76.00099797989553</v>
      </c>
      <c r="M17" s="38">
        <f>+'PV+KV'!M119</f>
        <v>730042</v>
      </c>
      <c r="N17" s="39">
        <f>+'PV+KV'!N119</f>
        <v>768756</v>
      </c>
      <c r="O17" s="40">
        <f>+'PV+KV'!O119</f>
        <v>655850</v>
      </c>
      <c r="P17" s="143">
        <f t="shared" si="1"/>
        <v>85.31315527943846</v>
      </c>
      <c r="Q17" s="195">
        <f t="shared" si="2"/>
        <v>5.416234548845872</v>
      </c>
      <c r="R17" s="195">
        <f t="shared" si="3"/>
        <v>6.051776711905858</v>
      </c>
      <c r="S17" s="195">
        <f t="shared" si="4"/>
        <v>3.3343996971809156</v>
      </c>
    </row>
    <row r="18" spans="1:19" ht="20.25">
      <c r="A18" s="167"/>
      <c r="B18" s="117">
        <v>38</v>
      </c>
      <c r="C18" s="119"/>
      <c r="D18" s="160" t="s">
        <v>192</v>
      </c>
      <c r="E18" s="38">
        <f>+'PV+KV'!E121</f>
        <v>14900</v>
      </c>
      <c r="F18" s="39">
        <f>+'PV+KV'!F121</f>
        <v>17483</v>
      </c>
      <c r="G18" s="40">
        <f>+'PV+KV'!G121</f>
        <v>17483</v>
      </c>
      <c r="H18" s="143">
        <f>+G18/F18*100</f>
        <v>100</v>
      </c>
      <c r="I18" s="38">
        <f>+'PV+KV'!I121</f>
        <v>0</v>
      </c>
      <c r="J18" s="39">
        <f>+'PV+KV'!J121</f>
        <v>0</v>
      </c>
      <c r="K18" s="40">
        <f>+'PV+KV'!K121</f>
        <v>0</v>
      </c>
      <c r="L18" s="143"/>
      <c r="M18" s="38">
        <f>+'PV+KV'!M121</f>
        <v>14900</v>
      </c>
      <c r="N18" s="39">
        <f>+'PV+KV'!N121</f>
        <v>17483</v>
      </c>
      <c r="O18" s="40">
        <f>+'PV+KV'!O121</f>
        <v>17483</v>
      </c>
      <c r="P18" s="143">
        <f t="shared" si="1"/>
        <v>100</v>
      </c>
      <c r="Q18" s="195">
        <f t="shared" si="2"/>
        <v>0.14438061846073397</v>
      </c>
      <c r="R18" s="195">
        <f t="shared" si="3"/>
        <v>0.18845710727880138</v>
      </c>
      <c r="S18" s="195">
        <f t="shared" si="4"/>
        <v>0</v>
      </c>
    </row>
    <row r="19" spans="1:19" ht="20.25">
      <c r="A19" s="167"/>
      <c r="B19" s="117">
        <v>39</v>
      </c>
      <c r="C19" s="119"/>
      <c r="D19" s="160" t="s">
        <v>210</v>
      </c>
      <c r="E19" s="38">
        <f>+'PV+KV'!E125</f>
        <v>0</v>
      </c>
      <c r="F19" s="39">
        <f>+'PV+KV'!F125</f>
        <v>25</v>
      </c>
      <c r="G19" s="40">
        <f>+'PV+KV'!G125</f>
        <v>15</v>
      </c>
      <c r="H19" s="143">
        <f>+G19/F19*100</f>
        <v>60</v>
      </c>
      <c r="I19" s="38"/>
      <c r="J19" s="39"/>
      <c r="K19" s="40"/>
      <c r="L19" s="143"/>
      <c r="M19" s="38">
        <f>+'PV+KV'!M125</f>
        <v>0</v>
      </c>
      <c r="N19" s="39">
        <f>+'PV+KV'!N125</f>
        <v>25</v>
      </c>
      <c r="O19" s="40">
        <f>+'PV+KV'!O125</f>
        <v>15</v>
      </c>
      <c r="P19" s="143">
        <f>+O19/N19*100</f>
        <v>60</v>
      </c>
      <c r="Q19" s="195">
        <f t="shared" si="2"/>
        <v>0.00012387515168512325</v>
      </c>
      <c r="R19" s="195">
        <f t="shared" si="3"/>
        <v>0.00016169173535331583</v>
      </c>
      <c r="S19" s="195">
        <f t="shared" si="4"/>
        <v>0</v>
      </c>
    </row>
    <row r="20" spans="1:19" ht="20.25">
      <c r="A20" s="167">
        <v>4</v>
      </c>
      <c r="B20" s="117">
        <v>41</v>
      </c>
      <c r="C20" s="119"/>
      <c r="D20" s="87" t="s">
        <v>47</v>
      </c>
      <c r="E20" s="38">
        <f>+'PV+KV'!E140</f>
        <v>10058</v>
      </c>
      <c r="F20" s="39">
        <f>+'PV+KV'!F140</f>
        <v>971025</v>
      </c>
      <c r="G20" s="40">
        <f>+'PV+KV'!G140</f>
        <v>950138</v>
      </c>
      <c r="H20" s="143">
        <f t="shared" si="0"/>
        <v>97.84897402229603</v>
      </c>
      <c r="I20" s="38">
        <f>+'PV+KV'!I140</f>
        <v>0</v>
      </c>
      <c r="J20" s="39">
        <f>+'PV+KV'!J140</f>
        <v>0</v>
      </c>
      <c r="K20" s="40">
        <f>+'PV+KV'!K140</f>
        <v>0</v>
      </c>
      <c r="L20" s="143"/>
      <c r="M20" s="38">
        <f>+'PV+KV'!M140</f>
        <v>10058</v>
      </c>
      <c r="N20" s="39">
        <f>+'PV+KV'!N140</f>
        <v>971025</v>
      </c>
      <c r="O20" s="40">
        <f>+'PV+KV'!O140</f>
        <v>950138</v>
      </c>
      <c r="P20" s="143">
        <f t="shared" si="1"/>
        <v>97.84897402229603</v>
      </c>
      <c r="Q20" s="195">
        <f t="shared" si="2"/>
        <v>7.846565924786642</v>
      </c>
      <c r="R20" s="195">
        <f t="shared" si="3"/>
        <v>10.24196413634192</v>
      </c>
      <c r="S20" s="195">
        <f t="shared" si="4"/>
        <v>0</v>
      </c>
    </row>
    <row r="21" spans="1:19" ht="20.25">
      <c r="A21" s="167">
        <v>4</v>
      </c>
      <c r="B21" s="117">
        <v>43</v>
      </c>
      <c r="C21" s="119"/>
      <c r="D21" s="87" t="s">
        <v>105</v>
      </c>
      <c r="E21" s="38">
        <f>+'PV+KV'!E169</f>
        <v>415712</v>
      </c>
      <c r="F21" s="39">
        <f>+'PV+KV'!F169</f>
        <v>457202</v>
      </c>
      <c r="G21" s="40">
        <f>+'PV+KV'!G169</f>
        <v>449081</v>
      </c>
      <c r="H21" s="143">
        <f t="shared" si="0"/>
        <v>98.22376105091404</v>
      </c>
      <c r="I21" s="38">
        <f>+'PV+KV'!I169</f>
        <v>79254</v>
      </c>
      <c r="J21" s="39">
        <f>+'PV+KV'!J169</f>
        <v>60310</v>
      </c>
      <c r="K21" s="40">
        <f>+'PV+KV'!K169</f>
        <v>45412</v>
      </c>
      <c r="L21" s="143">
        <f aca="true" t="shared" si="5" ref="L21:L26">+K21/J21*100</f>
        <v>75.29762891726082</v>
      </c>
      <c r="M21" s="38">
        <f>+'PV+KV'!M169</f>
        <v>494966</v>
      </c>
      <c r="N21" s="39">
        <f>+'PV+KV'!N169</f>
        <v>517512</v>
      </c>
      <c r="O21" s="40">
        <f>+'PV+KV'!O169</f>
        <v>494493</v>
      </c>
      <c r="P21" s="143">
        <f t="shared" si="1"/>
        <v>95.55198720029681</v>
      </c>
      <c r="Q21" s="195">
        <f t="shared" si="2"/>
        <v>4.083693025482109</v>
      </c>
      <c r="R21" s="195">
        <f t="shared" si="3"/>
        <v>4.840845746946829</v>
      </c>
      <c r="S21" s="195">
        <f t="shared" si="4"/>
        <v>1.603500498224963</v>
      </c>
    </row>
    <row r="22" spans="1:19" ht="20.25">
      <c r="A22" s="167">
        <v>5</v>
      </c>
      <c r="B22" s="117">
        <v>52</v>
      </c>
      <c r="C22" s="119"/>
      <c r="D22" s="87" t="s">
        <v>113</v>
      </c>
      <c r="E22" s="38">
        <f>+'PV+KV'!E175</f>
        <v>2792</v>
      </c>
      <c r="F22" s="39">
        <f>+'PV+KV'!F175</f>
        <v>2741</v>
      </c>
      <c r="G22" s="40">
        <f>+'PV+KV'!G175</f>
        <v>480</v>
      </c>
      <c r="H22" s="143">
        <f t="shared" si="0"/>
        <v>17.511856986501275</v>
      </c>
      <c r="I22" s="38">
        <f>+'PV+KV'!I175</f>
        <v>180</v>
      </c>
      <c r="J22" s="39">
        <f>+'PV+KV'!J175</f>
        <v>180</v>
      </c>
      <c r="K22" s="40">
        <f>+'PV+KV'!K175</f>
        <v>180</v>
      </c>
      <c r="L22" s="143">
        <f t="shared" si="5"/>
        <v>100</v>
      </c>
      <c r="M22" s="38">
        <f>+'PV+KV'!M175</f>
        <v>2972</v>
      </c>
      <c r="N22" s="39">
        <f>+'PV+KV'!N175</f>
        <v>2921</v>
      </c>
      <c r="O22" s="40">
        <f>+'PV+KV'!O175</f>
        <v>660</v>
      </c>
      <c r="P22" s="143">
        <f t="shared" si="1"/>
        <v>22.595001711742555</v>
      </c>
      <c r="Q22" s="195">
        <f t="shared" si="2"/>
        <v>0.005450506674145423</v>
      </c>
      <c r="R22" s="195">
        <f t="shared" si="3"/>
        <v>0.005174135531306107</v>
      </c>
      <c r="S22" s="195">
        <f t="shared" si="4"/>
        <v>0.00635581101207816</v>
      </c>
    </row>
    <row r="23" spans="1:19" ht="20.25">
      <c r="A23" s="167">
        <v>5</v>
      </c>
      <c r="B23" s="117">
        <v>53</v>
      </c>
      <c r="C23" s="119"/>
      <c r="D23" s="87" t="s">
        <v>50</v>
      </c>
      <c r="E23" s="38">
        <f>+'PV+KV'!E180</f>
        <v>342029</v>
      </c>
      <c r="F23" s="39">
        <f>+'PV+KV'!F180</f>
        <v>343970</v>
      </c>
      <c r="G23" s="40">
        <f>+'PV+KV'!G180</f>
        <v>334596</v>
      </c>
      <c r="H23" s="143">
        <f t="shared" si="0"/>
        <v>97.27476233392447</v>
      </c>
      <c r="I23" s="38">
        <f>+'PV+KV'!I180</f>
        <v>15350</v>
      </c>
      <c r="J23" s="39">
        <f>+'PV+KV'!J180</f>
        <v>26216</v>
      </c>
      <c r="K23" s="40">
        <f>+'PV+KV'!K180</f>
        <v>25836</v>
      </c>
      <c r="L23" s="143">
        <f t="shared" si="5"/>
        <v>98.55050350930729</v>
      </c>
      <c r="M23" s="38">
        <f>+'PV+KV'!M180</f>
        <v>357379</v>
      </c>
      <c r="N23" s="39">
        <f>+'PV+KV'!N180</f>
        <v>370186</v>
      </c>
      <c r="O23" s="40">
        <f>+'PV+KV'!O180</f>
        <v>360432</v>
      </c>
      <c r="P23" s="143">
        <f t="shared" si="1"/>
        <v>97.3651083509371</v>
      </c>
      <c r="Q23" s="195">
        <f t="shared" si="2"/>
        <v>2.976571244811489</v>
      </c>
      <c r="R23" s="195">
        <f t="shared" si="3"/>
        <v>3.6067605254852046</v>
      </c>
      <c r="S23" s="195">
        <f t="shared" si="4"/>
        <v>0.9122707406002852</v>
      </c>
    </row>
    <row r="24" spans="1:19" ht="20.25">
      <c r="A24" s="167">
        <v>6</v>
      </c>
      <c r="B24" s="117">
        <v>55</v>
      </c>
      <c r="C24" s="119"/>
      <c r="D24" s="87" t="s">
        <v>59</v>
      </c>
      <c r="E24" s="162">
        <f>+'PV+KV'!E185</f>
        <v>9161</v>
      </c>
      <c r="F24" s="39">
        <f>+'PV+KV'!F185</f>
        <v>11314</v>
      </c>
      <c r="G24" s="163">
        <f>+'PV+KV'!G185</f>
        <v>9501</v>
      </c>
      <c r="H24" s="143">
        <f t="shared" si="0"/>
        <v>83.97560544458193</v>
      </c>
      <c r="I24" s="162">
        <f>+'PV+KV'!I185</f>
        <v>668</v>
      </c>
      <c r="J24" s="39">
        <f>+'PV+KV'!J185</f>
        <v>5163</v>
      </c>
      <c r="K24" s="163">
        <f>+'PV+KV'!K185</f>
        <v>4709</v>
      </c>
      <c r="L24" s="143">
        <f t="shared" si="5"/>
        <v>91.20666279294983</v>
      </c>
      <c r="M24" s="162">
        <f>+'PV+KV'!M185</f>
        <v>9829</v>
      </c>
      <c r="N24" s="39">
        <f>+'PV+KV'!N185</f>
        <v>16477</v>
      </c>
      <c r="O24" s="163">
        <f>+'PV+KV'!O185</f>
        <v>14210</v>
      </c>
      <c r="P24" s="143">
        <f t="shared" si="1"/>
        <v>86.24142744431632</v>
      </c>
      <c r="Q24" s="195">
        <f t="shared" si="2"/>
        <v>0.11735106036304009</v>
      </c>
      <c r="R24" s="195">
        <f t="shared" si="3"/>
        <v>0.10241554517279026</v>
      </c>
      <c r="S24" s="195">
        <f t="shared" si="4"/>
        <v>0.1662750780882003</v>
      </c>
    </row>
    <row r="25" spans="1:19" ht="20.25">
      <c r="A25" s="167">
        <v>6</v>
      </c>
      <c r="B25" s="117">
        <v>61</v>
      </c>
      <c r="C25" s="119"/>
      <c r="D25" s="87" t="s">
        <v>106</v>
      </c>
      <c r="E25" s="162">
        <f>+'PV+KV'!E192</f>
        <v>1514803</v>
      </c>
      <c r="F25" s="39">
        <f>+'PV+KV'!F192</f>
        <v>1564303</v>
      </c>
      <c r="G25" s="163">
        <f>+'PV+KV'!G192</f>
        <v>1435615</v>
      </c>
      <c r="H25" s="143">
        <f t="shared" si="0"/>
        <v>91.77346076815041</v>
      </c>
      <c r="I25" s="162">
        <f>+'PV+KV'!I192</f>
        <v>95376</v>
      </c>
      <c r="J25" s="39">
        <f>+'PV+KV'!J192</f>
        <v>75694</v>
      </c>
      <c r="K25" s="163">
        <f>+'PV+KV'!K192</f>
        <v>68492</v>
      </c>
      <c r="L25" s="143">
        <f t="shared" si="5"/>
        <v>90.48537532697439</v>
      </c>
      <c r="M25" s="162">
        <f>+'PV+KV'!M192</f>
        <v>1610179</v>
      </c>
      <c r="N25" s="39">
        <f>+'PV+KV'!N192</f>
        <v>1639997</v>
      </c>
      <c r="O25" s="163">
        <f>+'PV+KV'!O192</f>
        <v>1504107</v>
      </c>
      <c r="P25" s="143">
        <f t="shared" si="1"/>
        <v>91.71400923294371</v>
      </c>
      <c r="Q25" s="195">
        <f t="shared" si="2"/>
        <v>12.421432185043711</v>
      </c>
      <c r="R25" s="195">
        <f t="shared" si="3"/>
        <v>15.475138709950034</v>
      </c>
      <c r="S25" s="195">
        <f t="shared" si="4"/>
        <v>2.4184567102180963</v>
      </c>
    </row>
    <row r="26" spans="1:19" ht="20.25">
      <c r="A26" s="167">
        <v>6</v>
      </c>
      <c r="B26" s="117">
        <v>62</v>
      </c>
      <c r="C26" s="119"/>
      <c r="D26" s="87" t="s">
        <v>54</v>
      </c>
      <c r="E26" s="162">
        <f>+'PV+KV'!E197</f>
        <v>15835</v>
      </c>
      <c r="F26" s="39">
        <f>+'PV+KV'!F197</f>
        <v>22170</v>
      </c>
      <c r="G26" s="164">
        <f>+'PV+KV'!G197</f>
        <v>19388</v>
      </c>
      <c r="H26" s="143">
        <f t="shared" si="0"/>
        <v>87.45151105096977</v>
      </c>
      <c r="I26" s="162">
        <f>+'PV+KV'!I197</f>
        <v>2796</v>
      </c>
      <c r="J26" s="39">
        <f>+'PV+KV'!J197</f>
        <v>5860</v>
      </c>
      <c r="K26" s="163">
        <f>+'PV+KV'!K197</f>
        <v>5040</v>
      </c>
      <c r="L26" s="143">
        <f t="shared" si="5"/>
        <v>86.00682593856655</v>
      </c>
      <c r="M26" s="162">
        <f>+'PV+KV'!M197</f>
        <v>18631</v>
      </c>
      <c r="N26" s="39">
        <f>+'PV+KV'!N197</f>
        <v>28030</v>
      </c>
      <c r="O26" s="164">
        <f>+'PV+KV'!O197</f>
        <v>24428</v>
      </c>
      <c r="P26" s="143">
        <f t="shared" si="1"/>
        <v>87.14948269711023</v>
      </c>
      <c r="Q26" s="195">
        <f t="shared" si="2"/>
        <v>0.20173481369094604</v>
      </c>
      <c r="R26" s="195">
        <f t="shared" si="3"/>
        <v>0.2089919576686725</v>
      </c>
      <c r="S26" s="195">
        <f t="shared" si="4"/>
        <v>0.17796270833818847</v>
      </c>
    </row>
    <row r="27" spans="1:19" ht="20.25">
      <c r="A27" s="168">
        <v>6</v>
      </c>
      <c r="B27" s="117">
        <v>63</v>
      </c>
      <c r="C27" s="119"/>
      <c r="D27" s="87" t="s">
        <v>56</v>
      </c>
      <c r="E27" s="162">
        <f>+'PV+KV'!E202</f>
        <v>641632</v>
      </c>
      <c r="F27" s="39">
        <f>+'PV+KV'!F202</f>
        <v>619840</v>
      </c>
      <c r="G27" s="164">
        <f>+'PV+KV'!G202</f>
        <v>467107</v>
      </c>
      <c r="H27" s="143">
        <f t="shared" si="0"/>
        <v>75.35928626742385</v>
      </c>
      <c r="I27" s="162"/>
      <c r="J27" s="39">
        <f>+'PV+KV'!J202</f>
        <v>25</v>
      </c>
      <c r="K27" s="163">
        <f>+'PV+KV'!K202</f>
        <v>25</v>
      </c>
      <c r="L27" s="143">
        <f>+K27/J27*100</f>
        <v>100</v>
      </c>
      <c r="M27" s="162">
        <f>+'PV+KV'!M202</f>
        <v>641632</v>
      </c>
      <c r="N27" s="39">
        <f>+'PV+KV'!N202</f>
        <v>619865</v>
      </c>
      <c r="O27" s="164">
        <f>+'PV+KV'!O202</f>
        <v>467132</v>
      </c>
      <c r="P27" s="143">
        <f t="shared" si="1"/>
        <v>75.36028006098103</v>
      </c>
      <c r="Q27" s="195">
        <f t="shared" si="2"/>
        <v>3.857736490464999</v>
      </c>
      <c r="R27" s="195">
        <f t="shared" si="3"/>
        <v>5.03515609504542</v>
      </c>
      <c r="S27" s="195">
        <f t="shared" si="4"/>
        <v>0.0008827515294552999</v>
      </c>
    </row>
    <row r="28" spans="1:19" ht="20.25">
      <c r="A28" s="169"/>
      <c r="B28" s="117">
        <v>64</v>
      </c>
      <c r="C28" s="119"/>
      <c r="D28" s="87" t="s">
        <v>57</v>
      </c>
      <c r="E28" s="162">
        <f>+'PV+KV'!E206</f>
        <v>21599</v>
      </c>
      <c r="F28" s="39">
        <f>+'PV+KV'!F206</f>
        <v>90084</v>
      </c>
      <c r="G28" s="163">
        <f>+'PV+KV'!G206</f>
        <v>15285</v>
      </c>
      <c r="H28" s="143">
        <f t="shared" si="0"/>
        <v>16.967497002797387</v>
      </c>
      <c r="I28" s="162">
        <f>+'PV+KV'!I206</f>
        <v>74</v>
      </c>
      <c r="J28" s="39">
        <f>+'PV+KV'!J206</f>
        <v>28155</v>
      </c>
      <c r="K28" s="163">
        <f>+'PV+KV'!K206</f>
        <v>0</v>
      </c>
      <c r="L28" s="143">
        <f>+K28/J28*100</f>
        <v>0</v>
      </c>
      <c r="M28" s="162">
        <f>+'PV+KV'!M206</f>
        <v>21673</v>
      </c>
      <c r="N28" s="39">
        <f>+'PV+KV'!N206</f>
        <v>118239</v>
      </c>
      <c r="O28" s="163">
        <f>+'PV+KV'!O206</f>
        <v>15285</v>
      </c>
      <c r="P28" s="143">
        <f t="shared" si="1"/>
        <v>12.92720675919113</v>
      </c>
      <c r="Q28" s="195">
        <f t="shared" si="2"/>
        <v>0.1262287795671406</v>
      </c>
      <c r="R28" s="195">
        <f t="shared" si="3"/>
        <v>0.16476387832502884</v>
      </c>
      <c r="S28" s="195">
        <f t="shared" si="4"/>
        <v>0</v>
      </c>
    </row>
    <row r="29" spans="1:19" ht="21" thickBot="1">
      <c r="A29" s="167"/>
      <c r="B29" s="170"/>
      <c r="C29" s="121"/>
      <c r="D29" s="100"/>
      <c r="E29" s="92"/>
      <c r="F29" s="93"/>
      <c r="G29" s="94"/>
      <c r="H29" s="95"/>
      <c r="I29" s="96"/>
      <c r="J29" s="97"/>
      <c r="K29" s="98"/>
      <c r="L29" s="99"/>
      <c r="M29" s="38"/>
      <c r="N29" s="39"/>
      <c r="O29" s="98"/>
      <c r="P29" s="99"/>
      <c r="Q29" s="195">
        <f>O29/$O$30*100</f>
        <v>0</v>
      </c>
      <c r="R29" s="195">
        <f>G29/$G$30*100</f>
        <v>0</v>
      </c>
      <c r="S29" s="195">
        <f>K29/$K$30*100</f>
        <v>0</v>
      </c>
    </row>
    <row r="30" spans="1:19" ht="21" thickBot="1">
      <c r="A30" s="13"/>
      <c r="B30" s="171"/>
      <c r="C30" s="146"/>
      <c r="D30" s="147" t="s">
        <v>103</v>
      </c>
      <c r="E30" s="148">
        <f>'PV+KV'!E210</f>
        <v>8604085</v>
      </c>
      <c r="F30" s="149">
        <f>'PV+KV'!F210</f>
        <v>10102276</v>
      </c>
      <c r="G30" s="150">
        <f>'PV+KV'!G210</f>
        <v>9276912</v>
      </c>
      <c r="H30" s="151">
        <f>+G30/F30*100</f>
        <v>91.82992030706744</v>
      </c>
      <c r="I30" s="148">
        <f>'PV+KV'!I210</f>
        <v>3345598</v>
      </c>
      <c r="J30" s="149">
        <f>'PV+KV'!J210</f>
        <v>3573707</v>
      </c>
      <c r="K30" s="150">
        <f>'PV+KV'!K210</f>
        <v>2832054</v>
      </c>
      <c r="L30" s="151">
        <f>+K30/J30*100</f>
        <v>79.24695561219764</v>
      </c>
      <c r="M30" s="148">
        <f>'PV+KV'!M210</f>
        <v>11949683</v>
      </c>
      <c r="N30" s="149">
        <f>'PV+KV'!N210</f>
        <v>13675983</v>
      </c>
      <c r="O30" s="150">
        <f>'PV+KV'!O210</f>
        <v>12108966</v>
      </c>
      <c r="P30" s="151">
        <f>+O30/N30*100</f>
        <v>88.54183278818056</v>
      </c>
      <c r="Q30" s="195">
        <f>SUM(Q6:Q28)</f>
        <v>100.00000000000001</v>
      </c>
      <c r="R30" s="195">
        <f>SUM(R6:R28)</f>
        <v>100</v>
      </c>
      <c r="S30" s="195">
        <f>SUM(S6:S28)</f>
        <v>100.00000000000001</v>
      </c>
    </row>
    <row r="31" spans="1:18" ht="12.75">
      <c r="A31" s="13"/>
      <c r="B31" s="13"/>
      <c r="C31" s="14"/>
      <c r="D31" s="15"/>
      <c r="E31" s="21"/>
      <c r="F31" s="21"/>
      <c r="G31" s="21"/>
      <c r="H31" s="18"/>
      <c r="I31" s="21"/>
      <c r="J31" s="18"/>
      <c r="K31" s="21"/>
      <c r="L31" s="18"/>
      <c r="M31" s="21"/>
      <c r="N31" s="21"/>
      <c r="O31" s="21"/>
      <c r="P31" s="22"/>
      <c r="Q31" s="23"/>
      <c r="R31" s="23"/>
    </row>
    <row r="32" spans="1:16" ht="18.75">
      <c r="A32" s="123" t="s">
        <v>61</v>
      </c>
      <c r="B32" s="18"/>
      <c r="C32" s="19"/>
      <c r="D32" s="20"/>
      <c r="E32" s="21"/>
      <c r="F32" s="21"/>
      <c r="G32" s="21"/>
      <c r="H32" s="18"/>
      <c r="I32" s="21"/>
      <c r="J32" s="18"/>
      <c r="K32" s="21"/>
      <c r="L32" s="18"/>
      <c r="M32" s="21"/>
      <c r="N32" s="21"/>
      <c r="O32" s="21"/>
      <c r="P32" s="22"/>
    </row>
    <row r="33" spans="1:16" ht="18.75">
      <c r="A33" s="13"/>
      <c r="B33" s="123"/>
      <c r="C33" s="14"/>
      <c r="D33" s="15"/>
      <c r="E33" s="16"/>
      <c r="F33" s="13"/>
      <c r="G33" s="16"/>
      <c r="H33" s="16"/>
      <c r="I33" s="13"/>
      <c r="J33" s="16"/>
      <c r="K33" s="13"/>
      <c r="L33" s="13"/>
      <c r="M33" s="16"/>
      <c r="N33" s="16"/>
      <c r="O33" s="16"/>
      <c r="P33" s="17"/>
    </row>
    <row r="34" spans="1:16" ht="12.75">
      <c r="A34" s="13"/>
      <c r="B34" s="13"/>
      <c r="C34" s="14"/>
      <c r="D34" s="15"/>
      <c r="E34" s="16"/>
      <c r="F34" s="13"/>
      <c r="G34" s="13"/>
      <c r="H34" s="13"/>
      <c r="I34" s="13"/>
      <c r="J34" s="13"/>
      <c r="K34" s="13"/>
      <c r="L34" s="13"/>
      <c r="M34" s="16"/>
      <c r="N34" s="16"/>
      <c r="O34" s="16"/>
      <c r="P34" s="17"/>
    </row>
    <row r="35" spans="1:16" ht="12.75">
      <c r="A35" s="13"/>
      <c r="B35" s="13"/>
      <c r="C35" s="14"/>
      <c r="D35" s="15"/>
      <c r="E35" s="16"/>
      <c r="F35" s="13"/>
      <c r="G35" s="13"/>
      <c r="H35" s="13"/>
      <c r="I35" s="13"/>
      <c r="J35" s="13"/>
      <c r="K35" s="13"/>
      <c r="L35" s="13"/>
      <c r="M35" s="16"/>
      <c r="N35" s="16"/>
      <c r="O35" s="16"/>
      <c r="P35" s="17"/>
    </row>
    <row r="36" spans="1:16" ht="12.75">
      <c r="A36" s="13"/>
      <c r="B36" s="13"/>
      <c r="C36" s="14"/>
      <c r="D36" s="15"/>
      <c r="E36" s="16"/>
      <c r="F36" s="13"/>
      <c r="G36" s="13"/>
      <c r="H36" s="13"/>
      <c r="I36" s="13"/>
      <c r="J36" s="13"/>
      <c r="K36" s="13"/>
      <c r="L36" s="13"/>
      <c r="M36" s="16"/>
      <c r="N36" s="16"/>
      <c r="O36" s="16"/>
      <c r="P36" s="17"/>
    </row>
    <row r="37" spans="1:16" ht="12.75">
      <c r="A37" s="13"/>
      <c r="B37" s="13"/>
      <c r="C37" s="14"/>
      <c r="D37" s="15"/>
      <c r="E37" s="16"/>
      <c r="F37" s="13"/>
      <c r="G37" s="13"/>
      <c r="H37" s="13"/>
      <c r="I37" s="13"/>
      <c r="J37" s="13"/>
      <c r="K37" s="13"/>
      <c r="L37" s="13"/>
      <c r="M37" s="16"/>
      <c r="N37" s="16"/>
      <c r="O37" s="16"/>
      <c r="P37" s="17"/>
    </row>
    <row r="38" spans="1:16" ht="12.75">
      <c r="A38" s="13"/>
      <c r="B38" s="13"/>
      <c r="C38" s="14"/>
      <c r="D38" s="15"/>
      <c r="E38" s="16"/>
      <c r="F38" s="13"/>
      <c r="G38" s="13"/>
      <c r="H38" s="13"/>
      <c r="I38" s="13"/>
      <c r="J38" s="13"/>
      <c r="K38" s="13"/>
      <c r="L38" s="13"/>
      <c r="M38" s="16"/>
      <c r="N38" s="16"/>
      <c r="O38" s="16"/>
      <c r="P38" s="17"/>
    </row>
    <row r="39" spans="1:16" ht="12.75">
      <c r="A39" s="13"/>
      <c r="B39" s="13"/>
      <c r="C39" s="14"/>
      <c r="D39" s="15"/>
      <c r="E39" s="16"/>
      <c r="F39" s="13"/>
      <c r="G39" s="13"/>
      <c r="H39" s="13"/>
      <c r="I39" s="13"/>
      <c r="J39" s="13"/>
      <c r="K39" s="13"/>
      <c r="L39" s="13"/>
      <c r="M39" s="16"/>
      <c r="N39" s="16"/>
      <c r="O39" s="16"/>
      <c r="P39" s="17"/>
    </row>
    <row r="40" spans="1:16" ht="12.75">
      <c r="A40" s="13"/>
      <c r="B40" s="13"/>
      <c r="C40" s="14"/>
      <c r="D40" s="15"/>
      <c r="E40" s="16"/>
      <c r="F40" s="13"/>
      <c r="G40" s="13"/>
      <c r="H40" s="13"/>
      <c r="I40" s="13"/>
      <c r="J40" s="13"/>
      <c r="K40" s="13"/>
      <c r="L40" s="13"/>
      <c r="M40" s="16"/>
      <c r="N40" s="16"/>
      <c r="O40" s="16"/>
      <c r="P40" s="13"/>
    </row>
    <row r="41" spans="1:16" ht="12.75">
      <c r="A41" s="13"/>
      <c r="B41" s="13"/>
      <c r="C41" s="14"/>
      <c r="D41" s="15"/>
      <c r="E41" s="16"/>
      <c r="F41" s="13"/>
      <c r="G41" s="13"/>
      <c r="H41" s="13"/>
      <c r="I41" s="13"/>
      <c r="J41" s="13"/>
      <c r="K41" s="13"/>
      <c r="L41" s="13"/>
      <c r="M41" s="16"/>
      <c r="N41" s="16"/>
      <c r="O41" s="16"/>
      <c r="P41" s="13"/>
    </row>
    <row r="42" spans="1:16" ht="12.75">
      <c r="A42" s="13"/>
      <c r="B42" s="13"/>
      <c r="C42" s="14"/>
      <c r="D42" s="15"/>
      <c r="E42" s="16"/>
      <c r="F42" s="13"/>
      <c r="G42" s="13"/>
      <c r="H42" s="13"/>
      <c r="I42" s="13"/>
      <c r="J42" s="13"/>
      <c r="K42" s="13"/>
      <c r="L42" s="13"/>
      <c r="M42" s="16"/>
      <c r="N42" s="16"/>
      <c r="O42" s="16"/>
      <c r="P42" s="13"/>
    </row>
    <row r="43" spans="1:16" ht="12.75">
      <c r="A43" s="13"/>
      <c r="B43" s="13"/>
      <c r="C43" s="14"/>
      <c r="D43" s="15"/>
      <c r="E43" s="16"/>
      <c r="F43" s="13"/>
      <c r="G43" s="13"/>
      <c r="H43" s="13"/>
      <c r="I43" s="13"/>
      <c r="J43" s="13"/>
      <c r="K43" s="13"/>
      <c r="L43" s="13"/>
      <c r="M43" s="16"/>
      <c r="N43" s="16"/>
      <c r="O43" s="16"/>
      <c r="P43" s="13"/>
    </row>
    <row r="44" spans="1:16" ht="12.75">
      <c r="A44" s="13"/>
      <c r="B44" s="13"/>
      <c r="C44" s="14"/>
      <c r="D44" s="15"/>
      <c r="E44" s="16"/>
      <c r="F44" s="13"/>
      <c r="G44" s="13"/>
      <c r="H44" s="13"/>
      <c r="I44" s="13"/>
      <c r="J44" s="13"/>
      <c r="K44" s="13"/>
      <c r="L44" s="13"/>
      <c r="M44" s="16"/>
      <c r="N44" s="16"/>
      <c r="O44" s="16"/>
      <c r="P44" s="13"/>
    </row>
    <row r="45" spans="1:16" ht="12.75">
      <c r="A45" s="13"/>
      <c r="B45" s="13"/>
      <c r="C45" s="14"/>
      <c r="D45" s="15"/>
      <c r="E45" s="16"/>
      <c r="F45" s="13"/>
      <c r="G45" s="13"/>
      <c r="H45" s="13"/>
      <c r="I45" s="13"/>
      <c r="J45" s="13"/>
      <c r="K45" s="13"/>
      <c r="L45" s="13"/>
      <c r="M45" s="16"/>
      <c r="N45" s="16"/>
      <c r="O45" s="16"/>
      <c r="P45" s="13"/>
    </row>
    <row r="46" spans="1:16" ht="12.75">
      <c r="A46" s="13"/>
      <c r="B46" s="13"/>
      <c r="C46" s="14"/>
      <c r="D46" s="15"/>
      <c r="E46" s="16"/>
      <c r="F46" s="13"/>
      <c r="G46" s="13"/>
      <c r="H46" s="13"/>
      <c r="I46" s="13"/>
      <c r="J46" s="13"/>
      <c r="K46" s="13"/>
      <c r="L46" s="13"/>
      <c r="M46" s="16"/>
      <c r="N46" s="16"/>
      <c r="O46" s="16"/>
      <c r="P46" s="13"/>
    </row>
    <row r="47" spans="1:16" ht="12.75">
      <c r="A47" s="13"/>
      <c r="B47" s="13"/>
      <c r="C47" s="14"/>
      <c r="D47" s="15"/>
      <c r="E47" s="16"/>
      <c r="F47" s="13"/>
      <c r="G47" s="13"/>
      <c r="H47" s="13"/>
      <c r="I47" s="13"/>
      <c r="J47" s="13"/>
      <c r="K47" s="13"/>
      <c r="L47" s="13"/>
      <c r="M47" s="16"/>
      <c r="N47" s="16"/>
      <c r="O47" s="16"/>
      <c r="P47" s="13"/>
    </row>
    <row r="48" spans="1:16" ht="12.75">
      <c r="A48" s="13"/>
      <c r="B48" s="13"/>
      <c r="C48" s="14"/>
      <c r="D48" s="15"/>
      <c r="E48" s="16"/>
      <c r="F48" s="13"/>
      <c r="G48" s="13"/>
      <c r="H48" s="13"/>
      <c r="I48" s="13"/>
      <c r="J48" s="13"/>
      <c r="K48" s="13"/>
      <c r="L48" s="13"/>
      <c r="M48" s="16"/>
      <c r="N48" s="16"/>
      <c r="O48" s="16"/>
      <c r="P48" s="13"/>
    </row>
    <row r="49" spans="1:16" ht="12.75">
      <c r="A49" s="13"/>
      <c r="B49" s="13"/>
      <c r="C49" s="14"/>
      <c r="D49" s="15"/>
      <c r="E49" s="16"/>
      <c r="F49" s="13"/>
      <c r="G49" s="13"/>
      <c r="H49" s="13"/>
      <c r="I49" s="13"/>
      <c r="J49" s="13"/>
      <c r="K49" s="13"/>
      <c r="L49" s="13"/>
      <c r="M49" s="16"/>
      <c r="N49" s="16"/>
      <c r="O49" s="16"/>
      <c r="P49" s="13"/>
    </row>
    <row r="50" spans="1:16" ht="12.75">
      <c r="A50" s="13"/>
      <c r="B50" s="13"/>
      <c r="C50" s="14"/>
      <c r="D50" s="15"/>
      <c r="E50" s="16"/>
      <c r="F50" s="13"/>
      <c r="G50" s="13"/>
      <c r="H50" s="13"/>
      <c r="I50" s="13"/>
      <c r="J50" s="13"/>
      <c r="K50" s="13"/>
      <c r="L50" s="13"/>
      <c r="M50" s="16"/>
      <c r="N50" s="16"/>
      <c r="O50" s="16"/>
      <c r="P50" s="13"/>
    </row>
    <row r="51" spans="1:16" ht="12.75">
      <c r="A51" s="13"/>
      <c r="B51" s="13"/>
      <c r="C51" s="14"/>
      <c r="D51" s="15"/>
      <c r="E51" s="16"/>
      <c r="F51" s="13"/>
      <c r="G51" s="13"/>
      <c r="H51" s="13"/>
      <c r="I51" s="13"/>
      <c r="J51" s="13"/>
      <c r="K51" s="13"/>
      <c r="L51" s="13"/>
      <c r="M51" s="16"/>
      <c r="N51" s="16"/>
      <c r="O51" s="16"/>
      <c r="P51" s="13"/>
    </row>
    <row r="52" spans="1:16" ht="12.75">
      <c r="A52" s="13"/>
      <c r="B52" s="13"/>
      <c r="C52" s="14"/>
      <c r="D52" s="15"/>
      <c r="E52" s="16"/>
      <c r="F52" s="13"/>
      <c r="G52" s="13"/>
      <c r="H52" s="13"/>
      <c r="I52" s="13"/>
      <c r="J52" s="13"/>
      <c r="K52" s="13"/>
      <c r="L52" s="13"/>
      <c r="M52" s="16"/>
      <c r="N52" s="16"/>
      <c r="O52" s="16"/>
      <c r="P52" s="13"/>
    </row>
    <row r="53" spans="1:16" ht="12.75">
      <c r="A53" s="13"/>
      <c r="B53" s="13"/>
      <c r="C53" s="14"/>
      <c r="D53" s="15"/>
      <c r="E53" s="16"/>
      <c r="F53" s="13"/>
      <c r="G53" s="13"/>
      <c r="H53" s="13"/>
      <c r="I53" s="13"/>
      <c r="J53" s="13"/>
      <c r="K53" s="13"/>
      <c r="L53" s="13"/>
      <c r="M53" s="16"/>
      <c r="N53" s="16"/>
      <c r="O53" s="16"/>
      <c r="P53" s="13"/>
    </row>
    <row r="54" spans="1:16" ht="12.75">
      <c r="A54" s="13"/>
      <c r="B54" s="13"/>
      <c r="C54" s="14"/>
      <c r="D54" s="15"/>
      <c r="E54" s="16"/>
      <c r="F54" s="13"/>
      <c r="G54" s="13"/>
      <c r="H54" s="13"/>
      <c r="I54" s="13"/>
      <c r="J54" s="13"/>
      <c r="K54" s="13"/>
      <c r="L54" s="13"/>
      <c r="M54" s="16"/>
      <c r="N54" s="16"/>
      <c r="O54" s="16"/>
      <c r="P54" s="13"/>
    </row>
    <row r="55" spans="1:16" ht="12.75">
      <c r="A55" s="13"/>
      <c r="B55" s="13"/>
      <c r="C55" s="14"/>
      <c r="D55" s="15"/>
      <c r="E55" s="16"/>
      <c r="F55" s="13"/>
      <c r="G55" s="13"/>
      <c r="H55" s="13"/>
      <c r="I55" s="13"/>
      <c r="J55" s="13"/>
      <c r="K55" s="13"/>
      <c r="L55" s="13"/>
      <c r="M55" s="16"/>
      <c r="N55" s="16"/>
      <c r="O55" s="16"/>
      <c r="P55" s="13"/>
    </row>
    <row r="56" spans="1:16" ht="12.75">
      <c r="A56" s="13"/>
      <c r="B56" s="13"/>
      <c r="C56" s="14"/>
      <c r="D56" s="15"/>
      <c r="E56" s="16"/>
      <c r="F56" s="13"/>
      <c r="G56" s="13"/>
      <c r="H56" s="13"/>
      <c r="I56" s="13"/>
      <c r="J56" s="13"/>
      <c r="K56" s="13"/>
      <c r="L56" s="13"/>
      <c r="M56" s="16"/>
      <c r="N56" s="16"/>
      <c r="O56" s="16"/>
      <c r="P56" s="13"/>
    </row>
    <row r="57" spans="1:16" ht="12.75">
      <c r="A57" s="13"/>
      <c r="B57" s="13"/>
      <c r="C57" s="14"/>
      <c r="D57" s="15"/>
      <c r="E57" s="16"/>
      <c r="F57" s="13"/>
      <c r="G57" s="13"/>
      <c r="H57" s="13"/>
      <c r="I57" s="13"/>
      <c r="J57" s="13"/>
      <c r="K57" s="13"/>
      <c r="L57" s="13"/>
      <c r="M57" s="16"/>
      <c r="N57" s="16"/>
      <c r="O57" s="16"/>
      <c r="P57" s="13"/>
    </row>
    <row r="58" spans="1:16" ht="12.75">
      <c r="A58" s="13"/>
      <c r="B58" s="13"/>
      <c r="C58" s="14"/>
      <c r="D58" s="15"/>
      <c r="E58" s="16"/>
      <c r="F58" s="13"/>
      <c r="G58" s="13"/>
      <c r="H58" s="13"/>
      <c r="I58" s="13"/>
      <c r="J58" s="13"/>
      <c r="K58" s="13"/>
      <c r="L58" s="13"/>
      <c r="M58" s="16"/>
      <c r="N58" s="16"/>
      <c r="O58" s="16"/>
      <c r="P58" s="13"/>
    </row>
    <row r="59" spans="1:16" ht="12.75">
      <c r="A59" s="13"/>
      <c r="B59" s="13"/>
      <c r="C59" s="14"/>
      <c r="D59" s="15"/>
      <c r="E59" s="16"/>
      <c r="F59" s="13"/>
      <c r="G59" s="13"/>
      <c r="H59" s="13"/>
      <c r="I59" s="13"/>
      <c r="J59" s="13"/>
      <c r="K59" s="13"/>
      <c r="L59" s="13"/>
      <c r="M59" s="16"/>
      <c r="N59" s="16"/>
      <c r="O59" s="16"/>
      <c r="P59" s="13"/>
    </row>
    <row r="60" spans="1:16" ht="12.75">
      <c r="A60" s="13"/>
      <c r="B60" s="13"/>
      <c r="C60" s="14"/>
      <c r="D60" s="15"/>
      <c r="E60" s="16"/>
      <c r="F60" s="13"/>
      <c r="G60" s="13"/>
      <c r="H60" s="13"/>
      <c r="I60" s="13"/>
      <c r="J60" s="13"/>
      <c r="K60" s="13"/>
      <c r="L60" s="13"/>
      <c r="M60" s="16"/>
      <c r="N60" s="16"/>
      <c r="O60" s="16"/>
      <c r="P60" s="13"/>
    </row>
    <row r="61" spans="1:16" ht="12.75">
      <c r="A61" s="13"/>
      <c r="B61" s="13"/>
      <c r="C61" s="14"/>
      <c r="D61" s="15"/>
      <c r="E61" s="16"/>
      <c r="F61" s="13"/>
      <c r="G61" s="13"/>
      <c r="H61" s="13"/>
      <c r="I61" s="13"/>
      <c r="J61" s="13"/>
      <c r="K61" s="13"/>
      <c r="L61" s="13"/>
      <c r="M61" s="16"/>
      <c r="N61" s="16"/>
      <c r="O61" s="16"/>
      <c r="P61" s="13"/>
    </row>
    <row r="62" spans="1:16" ht="12.75">
      <c r="A62" s="13"/>
      <c r="B62" s="13"/>
      <c r="C62" s="14"/>
      <c r="D62" s="15"/>
      <c r="E62" s="16"/>
      <c r="F62" s="13"/>
      <c r="G62" s="13"/>
      <c r="H62" s="13"/>
      <c r="I62" s="13"/>
      <c r="J62" s="13"/>
      <c r="K62" s="13"/>
      <c r="L62" s="13"/>
      <c r="M62" s="16"/>
      <c r="N62" s="16"/>
      <c r="O62" s="16"/>
      <c r="P62" s="13"/>
    </row>
    <row r="63" spans="1:16" ht="12.75">
      <c r="A63" s="13"/>
      <c r="B63" s="13"/>
      <c r="C63" s="14"/>
      <c r="D63" s="15"/>
      <c r="E63" s="16"/>
      <c r="F63" s="13"/>
      <c r="G63" s="13"/>
      <c r="H63" s="13"/>
      <c r="I63" s="13"/>
      <c r="J63" s="13"/>
      <c r="K63" s="13"/>
      <c r="L63" s="13"/>
      <c r="M63" s="16"/>
      <c r="N63" s="16"/>
      <c r="O63" s="16"/>
      <c r="P63" s="13"/>
    </row>
    <row r="64" spans="1:16" ht="12.75">
      <c r="A64" s="13"/>
      <c r="B64" s="13"/>
      <c r="C64" s="14"/>
      <c r="D64" s="15"/>
      <c r="E64" s="16"/>
      <c r="F64" s="13"/>
      <c r="G64" s="13"/>
      <c r="H64" s="13"/>
      <c r="I64" s="13"/>
      <c r="J64" s="13"/>
      <c r="K64" s="13"/>
      <c r="L64" s="13"/>
      <c r="M64" s="16"/>
      <c r="N64" s="16"/>
      <c r="O64" s="16"/>
      <c r="P64" s="13"/>
    </row>
    <row r="65" spans="1:16" ht="12.75">
      <c r="A65" s="13"/>
      <c r="B65" s="13"/>
      <c r="C65" s="14"/>
      <c r="D65" s="15"/>
      <c r="E65" s="16"/>
      <c r="F65" s="13"/>
      <c r="G65" s="13"/>
      <c r="H65" s="13"/>
      <c r="I65" s="13"/>
      <c r="J65" s="13"/>
      <c r="K65" s="13"/>
      <c r="L65" s="13"/>
      <c r="M65" s="16"/>
      <c r="N65" s="16"/>
      <c r="O65" s="16"/>
      <c r="P65" s="13"/>
    </row>
    <row r="66" spans="1:16" ht="12.75">
      <c r="A66" s="13"/>
      <c r="B66" s="13"/>
      <c r="C66" s="14"/>
      <c r="D66" s="15"/>
      <c r="E66" s="16"/>
      <c r="F66" s="13"/>
      <c r="G66" s="13"/>
      <c r="H66" s="13"/>
      <c r="I66" s="13"/>
      <c r="J66" s="13"/>
      <c r="K66" s="13"/>
      <c r="L66" s="13"/>
      <c r="M66" s="16"/>
      <c r="N66" s="16"/>
      <c r="O66" s="16"/>
      <c r="P66" s="13"/>
    </row>
    <row r="67" spans="1:16" ht="12.75">
      <c r="A67" s="13"/>
      <c r="B67" s="13"/>
      <c r="C67" s="14"/>
      <c r="D67" s="15"/>
      <c r="E67" s="16"/>
      <c r="F67" s="13"/>
      <c r="G67" s="13"/>
      <c r="H67" s="13"/>
      <c r="I67" s="13"/>
      <c r="J67" s="13"/>
      <c r="K67" s="13"/>
      <c r="L67" s="13"/>
      <c r="M67" s="16"/>
      <c r="N67" s="16"/>
      <c r="O67" s="16"/>
      <c r="P67" s="13"/>
    </row>
    <row r="68" spans="1:16" ht="12.75">
      <c r="A68" s="13"/>
      <c r="B68" s="13"/>
      <c r="C68" s="14"/>
      <c r="D68" s="15"/>
      <c r="E68" s="16"/>
      <c r="F68" s="13"/>
      <c r="G68" s="13"/>
      <c r="H68" s="13"/>
      <c r="I68" s="13"/>
      <c r="J68" s="13"/>
      <c r="K68" s="13"/>
      <c r="L68" s="13"/>
      <c r="M68" s="16"/>
      <c r="N68" s="16"/>
      <c r="O68" s="16"/>
      <c r="P68" s="13"/>
    </row>
    <row r="69" spans="1:16" ht="12.75">
      <c r="A69" s="13"/>
      <c r="B69" s="13"/>
      <c r="C69" s="14"/>
      <c r="D69" s="15"/>
      <c r="E69" s="16"/>
      <c r="F69" s="13"/>
      <c r="G69" s="13"/>
      <c r="H69" s="13"/>
      <c r="I69" s="13"/>
      <c r="J69" s="13"/>
      <c r="K69" s="13"/>
      <c r="L69" s="13"/>
      <c r="M69" s="16"/>
      <c r="N69" s="16"/>
      <c r="O69" s="16"/>
      <c r="P69" s="13"/>
    </row>
    <row r="70" spans="1:16" ht="12.75">
      <c r="A70" s="13"/>
      <c r="B70" s="13"/>
      <c r="C70" s="14"/>
      <c r="D70" s="15"/>
      <c r="E70" s="16"/>
      <c r="F70" s="13"/>
      <c r="G70" s="13"/>
      <c r="H70" s="13"/>
      <c r="I70" s="13"/>
      <c r="J70" s="13"/>
      <c r="K70" s="13"/>
      <c r="L70" s="13"/>
      <c r="M70" s="16"/>
      <c r="N70" s="16"/>
      <c r="O70" s="16"/>
      <c r="P70" s="13"/>
    </row>
    <row r="71" spans="1:16" ht="12.75">
      <c r="A71" s="13"/>
      <c r="B71" s="13"/>
      <c r="C71" s="14"/>
      <c r="D71" s="15"/>
      <c r="E71" s="16"/>
      <c r="F71" s="13"/>
      <c r="G71" s="13"/>
      <c r="H71" s="13"/>
      <c r="I71" s="13"/>
      <c r="J71" s="13"/>
      <c r="K71" s="13"/>
      <c r="L71" s="13"/>
      <c r="M71" s="16"/>
      <c r="N71" s="16"/>
      <c r="O71" s="16"/>
      <c r="P71" s="13"/>
    </row>
    <row r="72" spans="1:16" ht="12.75">
      <c r="A72" s="13"/>
      <c r="B72" s="13"/>
      <c r="C72" s="14"/>
      <c r="D72" s="15"/>
      <c r="E72" s="16"/>
      <c r="F72" s="13"/>
      <c r="G72" s="13"/>
      <c r="H72" s="13"/>
      <c r="I72" s="13"/>
      <c r="J72" s="13"/>
      <c r="K72" s="13"/>
      <c r="L72" s="13"/>
      <c r="M72" s="16"/>
      <c r="N72" s="16"/>
      <c r="O72" s="16"/>
      <c r="P72" s="13"/>
    </row>
    <row r="73" spans="1:16" ht="12.75">
      <c r="A73" s="13"/>
      <c r="B73" s="13"/>
      <c r="C73" s="14"/>
      <c r="D73" s="15"/>
      <c r="E73" s="16"/>
      <c r="F73" s="13"/>
      <c r="G73" s="13"/>
      <c r="H73" s="13"/>
      <c r="I73" s="13"/>
      <c r="J73" s="13"/>
      <c r="K73" s="13"/>
      <c r="L73" s="13"/>
      <c r="M73" s="16"/>
      <c r="N73" s="16"/>
      <c r="O73" s="16"/>
      <c r="P73" s="13"/>
    </row>
    <row r="74" spans="1:16" ht="12.75">
      <c r="A74" s="13"/>
      <c r="B74" s="13"/>
      <c r="C74" s="14"/>
      <c r="D74" s="15"/>
      <c r="E74" s="16"/>
      <c r="F74" s="13"/>
      <c r="G74" s="13"/>
      <c r="H74" s="13"/>
      <c r="I74" s="13"/>
      <c r="J74" s="13"/>
      <c r="K74" s="13"/>
      <c r="L74" s="13"/>
      <c r="M74" s="16"/>
      <c r="N74" s="16"/>
      <c r="O74" s="16"/>
      <c r="P74" s="13"/>
    </row>
    <row r="75" spans="1:16" ht="12.75">
      <c r="A75" s="13"/>
      <c r="B75" s="13"/>
      <c r="C75" s="14"/>
      <c r="D75" s="15"/>
      <c r="E75" s="16"/>
      <c r="F75" s="13"/>
      <c r="G75" s="13"/>
      <c r="H75" s="13"/>
      <c r="I75" s="13"/>
      <c r="J75" s="13"/>
      <c r="K75" s="13"/>
      <c r="L75" s="13"/>
      <c r="M75" s="16"/>
      <c r="N75" s="16"/>
      <c r="O75" s="16"/>
      <c r="P75" s="13"/>
    </row>
    <row r="76" spans="1:16" ht="12.75">
      <c r="A76" s="13"/>
      <c r="B76" s="13"/>
      <c r="C76" s="14"/>
      <c r="D76" s="15"/>
      <c r="E76" s="16"/>
      <c r="F76" s="13"/>
      <c r="G76" s="13"/>
      <c r="H76" s="13"/>
      <c r="I76" s="13"/>
      <c r="J76" s="13"/>
      <c r="K76" s="13"/>
      <c r="L76" s="13"/>
      <c r="M76" s="16"/>
      <c r="N76" s="16"/>
      <c r="O76" s="16"/>
      <c r="P76" s="13"/>
    </row>
    <row r="77" spans="1:16" ht="12.75">
      <c r="A77" s="13"/>
      <c r="B77" s="13"/>
      <c r="C77" s="14"/>
      <c r="D77" s="15"/>
      <c r="E77" s="16"/>
      <c r="F77" s="13"/>
      <c r="G77" s="13"/>
      <c r="H77" s="13"/>
      <c r="I77" s="13"/>
      <c r="J77" s="13"/>
      <c r="K77" s="13"/>
      <c r="L77" s="13"/>
      <c r="M77" s="16"/>
      <c r="N77" s="16"/>
      <c r="O77" s="16"/>
      <c r="P77" s="13"/>
    </row>
    <row r="78" spans="1:16" ht="12.75">
      <c r="A78" s="13"/>
      <c r="B78" s="13"/>
      <c r="C78" s="14"/>
      <c r="D78" s="15"/>
      <c r="E78" s="16"/>
      <c r="F78" s="13"/>
      <c r="G78" s="13"/>
      <c r="H78" s="13"/>
      <c r="I78" s="13"/>
      <c r="J78" s="13"/>
      <c r="K78" s="13"/>
      <c r="L78" s="13"/>
      <c r="M78" s="16"/>
      <c r="N78" s="16"/>
      <c r="O78" s="16"/>
      <c r="P78" s="13"/>
    </row>
    <row r="79" spans="1:16" ht="12.75">
      <c r="A79" s="13"/>
      <c r="B79" s="13"/>
      <c r="C79" s="14"/>
      <c r="D79" s="15"/>
      <c r="E79" s="16"/>
      <c r="F79" s="13"/>
      <c r="G79" s="13"/>
      <c r="H79" s="13"/>
      <c r="I79" s="13"/>
      <c r="J79" s="13"/>
      <c r="K79" s="13"/>
      <c r="L79" s="13"/>
      <c r="M79" s="16"/>
      <c r="N79" s="16"/>
      <c r="O79" s="16"/>
      <c r="P79" s="13"/>
    </row>
    <row r="80" spans="1:16" ht="12.75">
      <c r="A80" s="13"/>
      <c r="B80" s="13"/>
      <c r="C80" s="14"/>
      <c r="D80" s="15"/>
      <c r="E80" s="16"/>
      <c r="F80" s="13"/>
      <c r="G80" s="13"/>
      <c r="H80" s="13"/>
      <c r="I80" s="13"/>
      <c r="J80" s="13"/>
      <c r="K80" s="13"/>
      <c r="L80" s="13"/>
      <c r="M80" s="16"/>
      <c r="N80" s="16"/>
      <c r="O80" s="16"/>
      <c r="P80" s="13"/>
    </row>
    <row r="81" spans="1:16" ht="12.75">
      <c r="A81" s="13"/>
      <c r="B81" s="13"/>
      <c r="C81" s="14"/>
      <c r="D81" s="15"/>
      <c r="E81" s="16"/>
      <c r="F81" s="13"/>
      <c r="G81" s="13"/>
      <c r="H81" s="13"/>
      <c r="I81" s="13"/>
      <c r="J81" s="13"/>
      <c r="K81" s="13"/>
      <c r="L81" s="13"/>
      <c r="M81" s="16"/>
      <c r="N81" s="16"/>
      <c r="O81" s="16"/>
      <c r="P81" s="13"/>
    </row>
    <row r="82" spans="1:16" ht="12.75">
      <c r="A82" s="13"/>
      <c r="B82" s="13"/>
      <c r="C82" s="14"/>
      <c r="D82" s="15"/>
      <c r="E82" s="16"/>
      <c r="F82" s="13"/>
      <c r="G82" s="13"/>
      <c r="H82" s="13"/>
      <c r="I82" s="13"/>
      <c r="J82" s="13"/>
      <c r="K82" s="13"/>
      <c r="L82" s="13"/>
      <c r="M82" s="16"/>
      <c r="N82" s="16"/>
      <c r="O82" s="16"/>
      <c r="P82" s="13"/>
    </row>
    <row r="83" spans="1:16" ht="12.75">
      <c r="A83" s="13"/>
      <c r="B83" s="13"/>
      <c r="C83" s="14"/>
      <c r="D83" s="15"/>
      <c r="E83" s="16"/>
      <c r="F83" s="13"/>
      <c r="G83" s="13"/>
      <c r="H83" s="13"/>
      <c r="I83" s="13"/>
      <c r="J83" s="13"/>
      <c r="K83" s="13"/>
      <c r="L83" s="13"/>
      <c r="M83" s="16"/>
      <c r="N83" s="16"/>
      <c r="O83" s="16"/>
      <c r="P83" s="13"/>
    </row>
    <row r="84" spans="1:16" ht="12.75">
      <c r="A84" s="13"/>
      <c r="B84" s="13"/>
      <c r="C84" s="14"/>
      <c r="D84" s="15"/>
      <c r="E84" s="16"/>
      <c r="F84" s="13"/>
      <c r="G84" s="13"/>
      <c r="H84" s="13"/>
      <c r="I84" s="13"/>
      <c r="J84" s="13"/>
      <c r="K84" s="13"/>
      <c r="L84" s="13"/>
      <c r="M84" s="16"/>
      <c r="N84" s="16"/>
      <c r="O84" s="16"/>
      <c r="P84" s="13"/>
    </row>
    <row r="85" spans="1:16" ht="12.75">
      <c r="A85" s="13"/>
      <c r="B85" s="13"/>
      <c r="C85" s="14"/>
      <c r="D85" s="15"/>
      <c r="E85" s="16"/>
      <c r="F85" s="13"/>
      <c r="G85" s="13"/>
      <c r="H85" s="13"/>
      <c r="I85" s="13"/>
      <c r="J85" s="13"/>
      <c r="K85" s="13"/>
      <c r="L85" s="13"/>
      <c r="M85" s="16"/>
      <c r="N85" s="16"/>
      <c r="O85" s="16"/>
      <c r="P85" s="13"/>
    </row>
    <row r="86" spans="1:16" ht="12.75">
      <c r="A86" s="13"/>
      <c r="B86" s="13"/>
      <c r="C86" s="14"/>
      <c r="D86" s="15"/>
      <c r="E86" s="16"/>
      <c r="F86" s="13"/>
      <c r="G86" s="13"/>
      <c r="H86" s="13"/>
      <c r="I86" s="13"/>
      <c r="J86" s="13"/>
      <c r="K86" s="13"/>
      <c r="L86" s="13"/>
      <c r="M86" s="16"/>
      <c r="N86" s="16"/>
      <c r="O86" s="16"/>
      <c r="P86" s="13"/>
    </row>
    <row r="87" spans="1:16" ht="12.75">
      <c r="A87" s="13"/>
      <c r="B87" s="13"/>
      <c r="C87" s="14"/>
      <c r="D87" s="15"/>
      <c r="E87" s="16"/>
      <c r="F87" s="13"/>
      <c r="G87" s="13"/>
      <c r="H87" s="13"/>
      <c r="I87" s="13"/>
      <c r="J87" s="13"/>
      <c r="K87" s="13"/>
      <c r="L87" s="13"/>
      <c r="M87" s="16"/>
      <c r="N87" s="16"/>
      <c r="O87" s="16"/>
      <c r="P87" s="13"/>
    </row>
    <row r="88" spans="1:16" ht="12.75">
      <c r="A88" s="13"/>
      <c r="B88" s="13"/>
      <c r="C88" s="14"/>
      <c r="D88" s="15"/>
      <c r="E88" s="16"/>
      <c r="F88" s="13"/>
      <c r="G88" s="13"/>
      <c r="H88" s="13"/>
      <c r="I88" s="13"/>
      <c r="J88" s="13"/>
      <c r="K88" s="13"/>
      <c r="L88" s="13"/>
      <c r="M88" s="16"/>
      <c r="N88" s="16"/>
      <c r="O88" s="16"/>
      <c r="P88" s="13"/>
    </row>
    <row r="89" spans="1:16" ht="12.75">
      <c r="A89" s="13"/>
      <c r="B89" s="13"/>
      <c r="C89" s="14"/>
      <c r="D89" s="15"/>
      <c r="E89" s="16"/>
      <c r="F89" s="13"/>
      <c r="G89" s="13"/>
      <c r="H89" s="13"/>
      <c r="I89" s="13"/>
      <c r="J89" s="13"/>
      <c r="K89" s="13"/>
      <c r="L89" s="13"/>
      <c r="M89" s="16"/>
      <c r="N89" s="16"/>
      <c r="O89" s="16"/>
      <c r="P89" s="13"/>
    </row>
    <row r="90" spans="1:16" ht="12.75">
      <c r="A90" s="13"/>
      <c r="B90" s="13"/>
      <c r="C90" s="14"/>
      <c r="D90" s="15"/>
      <c r="E90" s="16"/>
      <c r="F90" s="13"/>
      <c r="G90" s="13"/>
      <c r="H90" s="13"/>
      <c r="I90" s="13"/>
      <c r="J90" s="13"/>
      <c r="K90" s="13"/>
      <c r="L90" s="13"/>
      <c r="M90" s="16"/>
      <c r="N90" s="16"/>
      <c r="O90" s="16"/>
      <c r="P90" s="13"/>
    </row>
    <row r="91" spans="1:16" ht="12.75">
      <c r="A91" s="13"/>
      <c r="B91" s="13"/>
      <c r="C91" s="14"/>
      <c r="D91" s="15"/>
      <c r="E91" s="16"/>
      <c r="F91" s="13"/>
      <c r="G91" s="13"/>
      <c r="H91" s="13"/>
      <c r="I91" s="13"/>
      <c r="J91" s="13"/>
      <c r="K91" s="13"/>
      <c r="L91" s="13"/>
      <c r="M91" s="16"/>
      <c r="N91" s="16"/>
      <c r="O91" s="16"/>
      <c r="P91" s="13"/>
    </row>
    <row r="92" spans="1:16" ht="12.75">
      <c r="A92" s="13"/>
      <c r="B92" s="13"/>
      <c r="C92" s="14"/>
      <c r="D92" s="15"/>
      <c r="E92" s="16"/>
      <c r="F92" s="13"/>
      <c r="G92" s="13"/>
      <c r="H92" s="13"/>
      <c r="I92" s="13"/>
      <c r="J92" s="13"/>
      <c r="K92" s="13"/>
      <c r="L92" s="13"/>
      <c r="M92" s="16"/>
      <c r="N92" s="16"/>
      <c r="O92" s="16"/>
      <c r="P92" s="13"/>
    </row>
    <row r="93" spans="1:16" ht="12.75">
      <c r="A93" s="13"/>
      <c r="B93" s="13"/>
      <c r="C93" s="14"/>
      <c r="D93" s="15"/>
      <c r="E93" s="16"/>
      <c r="F93" s="13"/>
      <c r="G93" s="13"/>
      <c r="H93" s="13"/>
      <c r="I93" s="13"/>
      <c r="J93" s="13"/>
      <c r="K93" s="13"/>
      <c r="L93" s="13"/>
      <c r="M93" s="16"/>
      <c r="N93" s="16"/>
      <c r="O93" s="16"/>
      <c r="P93" s="13"/>
    </row>
    <row r="94" spans="1:16" ht="12.75">
      <c r="A94" s="13"/>
      <c r="B94" s="13"/>
      <c r="C94" s="14"/>
      <c r="D94" s="15"/>
      <c r="E94" s="16"/>
      <c r="F94" s="13"/>
      <c r="G94" s="13"/>
      <c r="H94" s="13"/>
      <c r="I94" s="13"/>
      <c r="J94" s="13"/>
      <c r="K94" s="13"/>
      <c r="L94" s="13"/>
      <c r="M94" s="16"/>
      <c r="N94" s="16"/>
      <c r="O94" s="16"/>
      <c r="P94" s="13"/>
    </row>
    <row r="95" spans="1:16" ht="12.75">
      <c r="A95" s="13"/>
      <c r="B95" s="13"/>
      <c r="C95" s="14"/>
      <c r="D95" s="15"/>
      <c r="E95" s="16"/>
      <c r="F95" s="13"/>
      <c r="G95" s="13"/>
      <c r="H95" s="13"/>
      <c r="I95" s="13"/>
      <c r="J95" s="13"/>
      <c r="K95" s="13"/>
      <c r="L95" s="13"/>
      <c r="M95" s="16"/>
      <c r="N95" s="16"/>
      <c r="O95" s="16"/>
      <c r="P95" s="13"/>
    </row>
    <row r="96" spans="1:16" ht="12.75">
      <c r="A96" s="13"/>
      <c r="B96" s="13"/>
      <c r="C96" s="14"/>
      <c r="D96" s="15"/>
      <c r="E96" s="16"/>
      <c r="F96" s="13"/>
      <c r="G96" s="13"/>
      <c r="H96" s="13"/>
      <c r="I96" s="13"/>
      <c r="J96" s="13"/>
      <c r="K96" s="13"/>
      <c r="L96" s="13"/>
      <c r="M96" s="16"/>
      <c r="N96" s="16"/>
      <c r="O96" s="16"/>
      <c r="P96" s="13"/>
    </row>
    <row r="97" spans="1:16" ht="12.75">
      <c r="A97" s="13"/>
      <c r="B97" s="13"/>
      <c r="C97" s="14"/>
      <c r="D97" s="15"/>
      <c r="E97" s="16"/>
      <c r="F97" s="13"/>
      <c r="G97" s="13"/>
      <c r="H97" s="13"/>
      <c r="I97" s="13"/>
      <c r="J97" s="13"/>
      <c r="K97" s="13"/>
      <c r="L97" s="13"/>
      <c r="M97" s="16"/>
      <c r="N97" s="16"/>
      <c r="O97" s="16"/>
      <c r="P97" s="13"/>
    </row>
    <row r="98" spans="1:16" ht="12.75">
      <c r="A98" s="13"/>
      <c r="B98" s="13"/>
      <c r="C98" s="14"/>
      <c r="D98" s="15"/>
      <c r="E98" s="16"/>
      <c r="F98" s="13"/>
      <c r="G98" s="13"/>
      <c r="H98" s="13"/>
      <c r="I98" s="13"/>
      <c r="J98" s="13"/>
      <c r="K98" s="13"/>
      <c r="L98" s="13"/>
      <c r="M98" s="16"/>
      <c r="N98" s="16"/>
      <c r="O98" s="16"/>
      <c r="P98" s="13"/>
    </row>
    <row r="99" spans="1:16" ht="12.75">
      <c r="A99" s="13"/>
      <c r="B99" s="13"/>
      <c r="C99" s="14"/>
      <c r="D99" s="15"/>
      <c r="E99" s="16"/>
      <c r="F99" s="13"/>
      <c r="G99" s="13"/>
      <c r="H99" s="13"/>
      <c r="I99" s="13"/>
      <c r="J99" s="13"/>
      <c r="K99" s="13"/>
      <c r="L99" s="13"/>
      <c r="M99" s="16"/>
      <c r="N99" s="16"/>
      <c r="O99" s="16"/>
      <c r="P99" s="13"/>
    </row>
    <row r="100" spans="2:16" ht="12.75">
      <c r="B100" s="13"/>
      <c r="C100" s="14"/>
      <c r="D100" s="15"/>
      <c r="E100" s="16"/>
      <c r="F100" s="13"/>
      <c r="G100" s="13"/>
      <c r="H100" s="13"/>
      <c r="I100" s="13"/>
      <c r="J100" s="13"/>
      <c r="K100" s="13"/>
      <c r="L100" s="13"/>
      <c r="M100" s="16"/>
      <c r="N100" s="16"/>
      <c r="O100" s="16"/>
      <c r="P100" s="13"/>
    </row>
    <row r="101" spans="13:15" ht="12.75">
      <c r="M101" s="4"/>
      <c r="N101" s="4"/>
      <c r="O101" s="4"/>
    </row>
    <row r="102" spans="13:15" ht="12.75">
      <c r="M102" s="4"/>
      <c r="N102" s="4"/>
      <c r="O102" s="4"/>
    </row>
    <row r="103" spans="13:15" ht="12.75">
      <c r="M103" s="4"/>
      <c r="N103" s="4"/>
      <c r="O103" s="4"/>
    </row>
    <row r="104" spans="13:15" ht="12.75">
      <c r="M104" s="4"/>
      <c r="N104" s="4"/>
      <c r="O104" s="4"/>
    </row>
    <row r="105" spans="13:15" ht="12.75">
      <c r="M105" s="4"/>
      <c r="N105" s="4"/>
      <c r="O105" s="4"/>
    </row>
    <row r="106" spans="13:15" ht="12.75">
      <c r="M106" s="4"/>
      <c r="N106" s="4"/>
      <c r="O106" s="4"/>
    </row>
    <row r="107" spans="13:15" ht="12.75">
      <c r="M107" s="4"/>
      <c r="N107" s="4"/>
      <c r="O107" s="4"/>
    </row>
    <row r="108" spans="13:15" ht="12.75">
      <c r="M108" s="4"/>
      <c r="N108" s="4"/>
      <c r="O108" s="4"/>
    </row>
    <row r="109" spans="13:15" ht="12.75">
      <c r="M109" s="4"/>
      <c r="N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4" spans="13:15" ht="12.75">
      <c r="M114" s="4"/>
      <c r="N114" s="4"/>
      <c r="O114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7" spans="13:15" ht="12.75">
      <c r="M127" s="4"/>
      <c r="N127" s="4"/>
      <c r="O127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N130" s="4"/>
      <c r="O130" s="4"/>
    </row>
    <row r="131" spans="13:15" ht="12.75">
      <c r="M131" s="4"/>
      <c r="N131" s="4"/>
      <c r="O131" s="4"/>
    </row>
    <row r="132" spans="13:15" ht="12.75">
      <c r="M132" s="4"/>
      <c r="N132" s="4"/>
      <c r="O132" s="4"/>
    </row>
    <row r="133" spans="13:15" ht="12.75">
      <c r="M133" s="4"/>
      <c r="N133" s="4"/>
      <c r="O133" s="4"/>
    </row>
    <row r="134" spans="13:15" ht="12.75">
      <c r="M134" s="4"/>
      <c r="N134" s="4"/>
      <c r="O134" s="4"/>
    </row>
    <row r="135" spans="13:15" ht="12.75">
      <c r="M135" s="4"/>
      <c r="N135" s="4"/>
      <c r="O135" s="4"/>
    </row>
    <row r="136" spans="13:15" ht="12.75">
      <c r="M136" s="4"/>
      <c r="N136" s="4"/>
      <c r="O136" s="4"/>
    </row>
    <row r="137" spans="13:15" ht="12.75">
      <c r="M137" s="4"/>
      <c r="N137" s="4"/>
      <c r="O137" s="4"/>
    </row>
    <row r="138" spans="13:15" ht="12.75">
      <c r="M138" s="4"/>
      <c r="N138" s="4"/>
      <c r="O138" s="4"/>
    </row>
    <row r="139" spans="13:15" ht="12.75">
      <c r="M139" s="4"/>
      <c r="N139" s="4"/>
      <c r="O139" s="4"/>
    </row>
    <row r="140" spans="13:15" ht="12.75">
      <c r="M140" s="4"/>
      <c r="N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spans="13:15" ht="12.75">
      <c r="M143" s="4"/>
      <c r="N143" s="4"/>
      <c r="O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spans="13:15" ht="12.75">
      <c r="M148" s="4"/>
      <c r="N148" s="4"/>
      <c r="O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6" spans="13:15" ht="12.75">
      <c r="M166" s="4"/>
      <c r="N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N169" s="4"/>
      <c r="O169" s="4"/>
    </row>
    <row r="170" spans="13:15" ht="12.75">
      <c r="M170" s="4"/>
      <c r="N170" s="4"/>
      <c r="O170" s="4"/>
    </row>
    <row r="171" spans="13:15" ht="12.75">
      <c r="M171" s="4"/>
      <c r="N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N174" s="4"/>
      <c r="O174" s="4"/>
    </row>
    <row r="175" spans="13:15" ht="12.75">
      <c r="M175" s="4"/>
      <c r="N175" s="4"/>
      <c r="O175" s="4"/>
    </row>
    <row r="176" spans="13:15" ht="12.75">
      <c r="M176" s="4"/>
      <c r="N176" s="4"/>
      <c r="O176" s="4"/>
    </row>
    <row r="177" spans="13:15" ht="12.75">
      <c r="M177" s="4"/>
      <c r="N177" s="4"/>
      <c r="O177" s="4"/>
    </row>
    <row r="178" spans="13:15" ht="12.75">
      <c r="M178" s="4"/>
      <c r="N178" s="4"/>
      <c r="O178" s="4"/>
    </row>
    <row r="179" spans="13:15" ht="12.75">
      <c r="M179" s="4"/>
      <c r="N179" s="4"/>
      <c r="O179" s="4"/>
    </row>
    <row r="180" spans="13:15" ht="12.75">
      <c r="M180" s="4"/>
      <c r="N180" s="4"/>
      <c r="O180" s="4"/>
    </row>
  </sheetData>
  <mergeCells count="1">
    <mergeCell ref="B1:P1"/>
  </mergeCells>
  <printOptions horizontalCentered="1"/>
  <pageMargins left="0.5511811023622047" right="0.5511811023622047" top="0.9055118110236221" bottom="0.4724409448818898" header="0.3937007874015748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2"/>
  <sheetViews>
    <sheetView showZeros="0" zoomScale="65" zoomScaleNormal="65" zoomScaleSheetLayoutView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69" sqref="D169"/>
    </sheetView>
  </sheetViews>
  <sheetFormatPr defaultColWidth="8.796875" defaultRowHeight="15"/>
  <cols>
    <col min="1" max="1" width="4.09765625" style="1" customWidth="1"/>
    <col min="2" max="2" width="4.796875" style="1" customWidth="1"/>
    <col min="3" max="3" width="6.3984375" style="2" customWidth="1"/>
    <col min="4" max="4" width="60.0976562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customWidth="1"/>
    <col min="13" max="15" width="13.796875" style="1" customWidth="1"/>
    <col min="16" max="16" width="9" style="1" bestFit="1" customWidth="1"/>
    <col min="17" max="16384" width="7.09765625" style="1" customWidth="1"/>
  </cols>
  <sheetData>
    <row r="1" spans="1:16" ht="16.5" thickBot="1">
      <c r="A1" s="5"/>
      <c r="B1" s="6"/>
      <c r="C1" s="7"/>
      <c r="D1" s="8"/>
      <c r="E1" s="9" t="s">
        <v>65</v>
      </c>
      <c r="F1" s="10"/>
      <c r="G1" s="10"/>
      <c r="H1" s="11"/>
      <c r="I1" s="9" t="s">
        <v>90</v>
      </c>
      <c r="J1" s="10"/>
      <c r="K1" s="10"/>
      <c r="L1" s="11"/>
      <c r="M1" s="9" t="s">
        <v>91</v>
      </c>
      <c r="N1" s="10"/>
      <c r="O1" s="10"/>
      <c r="P1" s="12"/>
    </row>
    <row r="2" spans="1:16" ht="16.5" thickBot="1">
      <c r="A2" s="124" t="s">
        <v>0</v>
      </c>
      <c r="B2" s="125" t="s">
        <v>1</v>
      </c>
      <c r="C2" s="126" t="s">
        <v>2</v>
      </c>
      <c r="D2" s="127" t="s">
        <v>3</v>
      </c>
      <c r="E2" s="128" t="s">
        <v>209</v>
      </c>
      <c r="F2" s="129" t="s">
        <v>217</v>
      </c>
      <c r="G2" s="130" t="s">
        <v>218</v>
      </c>
      <c r="H2" s="24" t="s">
        <v>62</v>
      </c>
      <c r="I2" s="128" t="s">
        <v>209</v>
      </c>
      <c r="J2" s="129" t="s">
        <v>217</v>
      </c>
      <c r="K2" s="130" t="s">
        <v>218</v>
      </c>
      <c r="L2" s="24" t="s">
        <v>62</v>
      </c>
      <c r="M2" s="128" t="s">
        <v>209</v>
      </c>
      <c r="N2" s="129" t="s">
        <v>217</v>
      </c>
      <c r="O2" s="130" t="s">
        <v>218</v>
      </c>
      <c r="P2" s="24" t="s">
        <v>62</v>
      </c>
    </row>
    <row r="3" spans="1:16" ht="20.25">
      <c r="A3" s="135"/>
      <c r="B3" s="136"/>
      <c r="C3" s="136"/>
      <c r="D3" s="137"/>
      <c r="E3" s="138"/>
      <c r="F3" s="139"/>
      <c r="G3" s="140"/>
      <c r="H3" s="134"/>
      <c r="I3" s="131"/>
      <c r="J3" s="132"/>
      <c r="K3" s="133"/>
      <c r="L3" s="134"/>
      <c r="M3" s="26"/>
      <c r="N3" s="27"/>
      <c r="O3" s="28"/>
      <c r="P3" s="134"/>
    </row>
    <row r="4" spans="1:16" ht="20.25">
      <c r="A4" s="101" t="s">
        <v>66</v>
      </c>
      <c r="B4" s="102" t="s">
        <v>67</v>
      </c>
      <c r="C4" s="104">
        <v>1014</v>
      </c>
      <c r="D4" s="33" t="s">
        <v>136</v>
      </c>
      <c r="E4" s="29">
        <v>14672</v>
      </c>
      <c r="F4" s="30">
        <v>16319</v>
      </c>
      <c r="G4" s="31">
        <v>15157</v>
      </c>
      <c r="H4" s="32">
        <f aca="true" t="shared" si="0" ref="H4:H72">IF(F4&lt;=0,0,G4/F4*100)</f>
        <v>92.87946565353269</v>
      </c>
      <c r="I4" s="29"/>
      <c r="J4" s="30"/>
      <c r="K4" s="31"/>
      <c r="L4" s="37"/>
      <c r="M4" s="29">
        <f>+E4+I4</f>
        <v>14672</v>
      </c>
      <c r="N4" s="30">
        <f>+F4+J4</f>
        <v>16319</v>
      </c>
      <c r="O4" s="31">
        <f>+G4+K4</f>
        <v>15157</v>
      </c>
      <c r="P4" s="32">
        <f aca="true" t="shared" si="1" ref="P4:P9">+O4/N4*100</f>
        <v>92.87946565353269</v>
      </c>
    </row>
    <row r="5" spans="1:16" ht="20.25">
      <c r="A5" s="101" t="s">
        <v>66</v>
      </c>
      <c r="B5" s="102" t="s">
        <v>67</v>
      </c>
      <c r="C5" s="104">
        <v>1019</v>
      </c>
      <c r="D5" s="33" t="s">
        <v>137</v>
      </c>
      <c r="E5" s="29">
        <v>30</v>
      </c>
      <c r="F5" s="30">
        <v>30</v>
      </c>
      <c r="G5" s="31">
        <v>16</v>
      </c>
      <c r="H5" s="32">
        <f t="shared" si="0"/>
        <v>53.333333333333336</v>
      </c>
      <c r="I5" s="29"/>
      <c r="J5" s="30"/>
      <c r="K5" s="31"/>
      <c r="L5" s="32"/>
      <c r="M5" s="29">
        <f>+E5+I5</f>
        <v>30</v>
      </c>
      <c r="N5" s="30">
        <f aca="true" t="shared" si="2" ref="N5:O8">+F5+J5</f>
        <v>30</v>
      </c>
      <c r="O5" s="31">
        <f t="shared" si="2"/>
        <v>16</v>
      </c>
      <c r="P5" s="32">
        <f t="shared" si="1"/>
        <v>53.333333333333336</v>
      </c>
    </row>
    <row r="6" spans="1:16" ht="20.25">
      <c r="A6" s="101" t="s">
        <v>66</v>
      </c>
      <c r="B6" s="102" t="s">
        <v>67</v>
      </c>
      <c r="C6" s="104">
        <v>1037</v>
      </c>
      <c r="D6" s="33" t="s">
        <v>4</v>
      </c>
      <c r="E6" s="29">
        <v>70</v>
      </c>
      <c r="F6" s="30">
        <v>106</v>
      </c>
      <c r="G6" s="31">
        <v>85</v>
      </c>
      <c r="H6" s="32">
        <f t="shared" si="0"/>
        <v>80.18867924528303</v>
      </c>
      <c r="I6" s="29"/>
      <c r="J6" s="30"/>
      <c r="K6" s="31"/>
      <c r="L6" s="32">
        <f>IF(J6&lt;=0,0,K6/J6*100)</f>
        <v>0</v>
      </c>
      <c r="M6" s="29">
        <f>+E6+I6</f>
        <v>70</v>
      </c>
      <c r="N6" s="30">
        <f t="shared" si="2"/>
        <v>106</v>
      </c>
      <c r="O6" s="31">
        <f t="shared" si="2"/>
        <v>85</v>
      </c>
      <c r="P6" s="32">
        <f t="shared" si="1"/>
        <v>80.18867924528303</v>
      </c>
    </row>
    <row r="7" spans="1:16" ht="20.25">
      <c r="A7" s="103" t="s">
        <v>66</v>
      </c>
      <c r="B7" s="104" t="s">
        <v>67</v>
      </c>
      <c r="C7" s="104">
        <v>1039</v>
      </c>
      <c r="D7" s="33" t="s">
        <v>116</v>
      </c>
      <c r="E7" s="34">
        <v>15</v>
      </c>
      <c r="F7" s="35">
        <v>381</v>
      </c>
      <c r="G7" s="36">
        <v>381</v>
      </c>
      <c r="H7" s="37">
        <f>IF(F7&lt;=0,0,G7/F7*100)</f>
        <v>100</v>
      </c>
      <c r="I7" s="34"/>
      <c r="J7" s="35"/>
      <c r="K7" s="36"/>
      <c r="L7" s="37"/>
      <c r="M7" s="29">
        <f>+E7+I7</f>
        <v>15</v>
      </c>
      <c r="N7" s="30">
        <f>+F7+J7</f>
        <v>381</v>
      </c>
      <c r="O7" s="31">
        <f>+G7+K7</f>
        <v>381</v>
      </c>
      <c r="P7" s="37">
        <f t="shared" si="1"/>
        <v>100</v>
      </c>
    </row>
    <row r="8" spans="1:16" ht="20.25">
      <c r="A8" s="103" t="s">
        <v>66</v>
      </c>
      <c r="B8" s="104" t="s">
        <v>67</v>
      </c>
      <c r="C8" s="104">
        <v>1070</v>
      </c>
      <c r="D8" s="33" t="s">
        <v>212</v>
      </c>
      <c r="E8" s="34">
        <v>15</v>
      </c>
      <c r="F8" s="35">
        <v>15</v>
      </c>
      <c r="G8" s="36">
        <v>15</v>
      </c>
      <c r="H8" s="37">
        <f t="shared" si="0"/>
        <v>100</v>
      </c>
      <c r="I8" s="34"/>
      <c r="J8" s="35"/>
      <c r="K8" s="36"/>
      <c r="L8" s="37"/>
      <c r="M8" s="29">
        <f>+E8+I8</f>
        <v>15</v>
      </c>
      <c r="N8" s="30">
        <f t="shared" si="2"/>
        <v>15</v>
      </c>
      <c r="O8" s="31">
        <f t="shared" si="2"/>
        <v>15</v>
      </c>
      <c r="P8" s="37">
        <f t="shared" si="1"/>
        <v>100</v>
      </c>
    </row>
    <row r="9" spans="1:16" ht="20.25">
      <c r="A9" s="105">
        <v>1</v>
      </c>
      <c r="B9" s="106">
        <v>10</v>
      </c>
      <c r="C9" s="107"/>
      <c r="D9" s="41" t="s">
        <v>5</v>
      </c>
      <c r="E9" s="42">
        <f>SUM(E4:E8)</f>
        <v>14802</v>
      </c>
      <c r="F9" s="43">
        <f>SUM(F3:F8)</f>
        <v>16851</v>
      </c>
      <c r="G9" s="44">
        <f>SUM(G3:G8)</f>
        <v>15654</v>
      </c>
      <c r="H9" s="45">
        <f t="shared" si="0"/>
        <v>92.89656400213637</v>
      </c>
      <c r="I9" s="42">
        <f>SUM(I3:I8)</f>
        <v>0</v>
      </c>
      <c r="J9" s="43">
        <f>SUM(J3:J8)</f>
        <v>0</v>
      </c>
      <c r="K9" s="44">
        <f>SUM(K3:K8)</f>
        <v>0</v>
      </c>
      <c r="L9" s="45">
        <f>IF(J9&lt;=0,0,K9/J9*100)</f>
        <v>0</v>
      </c>
      <c r="M9" s="42">
        <f>SUM(M3:M8)</f>
        <v>14802</v>
      </c>
      <c r="N9" s="43">
        <f>SUM(N3:N8)</f>
        <v>16851</v>
      </c>
      <c r="O9" s="44">
        <f>SUM(O3:O8)</f>
        <v>15654</v>
      </c>
      <c r="P9" s="45">
        <f t="shared" si="1"/>
        <v>92.89656400213637</v>
      </c>
    </row>
    <row r="10" spans="1:16" ht="21" thickBot="1">
      <c r="A10" s="108"/>
      <c r="B10" s="109"/>
      <c r="C10" s="110"/>
      <c r="D10" s="46"/>
      <c r="E10" s="47"/>
      <c r="F10" s="48"/>
      <c r="G10" s="49"/>
      <c r="H10" s="50">
        <f t="shared" si="0"/>
        <v>0</v>
      </c>
      <c r="I10" s="47"/>
      <c r="J10" s="48"/>
      <c r="K10" s="49"/>
      <c r="L10" s="50"/>
      <c r="M10" s="51"/>
      <c r="N10" s="52"/>
      <c r="O10" s="53"/>
      <c r="P10" s="50"/>
    </row>
    <row r="11" spans="1:16" ht="21.75" thickBot="1" thickTop="1">
      <c r="A11" s="111">
        <v>1</v>
      </c>
      <c r="B11" s="112"/>
      <c r="C11" s="112"/>
      <c r="D11" s="54" t="s">
        <v>5</v>
      </c>
      <c r="E11" s="55">
        <f>+E9</f>
        <v>14802</v>
      </c>
      <c r="F11" s="56">
        <f>+F9</f>
        <v>16851</v>
      </c>
      <c r="G11" s="57">
        <f>+G9</f>
        <v>15654</v>
      </c>
      <c r="H11" s="58">
        <f t="shared" si="0"/>
        <v>92.89656400213637</v>
      </c>
      <c r="I11" s="55">
        <f>+I9</f>
        <v>0</v>
      </c>
      <c r="J11" s="56">
        <f>+J9</f>
        <v>0</v>
      </c>
      <c r="K11" s="57">
        <f>+K9</f>
        <v>0</v>
      </c>
      <c r="L11" s="58">
        <f>IF(J11&lt;=0,0,K11/J11*100)</f>
        <v>0</v>
      </c>
      <c r="M11" s="59">
        <f>+M9</f>
        <v>14802</v>
      </c>
      <c r="N11" s="60">
        <f>+N9</f>
        <v>16851</v>
      </c>
      <c r="O11" s="61">
        <f>+O9</f>
        <v>15654</v>
      </c>
      <c r="P11" s="58">
        <f>+O11/N11*100</f>
        <v>92.89656400213637</v>
      </c>
    </row>
    <row r="12" spans="1:16" ht="21" thickTop="1">
      <c r="A12" s="113"/>
      <c r="B12" s="102"/>
      <c r="C12" s="102"/>
      <c r="D12" s="25"/>
      <c r="E12" s="62"/>
      <c r="F12" s="63"/>
      <c r="G12" s="64"/>
      <c r="H12" s="65">
        <f t="shared" si="0"/>
        <v>0</v>
      </c>
      <c r="I12" s="62"/>
      <c r="J12" s="63"/>
      <c r="K12" s="64"/>
      <c r="L12" s="65"/>
      <c r="M12" s="66"/>
      <c r="N12" s="67"/>
      <c r="O12" s="68"/>
      <c r="P12" s="65"/>
    </row>
    <row r="13" spans="1:16" ht="20.25">
      <c r="A13" s="103" t="s">
        <v>68</v>
      </c>
      <c r="B13" s="104" t="s">
        <v>69</v>
      </c>
      <c r="C13" s="104">
        <v>2141</v>
      </c>
      <c r="D13" s="33" t="s">
        <v>138</v>
      </c>
      <c r="E13" s="34">
        <v>458</v>
      </c>
      <c r="F13" s="35">
        <v>775</v>
      </c>
      <c r="G13" s="36">
        <v>738</v>
      </c>
      <c r="H13" s="37">
        <f t="shared" si="0"/>
        <v>95.22580645161291</v>
      </c>
      <c r="I13" s="34"/>
      <c r="J13" s="35"/>
      <c r="K13" s="36"/>
      <c r="L13" s="37"/>
      <c r="M13" s="29">
        <f aca="true" t="shared" si="3" ref="M13:O14">+E13+I13</f>
        <v>458</v>
      </c>
      <c r="N13" s="30">
        <f t="shared" si="3"/>
        <v>775</v>
      </c>
      <c r="O13" s="31">
        <f t="shared" si="3"/>
        <v>738</v>
      </c>
      <c r="P13" s="37">
        <f>+O13/N13*100</f>
        <v>95.22580645161291</v>
      </c>
    </row>
    <row r="14" spans="1:16" ht="20.25">
      <c r="A14" s="103" t="s">
        <v>68</v>
      </c>
      <c r="B14" s="104" t="s">
        <v>69</v>
      </c>
      <c r="C14" s="104">
        <v>2143</v>
      </c>
      <c r="D14" s="33" t="s">
        <v>139</v>
      </c>
      <c r="E14" s="34">
        <v>9711</v>
      </c>
      <c r="F14" s="35">
        <v>9731</v>
      </c>
      <c r="G14" s="36">
        <v>9239</v>
      </c>
      <c r="H14" s="37">
        <f t="shared" si="0"/>
        <v>94.94399342308087</v>
      </c>
      <c r="I14" s="34"/>
      <c r="J14" s="35"/>
      <c r="K14" s="36"/>
      <c r="L14" s="37"/>
      <c r="M14" s="38">
        <f t="shared" si="3"/>
        <v>9711</v>
      </c>
      <c r="N14" s="39">
        <f t="shared" si="3"/>
        <v>9731</v>
      </c>
      <c r="O14" s="40">
        <f t="shared" si="3"/>
        <v>9239</v>
      </c>
      <c r="P14" s="37">
        <f>+O14/N14*100</f>
        <v>94.94399342308087</v>
      </c>
    </row>
    <row r="15" spans="1:16" ht="20.25">
      <c r="A15" s="105">
        <v>2</v>
      </c>
      <c r="B15" s="106">
        <v>21</v>
      </c>
      <c r="C15" s="107"/>
      <c r="D15" s="41" t="s">
        <v>6</v>
      </c>
      <c r="E15" s="42">
        <f>SUM(E13:E14)</f>
        <v>10169</v>
      </c>
      <c r="F15" s="43">
        <f>SUM(F13:F14)</f>
        <v>10506</v>
      </c>
      <c r="G15" s="44">
        <f>SUM(G13:G14)</f>
        <v>9977</v>
      </c>
      <c r="H15" s="45">
        <f t="shared" si="0"/>
        <v>94.96478202931658</v>
      </c>
      <c r="I15" s="42">
        <f>SUM(I13:I14)</f>
        <v>0</v>
      </c>
      <c r="J15" s="43">
        <f>SUM(J13:J14)</f>
        <v>0</v>
      </c>
      <c r="K15" s="44">
        <f>SUM(K13:K14)</f>
        <v>0</v>
      </c>
      <c r="L15" s="45">
        <f>IF(J15&lt;=0,0,K15/J15*100)</f>
        <v>0</v>
      </c>
      <c r="M15" s="42">
        <f>SUM(M13:M14)</f>
        <v>10169</v>
      </c>
      <c r="N15" s="43">
        <f>SUM(N13:N14)</f>
        <v>10506</v>
      </c>
      <c r="O15" s="44">
        <f>SUM(O13:O14)</f>
        <v>9977</v>
      </c>
      <c r="P15" s="45">
        <f>+O15/N15*100</f>
        <v>94.96478202931658</v>
      </c>
    </row>
    <row r="16" spans="1:16" ht="20.25">
      <c r="A16" s="103"/>
      <c r="B16" s="114"/>
      <c r="C16" s="104"/>
      <c r="D16" s="33"/>
      <c r="E16" s="69"/>
      <c r="F16" s="70"/>
      <c r="G16" s="71"/>
      <c r="H16" s="72">
        <f t="shared" si="0"/>
        <v>0</v>
      </c>
      <c r="I16" s="69"/>
      <c r="J16" s="70"/>
      <c r="K16" s="71"/>
      <c r="L16" s="72"/>
      <c r="M16" s="73"/>
      <c r="N16" s="74"/>
      <c r="O16" s="75"/>
      <c r="P16" s="72"/>
    </row>
    <row r="17" spans="1:16" ht="20.25">
      <c r="A17" s="103" t="s">
        <v>68</v>
      </c>
      <c r="B17" s="104" t="s">
        <v>70</v>
      </c>
      <c r="C17" s="104">
        <v>2212</v>
      </c>
      <c r="D17" s="33" t="s">
        <v>7</v>
      </c>
      <c r="E17" s="34">
        <v>629758</v>
      </c>
      <c r="F17" s="35">
        <v>634608</v>
      </c>
      <c r="G17" s="36">
        <v>612299</v>
      </c>
      <c r="H17" s="37">
        <f t="shared" si="0"/>
        <v>96.48460151778735</v>
      </c>
      <c r="I17" s="193">
        <v>217692</v>
      </c>
      <c r="J17" s="35">
        <v>183335</v>
      </c>
      <c r="K17" s="36">
        <v>166588</v>
      </c>
      <c r="L17" s="37">
        <f aca="true" t="shared" si="4" ref="L17:L22">+K17/J17*100</f>
        <v>90.86535576949301</v>
      </c>
      <c r="M17" s="38">
        <f>+E17+I17</f>
        <v>847450</v>
      </c>
      <c r="N17" s="30">
        <f>+F17+J17</f>
        <v>817943</v>
      </c>
      <c r="O17" s="31">
        <f>+G17+K17</f>
        <v>778887</v>
      </c>
      <c r="P17" s="37">
        <f aca="true" t="shared" si="5" ref="P17:P24">+O17/N17*100</f>
        <v>95.22509514721686</v>
      </c>
    </row>
    <row r="18" spans="1:16" ht="20.25">
      <c r="A18" s="103">
        <v>2</v>
      </c>
      <c r="B18" s="104">
        <v>22</v>
      </c>
      <c r="C18" s="104">
        <v>2219</v>
      </c>
      <c r="D18" s="33" t="s">
        <v>117</v>
      </c>
      <c r="E18" s="34">
        <v>84264</v>
      </c>
      <c r="F18" s="35">
        <v>90008</v>
      </c>
      <c r="G18" s="36">
        <v>72924</v>
      </c>
      <c r="H18" s="37">
        <f t="shared" si="0"/>
        <v>81.01946493645009</v>
      </c>
      <c r="I18" s="193">
        <v>236247</v>
      </c>
      <c r="J18" s="35">
        <v>285363</v>
      </c>
      <c r="K18" s="36">
        <v>254106</v>
      </c>
      <c r="L18" s="37">
        <f t="shared" si="4"/>
        <v>89.04658277352004</v>
      </c>
      <c r="M18" s="38">
        <f aca="true" t="shared" si="6" ref="M18:M23">+E18+I18</f>
        <v>320511</v>
      </c>
      <c r="N18" s="39">
        <f aca="true" t="shared" si="7" ref="N18:N23">+F18+J18</f>
        <v>375371</v>
      </c>
      <c r="O18" s="40">
        <f aca="true" t="shared" si="8" ref="O18:O23">+G18+K18</f>
        <v>327030</v>
      </c>
      <c r="P18" s="37">
        <f t="shared" si="5"/>
        <v>87.12180749178813</v>
      </c>
    </row>
    <row r="19" spans="1:16" ht="20.25">
      <c r="A19" s="103" t="s">
        <v>68</v>
      </c>
      <c r="B19" s="104" t="s">
        <v>70</v>
      </c>
      <c r="C19" s="104">
        <v>2221</v>
      </c>
      <c r="D19" s="33" t="s">
        <v>8</v>
      </c>
      <c r="E19" s="34"/>
      <c r="F19" s="35">
        <v>34</v>
      </c>
      <c r="G19" s="36">
        <v>64</v>
      </c>
      <c r="H19" s="37">
        <f t="shared" si="0"/>
        <v>188.23529411764704</v>
      </c>
      <c r="I19" s="193"/>
      <c r="J19" s="35"/>
      <c r="K19" s="36"/>
      <c r="L19" s="37"/>
      <c r="M19" s="38">
        <f>+E19+I19</f>
        <v>0</v>
      </c>
      <c r="N19" s="39">
        <f>+F19+J19</f>
        <v>34</v>
      </c>
      <c r="O19" s="40">
        <f>+G19+K19</f>
        <v>64</v>
      </c>
      <c r="P19" s="37">
        <f t="shared" si="5"/>
        <v>188.23529411764704</v>
      </c>
    </row>
    <row r="20" spans="1:16" ht="20.25">
      <c r="A20" s="103">
        <v>2</v>
      </c>
      <c r="B20" s="104">
        <v>22</v>
      </c>
      <c r="C20" s="104">
        <v>2223</v>
      </c>
      <c r="D20" s="33" t="s">
        <v>129</v>
      </c>
      <c r="E20" s="34">
        <v>56</v>
      </c>
      <c r="F20" s="35">
        <v>151</v>
      </c>
      <c r="G20" s="36">
        <v>36</v>
      </c>
      <c r="H20" s="37">
        <f t="shared" si="0"/>
        <v>23.841059602649008</v>
      </c>
      <c r="I20" s="193">
        <v>600</v>
      </c>
      <c r="J20" s="35">
        <v>490</v>
      </c>
      <c r="K20" s="36">
        <v>217</v>
      </c>
      <c r="L20" s="37">
        <f t="shared" si="4"/>
        <v>44.285714285714285</v>
      </c>
      <c r="M20" s="38">
        <f t="shared" si="6"/>
        <v>656</v>
      </c>
      <c r="N20" s="39">
        <f t="shared" si="7"/>
        <v>641</v>
      </c>
      <c r="O20" s="40">
        <f t="shared" si="8"/>
        <v>253</v>
      </c>
      <c r="P20" s="37">
        <f t="shared" si="5"/>
        <v>39.46957878315133</v>
      </c>
    </row>
    <row r="21" spans="1:16" ht="20.25">
      <c r="A21" s="103">
        <v>2</v>
      </c>
      <c r="B21" s="104">
        <v>22</v>
      </c>
      <c r="C21" s="104">
        <v>2229</v>
      </c>
      <c r="D21" s="33" t="s">
        <v>118</v>
      </c>
      <c r="E21" s="34">
        <v>1665001</v>
      </c>
      <c r="F21" s="35">
        <v>1666761</v>
      </c>
      <c r="G21" s="36">
        <v>1665878</v>
      </c>
      <c r="H21" s="37">
        <f t="shared" si="0"/>
        <v>99.94702299849828</v>
      </c>
      <c r="I21" s="193">
        <v>5000</v>
      </c>
      <c r="J21" s="35">
        <v>5000</v>
      </c>
      <c r="K21" s="36">
        <v>2904</v>
      </c>
      <c r="L21" s="37">
        <f t="shared" si="4"/>
        <v>58.08</v>
      </c>
      <c r="M21" s="38">
        <f t="shared" si="6"/>
        <v>1670001</v>
      </c>
      <c r="N21" s="39">
        <f t="shared" si="7"/>
        <v>1671761</v>
      </c>
      <c r="O21" s="40">
        <f t="shared" si="8"/>
        <v>1668782</v>
      </c>
      <c r="P21" s="37">
        <f t="shared" si="5"/>
        <v>99.82180467184006</v>
      </c>
    </row>
    <row r="22" spans="1:16" ht="20.25">
      <c r="A22" s="103">
        <v>2</v>
      </c>
      <c r="B22" s="104">
        <v>22</v>
      </c>
      <c r="C22" s="104">
        <v>2271</v>
      </c>
      <c r="D22" s="33" t="s">
        <v>9</v>
      </c>
      <c r="E22" s="34">
        <v>5355</v>
      </c>
      <c r="F22" s="35">
        <v>7704</v>
      </c>
      <c r="G22" s="36">
        <v>7104</v>
      </c>
      <c r="H22" s="37">
        <f t="shared" si="0"/>
        <v>92.21183800623052</v>
      </c>
      <c r="I22" s="34"/>
      <c r="J22" s="35">
        <v>2600</v>
      </c>
      <c r="K22" s="36">
        <v>2289</v>
      </c>
      <c r="L22" s="37">
        <f t="shared" si="4"/>
        <v>88.03846153846155</v>
      </c>
      <c r="M22" s="38">
        <f t="shared" si="6"/>
        <v>5355</v>
      </c>
      <c r="N22" s="39">
        <f t="shared" si="7"/>
        <v>10304</v>
      </c>
      <c r="O22" s="40">
        <f t="shared" si="8"/>
        <v>9393</v>
      </c>
      <c r="P22" s="37">
        <f>+O22/N22*100</f>
        <v>91.15877329192547</v>
      </c>
    </row>
    <row r="23" spans="1:16" ht="20.25">
      <c r="A23" s="103">
        <v>2</v>
      </c>
      <c r="B23" s="104">
        <v>22</v>
      </c>
      <c r="C23" s="104">
        <v>2299</v>
      </c>
      <c r="D23" s="33" t="s">
        <v>140</v>
      </c>
      <c r="E23" s="34">
        <v>5500</v>
      </c>
      <c r="F23" s="35">
        <v>5500</v>
      </c>
      <c r="G23" s="36">
        <v>5283</v>
      </c>
      <c r="H23" s="37">
        <f t="shared" si="0"/>
        <v>96.05454545454546</v>
      </c>
      <c r="I23" s="34"/>
      <c r="J23" s="35"/>
      <c r="K23" s="36"/>
      <c r="L23" s="37"/>
      <c r="M23" s="38">
        <f t="shared" si="6"/>
        <v>5500</v>
      </c>
      <c r="N23" s="39">
        <f t="shared" si="7"/>
        <v>5500</v>
      </c>
      <c r="O23" s="40">
        <f t="shared" si="8"/>
        <v>5283</v>
      </c>
      <c r="P23" s="37">
        <f t="shared" si="5"/>
        <v>96.05454545454546</v>
      </c>
    </row>
    <row r="24" spans="1:16" ht="20.25">
      <c r="A24" s="105">
        <v>2</v>
      </c>
      <c r="B24" s="106">
        <v>22</v>
      </c>
      <c r="C24" s="106"/>
      <c r="D24" s="41" t="s">
        <v>10</v>
      </c>
      <c r="E24" s="42">
        <f>SUM(E17:E23)</f>
        <v>2389934</v>
      </c>
      <c r="F24" s="43">
        <f>SUM(F17:F23)</f>
        <v>2404766</v>
      </c>
      <c r="G24" s="44">
        <f>SUM(G17:G23)</f>
        <v>2363588</v>
      </c>
      <c r="H24" s="45">
        <f t="shared" si="0"/>
        <v>98.2876504408329</v>
      </c>
      <c r="I24" s="42">
        <f>SUM(I17:I23)</f>
        <v>459539</v>
      </c>
      <c r="J24" s="43">
        <f>SUM(J17:J23)</f>
        <v>476788</v>
      </c>
      <c r="K24" s="44">
        <f>SUM(K17:K23)</f>
        <v>426104</v>
      </c>
      <c r="L24" s="45">
        <f>IF(J24&lt;=0,0,K24/J24*100)</f>
        <v>89.369698901818</v>
      </c>
      <c r="M24" s="42">
        <f>SUM(M17:M23)</f>
        <v>2849473</v>
      </c>
      <c r="N24" s="43">
        <f>SUM(N17:N23)</f>
        <v>2881554</v>
      </c>
      <c r="O24" s="44">
        <f>SUM(O17:O23)</f>
        <v>2789692</v>
      </c>
      <c r="P24" s="45">
        <f t="shared" si="5"/>
        <v>96.8120673775331</v>
      </c>
    </row>
    <row r="25" spans="1:16" ht="20.25">
      <c r="A25" s="103"/>
      <c r="B25" s="114"/>
      <c r="C25" s="104"/>
      <c r="D25" s="33"/>
      <c r="E25" s="69"/>
      <c r="F25" s="70"/>
      <c r="G25" s="71"/>
      <c r="H25" s="72">
        <f t="shared" si="0"/>
        <v>0</v>
      </c>
      <c r="I25" s="69"/>
      <c r="J25" s="70"/>
      <c r="K25" s="71"/>
      <c r="L25" s="72"/>
      <c r="M25" s="73"/>
      <c r="N25" s="74"/>
      <c r="O25" s="75"/>
      <c r="P25" s="72"/>
    </row>
    <row r="26" spans="1:16" ht="20.25">
      <c r="A26" s="103" t="s">
        <v>68</v>
      </c>
      <c r="B26" s="104" t="s">
        <v>71</v>
      </c>
      <c r="C26" s="104">
        <v>2310</v>
      </c>
      <c r="D26" s="33" t="s">
        <v>11</v>
      </c>
      <c r="E26" s="34">
        <v>2899</v>
      </c>
      <c r="F26" s="35">
        <v>2936</v>
      </c>
      <c r="G26" s="36">
        <v>133</v>
      </c>
      <c r="H26" s="37">
        <f t="shared" si="0"/>
        <v>4.529972752043597</v>
      </c>
      <c r="I26" s="193">
        <v>89698</v>
      </c>
      <c r="J26" s="35">
        <v>85720</v>
      </c>
      <c r="K26" s="36">
        <v>84804</v>
      </c>
      <c r="L26" s="37">
        <f aca="true" t="shared" si="9" ref="L26:L31">+K26/J26*100</f>
        <v>98.93140457302847</v>
      </c>
      <c r="M26" s="38">
        <f aca="true" t="shared" si="10" ref="M26:O32">+E26+I26</f>
        <v>92597</v>
      </c>
      <c r="N26" s="39">
        <f t="shared" si="10"/>
        <v>88656</v>
      </c>
      <c r="O26" s="40">
        <f t="shared" si="10"/>
        <v>84937</v>
      </c>
      <c r="P26" s="37">
        <f aca="true" t="shared" si="11" ref="P26:P33">+O26/N26*100</f>
        <v>95.80513445226494</v>
      </c>
    </row>
    <row r="27" spans="1:16" ht="20.25">
      <c r="A27" s="103" t="s">
        <v>68</v>
      </c>
      <c r="B27" s="104" t="s">
        <v>71</v>
      </c>
      <c r="C27" s="104">
        <v>2321</v>
      </c>
      <c r="D27" s="33" t="s">
        <v>141</v>
      </c>
      <c r="E27" s="34">
        <v>1400</v>
      </c>
      <c r="F27" s="35">
        <v>2015</v>
      </c>
      <c r="G27" s="36">
        <v>1049</v>
      </c>
      <c r="H27" s="37">
        <f t="shared" si="0"/>
        <v>52.059553349875934</v>
      </c>
      <c r="I27" s="193">
        <v>462152</v>
      </c>
      <c r="J27" s="35">
        <v>405198</v>
      </c>
      <c r="K27" s="36">
        <v>359879</v>
      </c>
      <c r="L27" s="37">
        <f t="shared" si="9"/>
        <v>88.81559138988841</v>
      </c>
      <c r="M27" s="38">
        <f t="shared" si="10"/>
        <v>463552</v>
      </c>
      <c r="N27" s="39">
        <f t="shared" si="10"/>
        <v>407213</v>
      </c>
      <c r="O27" s="40">
        <f t="shared" si="10"/>
        <v>360928</v>
      </c>
      <c r="P27" s="37">
        <f t="shared" si="11"/>
        <v>88.63371257793833</v>
      </c>
    </row>
    <row r="28" spans="1:16" ht="20.25">
      <c r="A28" s="103">
        <v>2</v>
      </c>
      <c r="B28" s="104">
        <v>23</v>
      </c>
      <c r="C28" s="104">
        <v>2329</v>
      </c>
      <c r="D28" s="33" t="s">
        <v>12</v>
      </c>
      <c r="E28" s="34"/>
      <c r="F28" s="35"/>
      <c r="G28" s="36"/>
      <c r="H28" s="37">
        <f t="shared" si="0"/>
        <v>0</v>
      </c>
      <c r="I28" s="193">
        <v>15703</v>
      </c>
      <c r="J28" s="35">
        <v>19093</v>
      </c>
      <c r="K28" s="36">
        <v>18405</v>
      </c>
      <c r="L28" s="37">
        <f t="shared" si="9"/>
        <v>96.39658513591368</v>
      </c>
      <c r="M28" s="38">
        <f t="shared" si="10"/>
        <v>15703</v>
      </c>
      <c r="N28" s="39">
        <f t="shared" si="10"/>
        <v>19093</v>
      </c>
      <c r="O28" s="40">
        <f t="shared" si="10"/>
        <v>18405</v>
      </c>
      <c r="P28" s="37">
        <f t="shared" si="11"/>
        <v>96.39658513591368</v>
      </c>
    </row>
    <row r="29" spans="1:16" ht="20.25">
      <c r="A29" s="103">
        <v>2</v>
      </c>
      <c r="B29" s="104">
        <v>23</v>
      </c>
      <c r="C29" s="104">
        <v>2331</v>
      </c>
      <c r="D29" s="33" t="s">
        <v>176</v>
      </c>
      <c r="E29" s="34">
        <v>7800</v>
      </c>
      <c r="F29" s="35">
        <v>2800</v>
      </c>
      <c r="G29" s="36"/>
      <c r="H29" s="32">
        <f t="shared" si="0"/>
        <v>0</v>
      </c>
      <c r="I29" s="193">
        <v>0</v>
      </c>
      <c r="J29" s="35">
        <v>5000</v>
      </c>
      <c r="K29" s="36">
        <v>1072</v>
      </c>
      <c r="L29" s="37">
        <f t="shared" si="9"/>
        <v>21.44</v>
      </c>
      <c r="M29" s="38">
        <f t="shared" si="10"/>
        <v>7800</v>
      </c>
      <c r="N29" s="39">
        <f t="shared" si="10"/>
        <v>7800</v>
      </c>
      <c r="O29" s="31">
        <f t="shared" si="10"/>
        <v>1072</v>
      </c>
      <c r="P29" s="37">
        <f t="shared" si="11"/>
        <v>13.743589743589743</v>
      </c>
    </row>
    <row r="30" spans="1:16" ht="20.25">
      <c r="A30" s="103" t="s">
        <v>68</v>
      </c>
      <c r="B30" s="104" t="s">
        <v>71</v>
      </c>
      <c r="C30" s="104">
        <v>2333</v>
      </c>
      <c r="D30" s="33" t="s">
        <v>13</v>
      </c>
      <c r="E30" s="34">
        <v>4647</v>
      </c>
      <c r="F30" s="35">
        <v>4647</v>
      </c>
      <c r="G30" s="36">
        <v>4338</v>
      </c>
      <c r="H30" s="37">
        <f t="shared" si="0"/>
        <v>93.3505487411233</v>
      </c>
      <c r="I30" s="193">
        <v>505</v>
      </c>
      <c r="J30" s="35">
        <v>405</v>
      </c>
      <c r="K30" s="36">
        <v>262</v>
      </c>
      <c r="L30" s="37">
        <f t="shared" si="9"/>
        <v>64.69135802469135</v>
      </c>
      <c r="M30" s="38">
        <f t="shared" si="10"/>
        <v>5152</v>
      </c>
      <c r="N30" s="39">
        <f t="shared" si="10"/>
        <v>5052</v>
      </c>
      <c r="O30" s="40">
        <f t="shared" si="10"/>
        <v>4600</v>
      </c>
      <c r="P30" s="37">
        <f>+O30/N30*100</f>
        <v>91.05304829770388</v>
      </c>
    </row>
    <row r="31" spans="1:16" ht="20.25">
      <c r="A31" s="103" t="s">
        <v>68</v>
      </c>
      <c r="B31" s="104" t="s">
        <v>71</v>
      </c>
      <c r="C31" s="104">
        <v>2339</v>
      </c>
      <c r="D31" s="191" t="s">
        <v>213</v>
      </c>
      <c r="E31" s="187"/>
      <c r="F31" s="36"/>
      <c r="G31" s="36"/>
      <c r="H31" s="37"/>
      <c r="I31" s="187">
        <v>5500</v>
      </c>
      <c r="J31" s="35">
        <v>4520</v>
      </c>
      <c r="K31" s="36">
        <v>3092</v>
      </c>
      <c r="L31" s="37">
        <f t="shared" si="9"/>
        <v>68.40707964601769</v>
      </c>
      <c r="M31" s="29">
        <f t="shared" si="10"/>
        <v>5500</v>
      </c>
      <c r="N31" s="30">
        <f t="shared" si="10"/>
        <v>4520</v>
      </c>
      <c r="O31" s="31">
        <f t="shared" si="10"/>
        <v>3092</v>
      </c>
      <c r="P31" s="37">
        <f>+O31/N31*100</f>
        <v>68.40707964601769</v>
      </c>
    </row>
    <row r="32" spans="1:16" ht="20.25">
      <c r="A32" s="103" t="s">
        <v>68</v>
      </c>
      <c r="B32" s="104" t="s">
        <v>71</v>
      </c>
      <c r="C32" s="104">
        <v>2399</v>
      </c>
      <c r="D32" s="191" t="s">
        <v>133</v>
      </c>
      <c r="E32" s="187">
        <v>5</v>
      </c>
      <c r="F32" s="36">
        <v>5</v>
      </c>
      <c r="G32" s="36">
        <v>8</v>
      </c>
      <c r="H32" s="37">
        <f t="shared" si="0"/>
        <v>160</v>
      </c>
      <c r="I32" s="187"/>
      <c r="J32" s="36"/>
      <c r="K32" s="36"/>
      <c r="L32" s="37"/>
      <c r="M32" s="29">
        <f t="shared" si="10"/>
        <v>5</v>
      </c>
      <c r="N32" s="30">
        <f t="shared" si="10"/>
        <v>5</v>
      </c>
      <c r="O32" s="31">
        <f t="shared" si="10"/>
        <v>8</v>
      </c>
      <c r="P32" s="37">
        <f>+O32/N32*100</f>
        <v>160</v>
      </c>
    </row>
    <row r="33" spans="1:16" ht="20.25">
      <c r="A33" s="105">
        <v>2</v>
      </c>
      <c r="B33" s="106">
        <v>23</v>
      </c>
      <c r="C33" s="107"/>
      <c r="D33" s="192" t="s">
        <v>14</v>
      </c>
      <c r="E33" s="190">
        <f>SUM(E26:E32)</f>
        <v>16751</v>
      </c>
      <c r="F33" s="44">
        <f>SUM(F26:F32)</f>
        <v>12403</v>
      </c>
      <c r="G33" s="44">
        <f>SUM(G26:G32)</f>
        <v>5528</v>
      </c>
      <c r="H33" s="45">
        <f t="shared" si="0"/>
        <v>44.569862130129806</v>
      </c>
      <c r="I33" s="44">
        <f>SUM(I26:I32)</f>
        <v>573558</v>
      </c>
      <c r="J33" s="44">
        <f>SUM(J26:J32)</f>
        <v>519936</v>
      </c>
      <c r="K33" s="44">
        <f>SUM(K26:K32)</f>
        <v>467514</v>
      </c>
      <c r="L33" s="45">
        <f>IF(J33&lt;=0,0,K33/J33*100)</f>
        <v>89.9176052437223</v>
      </c>
      <c r="M33" s="42">
        <f>SUM(M26:M32)</f>
        <v>590309</v>
      </c>
      <c r="N33" s="43">
        <f>SUM(N26:N32)</f>
        <v>532339</v>
      </c>
      <c r="O33" s="44">
        <f>SUM(O26:O32)</f>
        <v>473042</v>
      </c>
      <c r="P33" s="45">
        <f t="shared" si="11"/>
        <v>88.86104531135234</v>
      </c>
    </row>
    <row r="34" spans="1:16" ht="20.25">
      <c r="A34" s="200"/>
      <c r="B34" s="201"/>
      <c r="C34" s="202"/>
      <c r="D34" s="203"/>
      <c r="E34" s="204"/>
      <c r="F34" s="205"/>
      <c r="G34" s="206"/>
      <c r="H34" s="207">
        <f t="shared" si="0"/>
        <v>0</v>
      </c>
      <c r="I34" s="208"/>
      <c r="J34" s="205"/>
      <c r="K34" s="206"/>
      <c r="L34" s="207"/>
      <c r="M34" s="209"/>
      <c r="N34" s="210"/>
      <c r="O34" s="211"/>
      <c r="P34" s="207"/>
    </row>
    <row r="35" spans="1:16" ht="20.25">
      <c r="A35" s="103">
        <v>2</v>
      </c>
      <c r="B35" s="104">
        <v>24</v>
      </c>
      <c r="C35" s="104">
        <v>2419</v>
      </c>
      <c r="D35" s="33" t="s">
        <v>205</v>
      </c>
      <c r="E35" s="34"/>
      <c r="F35" s="35">
        <v>80</v>
      </c>
      <c r="G35" s="36">
        <v>76</v>
      </c>
      <c r="H35" s="37">
        <f>IF(F35&lt;=0,0,G35/F35*100)</f>
        <v>95</v>
      </c>
      <c r="I35" s="34"/>
      <c r="J35" s="35">
        <v>47</v>
      </c>
      <c r="K35" s="36">
        <v>47</v>
      </c>
      <c r="L35" s="37">
        <f>+K35/J35*100</f>
        <v>100</v>
      </c>
      <c r="M35" s="38">
        <f>+E35+I35</f>
        <v>0</v>
      </c>
      <c r="N35" s="39">
        <f>+F35+J35</f>
        <v>127</v>
      </c>
      <c r="O35" s="40">
        <f>+G35+K35</f>
        <v>123</v>
      </c>
      <c r="P35" s="37">
        <f>+O35/N35*100</f>
        <v>96.8503937007874</v>
      </c>
    </row>
    <row r="36" spans="1:16" ht="20.25">
      <c r="A36" s="105">
        <v>2</v>
      </c>
      <c r="B36" s="106">
        <v>24</v>
      </c>
      <c r="C36" s="106"/>
      <c r="D36" s="41" t="s">
        <v>206</v>
      </c>
      <c r="E36" s="42">
        <f>SUM(E35:E35)</f>
        <v>0</v>
      </c>
      <c r="F36" s="43">
        <f>SUM(F35:F35)</f>
        <v>80</v>
      </c>
      <c r="G36" s="44">
        <f>SUM(G35:G35)</f>
        <v>76</v>
      </c>
      <c r="H36" s="45">
        <f>IF(F36&lt;=0,0,G36/F36*100)</f>
        <v>95</v>
      </c>
      <c r="I36" s="42">
        <f>SUM(I35:I35)</f>
        <v>0</v>
      </c>
      <c r="J36" s="43">
        <f>SUM(J35:J35)</f>
        <v>47</v>
      </c>
      <c r="K36" s="44">
        <f>SUM(K35:K35)</f>
        <v>47</v>
      </c>
      <c r="L36" s="45">
        <f>IF(J36&lt;=0,0,K36/J36*100)</f>
        <v>100</v>
      </c>
      <c r="M36" s="42">
        <f>SUM(M35:M35)</f>
        <v>0</v>
      </c>
      <c r="N36" s="43">
        <f>SUM(N35:N35)</f>
        <v>127</v>
      </c>
      <c r="O36" s="44">
        <f>SUM(O35:O35)</f>
        <v>123</v>
      </c>
      <c r="P36" s="45">
        <f>+O36/N36*100</f>
        <v>96.8503937007874</v>
      </c>
    </row>
    <row r="37" spans="1:16" ht="21" thickBot="1">
      <c r="A37" s="197"/>
      <c r="B37" s="198"/>
      <c r="C37" s="112"/>
      <c r="D37" s="199"/>
      <c r="E37" s="47"/>
      <c r="F37" s="56"/>
      <c r="G37" s="57"/>
      <c r="H37" s="58"/>
      <c r="I37" s="55"/>
      <c r="J37" s="56"/>
      <c r="K37" s="57"/>
      <c r="L37" s="58"/>
      <c r="M37" s="59"/>
      <c r="N37" s="60"/>
      <c r="O37" s="61"/>
      <c r="P37" s="58"/>
    </row>
    <row r="38" spans="1:16" ht="21.75" thickBot="1" thickTop="1">
      <c r="A38" s="115">
        <v>2</v>
      </c>
      <c r="B38" s="116"/>
      <c r="C38" s="116"/>
      <c r="D38" s="76" t="s">
        <v>15</v>
      </c>
      <c r="E38" s="77">
        <f>E33+E24+E15+E36</f>
        <v>2416854</v>
      </c>
      <c r="F38" s="78">
        <f>F33+F24+F15+F36</f>
        <v>2427755</v>
      </c>
      <c r="G38" s="79">
        <f>G33+G24+G15+G36</f>
        <v>2379169</v>
      </c>
      <c r="H38" s="80">
        <f t="shared" si="0"/>
        <v>97.99872721917986</v>
      </c>
      <c r="I38" s="77">
        <f>I33+I24+I15+I36</f>
        <v>1033097</v>
      </c>
      <c r="J38" s="78">
        <f>J33+J24+J15+J36</f>
        <v>996771</v>
      </c>
      <c r="K38" s="79">
        <f>K33+K24+K15+K36</f>
        <v>893665</v>
      </c>
      <c r="L38" s="80">
        <f>+K38/J38*100</f>
        <v>89.65599922148618</v>
      </c>
      <c r="M38" s="81">
        <f>M33+M24+M15+M36</f>
        <v>3449951</v>
      </c>
      <c r="N38" s="82">
        <f>N33+N24+N15+N36</f>
        <v>3424526</v>
      </c>
      <c r="O38" s="83">
        <f>O33+O24+O15+O36</f>
        <v>3272834</v>
      </c>
      <c r="P38" s="80">
        <f>+O38/N38*100</f>
        <v>95.5704234688246</v>
      </c>
    </row>
    <row r="39" spans="1:16" ht="21" thickTop="1">
      <c r="A39" s="113"/>
      <c r="B39" s="102"/>
      <c r="C39" s="102"/>
      <c r="D39" s="25"/>
      <c r="E39" s="62"/>
      <c r="F39" s="63"/>
      <c r="G39" s="64"/>
      <c r="H39" s="65">
        <f t="shared" si="0"/>
        <v>0</v>
      </c>
      <c r="I39" s="62"/>
      <c r="J39" s="63"/>
      <c r="K39" s="64"/>
      <c r="L39" s="65"/>
      <c r="M39" s="66"/>
      <c r="N39" s="67"/>
      <c r="O39" s="68"/>
      <c r="P39" s="65"/>
    </row>
    <row r="40" spans="1:16" ht="20.25">
      <c r="A40" s="101">
        <v>3</v>
      </c>
      <c r="B40" s="102">
        <v>31</v>
      </c>
      <c r="C40" s="104">
        <v>3111</v>
      </c>
      <c r="D40" s="33" t="s">
        <v>16</v>
      </c>
      <c r="E40" s="29">
        <v>95113</v>
      </c>
      <c r="F40" s="35">
        <v>114597</v>
      </c>
      <c r="G40" s="36">
        <v>106024</v>
      </c>
      <c r="H40" s="32">
        <f t="shared" si="0"/>
        <v>92.51900137001842</v>
      </c>
      <c r="I40" s="212">
        <v>60426</v>
      </c>
      <c r="J40" s="35">
        <v>92740</v>
      </c>
      <c r="K40" s="36">
        <v>70510</v>
      </c>
      <c r="L40" s="32">
        <f>+K40/J40*100</f>
        <v>76.02976062109123</v>
      </c>
      <c r="M40" s="29">
        <f>+E40+I40</f>
        <v>155539</v>
      </c>
      <c r="N40" s="30">
        <f>+F40+J40</f>
        <v>207337</v>
      </c>
      <c r="O40" s="31">
        <f>+G40+K40</f>
        <v>176534</v>
      </c>
      <c r="P40" s="32">
        <f>+O40/N40*100</f>
        <v>85.1435103237724</v>
      </c>
    </row>
    <row r="41" spans="1:16" ht="20.25">
      <c r="A41" s="103" t="s">
        <v>72</v>
      </c>
      <c r="B41" s="104" t="s">
        <v>73</v>
      </c>
      <c r="C41" s="104">
        <v>3113</v>
      </c>
      <c r="D41" s="33" t="s">
        <v>17</v>
      </c>
      <c r="E41" s="34">
        <v>252757</v>
      </c>
      <c r="F41" s="35">
        <v>359224</v>
      </c>
      <c r="G41" s="36">
        <v>352602</v>
      </c>
      <c r="H41" s="32">
        <f t="shared" si="0"/>
        <v>98.15658196557024</v>
      </c>
      <c r="I41" s="193">
        <v>122335</v>
      </c>
      <c r="J41" s="35">
        <v>495032</v>
      </c>
      <c r="K41" s="36">
        <v>440191</v>
      </c>
      <c r="L41" s="32">
        <f>+K41/J41*100</f>
        <v>88.92172627224099</v>
      </c>
      <c r="M41" s="84">
        <f aca="true" t="shared" si="12" ref="M41:M49">+E41+I41</f>
        <v>375092</v>
      </c>
      <c r="N41" s="85">
        <f aca="true" t="shared" si="13" ref="N41:N49">+F41+J41</f>
        <v>854256</v>
      </c>
      <c r="O41" s="86">
        <f aca="true" t="shared" si="14" ref="O41:O49">+G41+K41</f>
        <v>792793</v>
      </c>
      <c r="P41" s="32">
        <f aca="true" t="shared" si="15" ref="P41:P49">+O41/N41*100</f>
        <v>92.80508419021932</v>
      </c>
    </row>
    <row r="42" spans="1:16" ht="20.25">
      <c r="A42" s="103">
        <v>3</v>
      </c>
      <c r="B42" s="104">
        <v>31</v>
      </c>
      <c r="C42" s="104">
        <v>3114</v>
      </c>
      <c r="D42" s="33" t="s">
        <v>100</v>
      </c>
      <c r="E42" s="34">
        <v>5</v>
      </c>
      <c r="F42" s="35">
        <v>5</v>
      </c>
      <c r="G42" s="36">
        <v>5</v>
      </c>
      <c r="H42" s="32">
        <f t="shared" si="0"/>
        <v>100</v>
      </c>
      <c r="I42" s="193"/>
      <c r="J42" s="35"/>
      <c r="K42" s="36"/>
      <c r="L42" s="32"/>
      <c r="M42" s="84">
        <f t="shared" si="12"/>
        <v>5</v>
      </c>
      <c r="N42" s="30">
        <f t="shared" si="13"/>
        <v>5</v>
      </c>
      <c r="O42" s="31">
        <f t="shared" si="14"/>
        <v>5</v>
      </c>
      <c r="P42" s="32">
        <f t="shared" si="15"/>
        <v>100</v>
      </c>
    </row>
    <row r="43" spans="1:16" ht="20.25">
      <c r="A43" s="103">
        <v>3</v>
      </c>
      <c r="B43" s="104">
        <v>31</v>
      </c>
      <c r="C43" s="104">
        <v>3117</v>
      </c>
      <c r="D43" s="33" t="s">
        <v>142</v>
      </c>
      <c r="E43" s="34">
        <v>1203</v>
      </c>
      <c r="F43" s="35">
        <v>2950</v>
      </c>
      <c r="G43" s="36">
        <v>2949</v>
      </c>
      <c r="H43" s="32">
        <f t="shared" si="0"/>
        <v>99.96610169491525</v>
      </c>
      <c r="I43" s="193"/>
      <c r="J43" s="35"/>
      <c r="K43" s="36"/>
      <c r="L43" s="32"/>
      <c r="M43" s="84">
        <f t="shared" si="12"/>
        <v>1203</v>
      </c>
      <c r="N43" s="85">
        <f t="shared" si="13"/>
        <v>2950</v>
      </c>
      <c r="O43" s="86">
        <f t="shared" si="14"/>
        <v>2949</v>
      </c>
      <c r="P43" s="32">
        <f t="shared" si="15"/>
        <v>99.96610169491525</v>
      </c>
    </row>
    <row r="44" spans="1:16" ht="20.25">
      <c r="A44" s="103">
        <v>3</v>
      </c>
      <c r="B44" s="104">
        <v>31</v>
      </c>
      <c r="C44" s="104">
        <v>3119</v>
      </c>
      <c r="D44" s="33" t="s">
        <v>143</v>
      </c>
      <c r="E44" s="34">
        <v>5888</v>
      </c>
      <c r="F44" s="35">
        <v>7020</v>
      </c>
      <c r="G44" s="36">
        <v>6428</v>
      </c>
      <c r="H44" s="32">
        <f t="shared" si="0"/>
        <v>91.56695156695157</v>
      </c>
      <c r="I44" s="193">
        <v>45890</v>
      </c>
      <c r="J44" s="35">
        <v>2724</v>
      </c>
      <c r="K44" s="36">
        <v>2723</v>
      </c>
      <c r="L44" s="32">
        <f>+K44/J44*100</f>
        <v>99.96328928046991</v>
      </c>
      <c r="M44" s="84">
        <f t="shared" si="12"/>
        <v>51778</v>
      </c>
      <c r="N44" s="85">
        <f t="shared" si="13"/>
        <v>9744</v>
      </c>
      <c r="O44" s="86">
        <f t="shared" si="14"/>
        <v>9151</v>
      </c>
      <c r="P44" s="32">
        <f t="shared" si="15"/>
        <v>93.91420361247947</v>
      </c>
    </row>
    <row r="45" spans="1:16" ht="20.25">
      <c r="A45" s="103">
        <v>3</v>
      </c>
      <c r="B45" s="104">
        <v>31</v>
      </c>
      <c r="C45" s="104">
        <v>3121</v>
      </c>
      <c r="D45" s="33" t="s">
        <v>177</v>
      </c>
      <c r="E45" s="34"/>
      <c r="F45" s="35">
        <v>10</v>
      </c>
      <c r="G45" s="36">
        <v>10</v>
      </c>
      <c r="H45" s="32">
        <f t="shared" si="0"/>
        <v>100</v>
      </c>
      <c r="I45" s="193"/>
      <c r="J45" s="35"/>
      <c r="K45" s="36"/>
      <c r="L45" s="32"/>
      <c r="M45" s="38">
        <f t="shared" si="12"/>
        <v>0</v>
      </c>
      <c r="N45" s="39">
        <f t="shared" si="13"/>
        <v>10</v>
      </c>
      <c r="O45" s="40">
        <f t="shared" si="14"/>
        <v>10</v>
      </c>
      <c r="P45" s="32">
        <f t="shared" si="15"/>
        <v>100</v>
      </c>
    </row>
    <row r="46" spans="1:16" ht="20.25">
      <c r="A46" s="103">
        <v>3</v>
      </c>
      <c r="B46" s="104">
        <v>31</v>
      </c>
      <c r="C46" s="104">
        <v>3122</v>
      </c>
      <c r="D46" s="33" t="s">
        <v>108</v>
      </c>
      <c r="E46" s="34">
        <v>5</v>
      </c>
      <c r="F46" s="35">
        <v>5</v>
      </c>
      <c r="G46" s="36"/>
      <c r="H46" s="32">
        <f t="shared" si="0"/>
        <v>0</v>
      </c>
      <c r="I46" s="193"/>
      <c r="J46" s="35"/>
      <c r="K46" s="36"/>
      <c r="L46" s="32"/>
      <c r="M46" s="29">
        <f t="shared" si="12"/>
        <v>5</v>
      </c>
      <c r="N46" s="30">
        <f t="shared" si="13"/>
        <v>5</v>
      </c>
      <c r="O46" s="31">
        <f t="shared" si="14"/>
        <v>0</v>
      </c>
      <c r="P46" s="37">
        <f t="shared" si="15"/>
        <v>0</v>
      </c>
    </row>
    <row r="47" spans="1:16" ht="20.25">
      <c r="A47" s="103">
        <v>3</v>
      </c>
      <c r="B47" s="104">
        <v>31</v>
      </c>
      <c r="C47" s="104">
        <v>3141</v>
      </c>
      <c r="D47" s="33" t="s">
        <v>144</v>
      </c>
      <c r="E47" s="34">
        <v>15026</v>
      </c>
      <c r="F47" s="35">
        <v>13620</v>
      </c>
      <c r="G47" s="36">
        <v>13472</v>
      </c>
      <c r="H47" s="32">
        <f t="shared" si="0"/>
        <v>98.91336270190895</v>
      </c>
      <c r="I47" s="193">
        <v>713</v>
      </c>
      <c r="J47" s="35">
        <v>1101</v>
      </c>
      <c r="K47" s="36">
        <v>910</v>
      </c>
      <c r="L47" s="32">
        <f>+K47/J47*100</f>
        <v>82.6521344232516</v>
      </c>
      <c r="M47" s="29">
        <f t="shared" si="12"/>
        <v>15739</v>
      </c>
      <c r="N47" s="30">
        <f t="shared" si="13"/>
        <v>14721</v>
      </c>
      <c r="O47" s="31">
        <f t="shared" si="14"/>
        <v>14382</v>
      </c>
      <c r="P47" s="32">
        <f t="shared" si="15"/>
        <v>97.69716731200326</v>
      </c>
    </row>
    <row r="48" spans="1:16" ht="20.25">
      <c r="A48" s="103">
        <v>3</v>
      </c>
      <c r="B48" s="104">
        <v>31</v>
      </c>
      <c r="C48" s="104">
        <v>3147</v>
      </c>
      <c r="D48" s="33" t="s">
        <v>145</v>
      </c>
      <c r="E48" s="34">
        <v>1725</v>
      </c>
      <c r="F48" s="35">
        <v>4763</v>
      </c>
      <c r="G48" s="36">
        <v>2002</v>
      </c>
      <c r="H48" s="37">
        <f t="shared" si="0"/>
        <v>42.032332563510394</v>
      </c>
      <c r="I48" s="34"/>
      <c r="J48" s="35"/>
      <c r="K48" s="36"/>
      <c r="L48" s="32"/>
      <c r="M48" s="84">
        <f t="shared" si="12"/>
        <v>1725</v>
      </c>
      <c r="N48" s="85">
        <f t="shared" si="13"/>
        <v>4763</v>
      </c>
      <c r="O48" s="86">
        <f t="shared" si="14"/>
        <v>2002</v>
      </c>
      <c r="P48" s="32">
        <f t="shared" si="15"/>
        <v>42.032332563510394</v>
      </c>
    </row>
    <row r="49" spans="1:16" ht="20.25">
      <c r="A49" s="103">
        <v>3</v>
      </c>
      <c r="B49" s="104">
        <v>31</v>
      </c>
      <c r="C49" s="104">
        <v>3149</v>
      </c>
      <c r="D49" s="33" t="s">
        <v>146</v>
      </c>
      <c r="E49" s="34">
        <v>1340</v>
      </c>
      <c r="F49" s="35">
        <v>760</v>
      </c>
      <c r="G49" s="36">
        <v>635</v>
      </c>
      <c r="H49" s="37">
        <f t="shared" si="0"/>
        <v>83.55263157894737</v>
      </c>
      <c r="I49" s="34"/>
      <c r="J49" s="35"/>
      <c r="K49" s="36"/>
      <c r="L49" s="37"/>
      <c r="M49" s="84">
        <f t="shared" si="12"/>
        <v>1340</v>
      </c>
      <c r="N49" s="85">
        <f t="shared" si="13"/>
        <v>760</v>
      </c>
      <c r="O49" s="86">
        <f t="shared" si="14"/>
        <v>635</v>
      </c>
      <c r="P49" s="32">
        <f t="shared" si="15"/>
        <v>83.55263157894737</v>
      </c>
    </row>
    <row r="50" spans="1:16" ht="20.25">
      <c r="A50" s="105">
        <v>3</v>
      </c>
      <c r="B50" s="106">
        <v>31</v>
      </c>
      <c r="C50" s="107"/>
      <c r="D50" s="41" t="s">
        <v>18</v>
      </c>
      <c r="E50" s="42">
        <f>SUM(E40:E49)</f>
        <v>373062</v>
      </c>
      <c r="F50" s="43">
        <f>SUM(F40:F49)</f>
        <v>502954</v>
      </c>
      <c r="G50" s="44">
        <f>SUM(G40:G49)</f>
        <v>484127</v>
      </c>
      <c r="H50" s="45">
        <f t="shared" si="0"/>
        <v>96.25671532585484</v>
      </c>
      <c r="I50" s="42">
        <f>SUM(I40:I49)</f>
        <v>229364</v>
      </c>
      <c r="J50" s="43">
        <f>SUM(J40:J49)</f>
        <v>591597</v>
      </c>
      <c r="K50" s="44">
        <f>SUM(K40:K49)</f>
        <v>514334</v>
      </c>
      <c r="L50" s="45">
        <f>IF(J50&lt;=0,0,K50/J50*100)</f>
        <v>86.93992701112413</v>
      </c>
      <c r="M50" s="42">
        <f>SUM(M40:M49)</f>
        <v>602426</v>
      </c>
      <c r="N50" s="43">
        <f>SUM(N40:N49)</f>
        <v>1094551</v>
      </c>
      <c r="O50" s="44">
        <f>SUM(O40:O49)</f>
        <v>998461</v>
      </c>
      <c r="P50" s="45">
        <f>+O50/N50*100</f>
        <v>91.22105776706613</v>
      </c>
    </row>
    <row r="51" spans="1:16" ht="20.25">
      <c r="A51" s="103"/>
      <c r="B51" s="104"/>
      <c r="C51" s="104"/>
      <c r="D51" s="33"/>
      <c r="E51" s="34"/>
      <c r="F51" s="35"/>
      <c r="G51" s="36"/>
      <c r="H51" s="37">
        <f t="shared" si="0"/>
        <v>0</v>
      </c>
      <c r="I51" s="34"/>
      <c r="J51" s="35"/>
      <c r="K51" s="36"/>
      <c r="L51" s="37"/>
      <c r="M51" s="38"/>
      <c r="N51" s="39"/>
      <c r="O51" s="40"/>
      <c r="P51" s="37"/>
    </row>
    <row r="52" spans="1:16" ht="20.25">
      <c r="A52" s="103">
        <v>3</v>
      </c>
      <c r="B52" s="104">
        <v>32</v>
      </c>
      <c r="C52" s="104">
        <v>3231</v>
      </c>
      <c r="D52" s="33" t="s">
        <v>19</v>
      </c>
      <c r="E52" s="34">
        <v>107</v>
      </c>
      <c r="F52" s="35">
        <v>155</v>
      </c>
      <c r="G52" s="36">
        <v>154</v>
      </c>
      <c r="H52" s="37">
        <f t="shared" si="0"/>
        <v>99.35483870967742</v>
      </c>
      <c r="I52" s="34"/>
      <c r="J52" s="35"/>
      <c r="K52" s="36"/>
      <c r="L52" s="37"/>
      <c r="M52" s="29">
        <f aca="true" t="shared" si="16" ref="M52:O53">+E52+I52</f>
        <v>107</v>
      </c>
      <c r="N52" s="30">
        <f t="shared" si="16"/>
        <v>155</v>
      </c>
      <c r="O52" s="31">
        <f t="shared" si="16"/>
        <v>154</v>
      </c>
      <c r="P52" s="37">
        <f>+O52/N52*100</f>
        <v>99.35483870967742</v>
      </c>
    </row>
    <row r="53" spans="1:16" ht="20.25">
      <c r="A53" s="103">
        <v>3</v>
      </c>
      <c r="B53" s="104">
        <v>32</v>
      </c>
      <c r="C53" s="104">
        <v>3239</v>
      </c>
      <c r="D53" s="33" t="s">
        <v>214</v>
      </c>
      <c r="E53" s="34"/>
      <c r="F53" s="35">
        <v>10</v>
      </c>
      <c r="G53" s="36">
        <v>10</v>
      </c>
      <c r="H53" s="37">
        <f t="shared" si="0"/>
        <v>100</v>
      </c>
      <c r="I53" s="34"/>
      <c r="J53" s="35"/>
      <c r="K53" s="36"/>
      <c r="L53" s="37"/>
      <c r="M53" s="38">
        <f t="shared" si="16"/>
        <v>0</v>
      </c>
      <c r="N53" s="39">
        <f t="shared" si="16"/>
        <v>10</v>
      </c>
      <c r="O53" s="40">
        <f t="shared" si="16"/>
        <v>10</v>
      </c>
      <c r="P53" s="37">
        <f>+O53/N53*100</f>
        <v>100</v>
      </c>
    </row>
    <row r="54" spans="1:16" ht="20.25">
      <c r="A54" s="105">
        <v>3</v>
      </c>
      <c r="B54" s="106">
        <v>32</v>
      </c>
      <c r="C54" s="107"/>
      <c r="D54" s="41" t="s">
        <v>18</v>
      </c>
      <c r="E54" s="42">
        <f>SUM(E52:E53)</f>
        <v>107</v>
      </c>
      <c r="F54" s="43">
        <f>SUM(F52:F53)</f>
        <v>165</v>
      </c>
      <c r="G54" s="44">
        <f>SUM(G52:G53)</f>
        <v>164</v>
      </c>
      <c r="H54" s="45">
        <f t="shared" si="0"/>
        <v>99.39393939393939</v>
      </c>
      <c r="I54" s="42"/>
      <c r="J54" s="43"/>
      <c r="K54" s="44"/>
      <c r="L54" s="45">
        <f>IF(J54&lt;=0,0,K54/J54*100)</f>
        <v>0</v>
      </c>
      <c r="M54" s="43">
        <f>SUM(M52:M53)</f>
        <v>107</v>
      </c>
      <c r="N54" s="43">
        <f>SUM(N52:N53)</f>
        <v>165</v>
      </c>
      <c r="O54" s="44">
        <f>SUM(O52:O53)</f>
        <v>164</v>
      </c>
      <c r="P54" s="45">
        <f>+O54/N54*100</f>
        <v>99.39393939393939</v>
      </c>
    </row>
    <row r="55" spans="1:16" ht="20.25">
      <c r="A55" s="103"/>
      <c r="B55" s="104"/>
      <c r="C55" s="104"/>
      <c r="D55" s="33"/>
      <c r="E55" s="34"/>
      <c r="F55" s="35"/>
      <c r="G55" s="36"/>
      <c r="H55" s="37">
        <f t="shared" si="0"/>
        <v>0</v>
      </c>
      <c r="I55" s="34"/>
      <c r="J55" s="35"/>
      <c r="K55" s="36"/>
      <c r="L55" s="37"/>
      <c r="M55" s="38"/>
      <c r="N55" s="39"/>
      <c r="O55" s="40"/>
      <c r="P55" s="37"/>
    </row>
    <row r="56" spans="1:16" ht="20.25">
      <c r="A56" s="103" t="s">
        <v>72</v>
      </c>
      <c r="B56" s="104" t="s">
        <v>74</v>
      </c>
      <c r="C56" s="104">
        <v>3311</v>
      </c>
      <c r="D56" s="33" t="s">
        <v>20</v>
      </c>
      <c r="E56" s="34">
        <v>507562</v>
      </c>
      <c r="F56" s="35">
        <v>540524</v>
      </c>
      <c r="G56" s="40">
        <v>540303</v>
      </c>
      <c r="H56" s="37">
        <f t="shared" si="0"/>
        <v>99.95911374888071</v>
      </c>
      <c r="I56" s="34">
        <v>40000</v>
      </c>
      <c r="J56" s="35">
        <v>41600</v>
      </c>
      <c r="K56" s="36">
        <v>40506</v>
      </c>
      <c r="L56" s="37">
        <f>+K56/J56*100</f>
        <v>97.3701923076923</v>
      </c>
      <c r="M56" s="29">
        <f>+E56+I56</f>
        <v>547562</v>
      </c>
      <c r="N56" s="30">
        <f>+F56+J56</f>
        <v>582124</v>
      </c>
      <c r="O56" s="31">
        <f>+G56+K56</f>
        <v>580809</v>
      </c>
      <c r="P56" s="37">
        <f>+O56/N56*100</f>
        <v>99.77410311205173</v>
      </c>
    </row>
    <row r="57" spans="1:16" ht="20.25">
      <c r="A57" s="103" t="s">
        <v>72</v>
      </c>
      <c r="B57" s="104" t="s">
        <v>74</v>
      </c>
      <c r="C57" s="104">
        <v>3312</v>
      </c>
      <c r="D57" s="33" t="s">
        <v>111</v>
      </c>
      <c r="E57" s="34">
        <v>75176</v>
      </c>
      <c r="F57" s="35">
        <v>80100</v>
      </c>
      <c r="G57" s="36">
        <v>77087</v>
      </c>
      <c r="H57" s="37">
        <f t="shared" si="0"/>
        <v>96.23845193508114</v>
      </c>
      <c r="I57" s="34"/>
      <c r="J57" s="35"/>
      <c r="K57" s="36"/>
      <c r="L57" s="37"/>
      <c r="M57" s="38">
        <f aca="true" t="shared" si="17" ref="M57:M66">+E57+I57</f>
        <v>75176</v>
      </c>
      <c r="N57" s="39">
        <f aca="true" t="shared" si="18" ref="N57:N66">+F57+J57</f>
        <v>80100</v>
      </c>
      <c r="O57" s="31">
        <f aca="true" t="shared" si="19" ref="O57:O67">+G57+K57</f>
        <v>77087</v>
      </c>
      <c r="P57" s="37">
        <f aca="true" t="shared" si="20" ref="P57:P72">+O57/N57*100</f>
        <v>96.23845193508114</v>
      </c>
    </row>
    <row r="58" spans="1:16" ht="20.25">
      <c r="A58" s="103">
        <v>3</v>
      </c>
      <c r="B58" s="104">
        <v>33</v>
      </c>
      <c r="C58" s="104">
        <v>3313</v>
      </c>
      <c r="D58" s="33" t="s">
        <v>147</v>
      </c>
      <c r="E58" s="34">
        <v>15</v>
      </c>
      <c r="F58" s="35">
        <v>20</v>
      </c>
      <c r="G58" s="35">
        <v>30</v>
      </c>
      <c r="H58" s="37">
        <f t="shared" si="0"/>
        <v>150</v>
      </c>
      <c r="I58" s="34">
        <v>228</v>
      </c>
      <c r="J58" s="35">
        <v>4503</v>
      </c>
      <c r="K58" s="36">
        <v>4732</v>
      </c>
      <c r="L58" s="37">
        <f>+K58/J58*100</f>
        <v>105.08549855651788</v>
      </c>
      <c r="M58" s="38">
        <f t="shared" si="17"/>
        <v>243</v>
      </c>
      <c r="N58" s="30">
        <f t="shared" si="18"/>
        <v>4523</v>
      </c>
      <c r="O58" s="31">
        <f t="shared" si="19"/>
        <v>4762</v>
      </c>
      <c r="P58" s="37">
        <f t="shared" si="20"/>
        <v>105.28410347114747</v>
      </c>
    </row>
    <row r="59" spans="1:16" ht="20.25">
      <c r="A59" s="103" t="s">
        <v>72</v>
      </c>
      <c r="B59" s="104" t="s">
        <v>74</v>
      </c>
      <c r="C59" s="104">
        <v>3314</v>
      </c>
      <c r="D59" s="33" t="s">
        <v>21</v>
      </c>
      <c r="E59" s="34">
        <v>55203</v>
      </c>
      <c r="F59" s="35">
        <v>58140</v>
      </c>
      <c r="G59" s="36">
        <v>58083</v>
      </c>
      <c r="H59" s="37">
        <f t="shared" si="0"/>
        <v>99.90196078431373</v>
      </c>
      <c r="I59" s="34">
        <v>1000</v>
      </c>
      <c r="J59" s="35">
        <v>2100</v>
      </c>
      <c r="K59" s="36">
        <v>1405</v>
      </c>
      <c r="L59" s="37">
        <f>+K59/J59*100</f>
        <v>66.9047619047619</v>
      </c>
      <c r="M59" s="38">
        <f t="shared" si="17"/>
        <v>56203</v>
      </c>
      <c r="N59" s="39">
        <f t="shared" si="18"/>
        <v>60240</v>
      </c>
      <c r="O59" s="31">
        <f t="shared" si="19"/>
        <v>59488</v>
      </c>
      <c r="P59" s="37">
        <f t="shared" si="20"/>
        <v>98.75166002656043</v>
      </c>
    </row>
    <row r="60" spans="1:16" ht="20.25">
      <c r="A60" s="103" t="s">
        <v>72</v>
      </c>
      <c r="B60" s="104" t="s">
        <v>74</v>
      </c>
      <c r="C60" s="104">
        <v>3315</v>
      </c>
      <c r="D60" s="33" t="s">
        <v>22</v>
      </c>
      <c r="E60" s="34">
        <v>59658</v>
      </c>
      <c r="F60" s="35">
        <v>63117</v>
      </c>
      <c r="G60" s="36">
        <v>62355</v>
      </c>
      <c r="H60" s="37">
        <f t="shared" si="0"/>
        <v>98.79271828508959</v>
      </c>
      <c r="I60" s="34">
        <v>19180</v>
      </c>
      <c r="J60" s="35">
        <v>121325</v>
      </c>
      <c r="K60" s="36">
        <v>106169</v>
      </c>
      <c r="L60" s="37">
        <f>+K60/J60*100</f>
        <v>87.50793323717289</v>
      </c>
      <c r="M60" s="38">
        <f t="shared" si="17"/>
        <v>78838</v>
      </c>
      <c r="N60" s="39">
        <f t="shared" si="18"/>
        <v>184442</v>
      </c>
      <c r="O60" s="31">
        <f t="shared" si="19"/>
        <v>168524</v>
      </c>
      <c r="P60" s="37">
        <f t="shared" si="20"/>
        <v>91.36964465794125</v>
      </c>
    </row>
    <row r="61" spans="1:16" ht="20.25">
      <c r="A61" s="103" t="s">
        <v>72</v>
      </c>
      <c r="B61" s="104" t="s">
        <v>74</v>
      </c>
      <c r="C61" s="104">
        <v>3316</v>
      </c>
      <c r="D61" s="33" t="s">
        <v>148</v>
      </c>
      <c r="E61" s="34">
        <v>70</v>
      </c>
      <c r="F61" s="35">
        <v>75</v>
      </c>
      <c r="G61" s="36">
        <v>75</v>
      </c>
      <c r="H61" s="37">
        <f t="shared" si="0"/>
        <v>100</v>
      </c>
      <c r="I61" s="34"/>
      <c r="J61" s="35"/>
      <c r="K61" s="36"/>
      <c r="L61" s="37"/>
      <c r="M61" s="38">
        <f>+E61+I61</f>
        <v>70</v>
      </c>
      <c r="N61" s="39">
        <f>+F61+J61</f>
        <v>75</v>
      </c>
      <c r="O61" s="31">
        <f t="shared" si="19"/>
        <v>75</v>
      </c>
      <c r="P61" s="37">
        <f t="shared" si="20"/>
        <v>100</v>
      </c>
    </row>
    <row r="62" spans="1:16" ht="20.25">
      <c r="A62" s="103" t="s">
        <v>72</v>
      </c>
      <c r="B62" s="104" t="s">
        <v>74</v>
      </c>
      <c r="C62" s="104">
        <v>3317</v>
      </c>
      <c r="D62" s="33" t="s">
        <v>23</v>
      </c>
      <c r="E62" s="34">
        <v>16239</v>
      </c>
      <c r="F62" s="35">
        <v>17609</v>
      </c>
      <c r="G62" s="36">
        <v>17455</v>
      </c>
      <c r="H62" s="37">
        <f t="shared" si="0"/>
        <v>99.1254472144926</v>
      </c>
      <c r="I62" s="34"/>
      <c r="J62" s="35"/>
      <c r="K62" s="36"/>
      <c r="L62" s="37"/>
      <c r="M62" s="38">
        <f t="shared" si="17"/>
        <v>16239</v>
      </c>
      <c r="N62" s="39">
        <f t="shared" si="18"/>
        <v>17609</v>
      </c>
      <c r="O62" s="31">
        <f t="shared" si="19"/>
        <v>17455</v>
      </c>
      <c r="P62" s="37">
        <f t="shared" si="20"/>
        <v>99.1254472144926</v>
      </c>
    </row>
    <row r="63" spans="1:16" ht="20.25">
      <c r="A63" s="103" t="s">
        <v>72</v>
      </c>
      <c r="B63" s="104" t="s">
        <v>74</v>
      </c>
      <c r="C63" s="104">
        <v>3319</v>
      </c>
      <c r="D63" s="33" t="s">
        <v>119</v>
      </c>
      <c r="E63" s="34">
        <v>76846</v>
      </c>
      <c r="F63" s="35">
        <v>85261</v>
      </c>
      <c r="G63" s="36">
        <v>82281</v>
      </c>
      <c r="H63" s="37">
        <f t="shared" si="0"/>
        <v>96.50484981410024</v>
      </c>
      <c r="I63" s="34">
        <v>55600</v>
      </c>
      <c r="J63" s="35">
        <v>87618</v>
      </c>
      <c r="K63" s="36">
        <v>84625</v>
      </c>
      <c r="L63" s="37">
        <f>+K63/J63*100</f>
        <v>96.58403524389966</v>
      </c>
      <c r="M63" s="38">
        <f t="shared" si="17"/>
        <v>132446</v>
      </c>
      <c r="N63" s="39">
        <f t="shared" si="18"/>
        <v>172879</v>
      </c>
      <c r="O63" s="31">
        <f t="shared" si="19"/>
        <v>166906</v>
      </c>
      <c r="P63" s="37">
        <f t="shared" si="20"/>
        <v>96.54498232868075</v>
      </c>
    </row>
    <row r="64" spans="1:16" ht="20.25">
      <c r="A64" s="103" t="s">
        <v>72</v>
      </c>
      <c r="B64" s="104" t="s">
        <v>74</v>
      </c>
      <c r="C64" s="104">
        <v>3322</v>
      </c>
      <c r="D64" s="33" t="s">
        <v>120</v>
      </c>
      <c r="E64" s="34">
        <v>11320</v>
      </c>
      <c r="F64" s="35">
        <v>16501</v>
      </c>
      <c r="G64" s="36">
        <v>12320</v>
      </c>
      <c r="H64" s="37">
        <f t="shared" si="0"/>
        <v>74.66214168838252</v>
      </c>
      <c r="I64" s="34">
        <v>31000</v>
      </c>
      <c r="J64" s="35">
        <v>31000</v>
      </c>
      <c r="K64" s="36">
        <v>23614</v>
      </c>
      <c r="L64" s="37">
        <f>+K64/J64*100</f>
        <v>76.1741935483871</v>
      </c>
      <c r="M64" s="38">
        <f t="shared" si="17"/>
        <v>42320</v>
      </c>
      <c r="N64" s="39">
        <f t="shared" si="18"/>
        <v>47501</v>
      </c>
      <c r="O64" s="31">
        <f t="shared" si="19"/>
        <v>35934</v>
      </c>
      <c r="P64" s="37">
        <f t="shared" si="20"/>
        <v>75.64893370665881</v>
      </c>
    </row>
    <row r="65" spans="1:16" ht="20.25">
      <c r="A65" s="103" t="s">
        <v>72</v>
      </c>
      <c r="B65" s="104" t="s">
        <v>74</v>
      </c>
      <c r="C65" s="104">
        <v>3326</v>
      </c>
      <c r="D65" s="33" t="s">
        <v>149</v>
      </c>
      <c r="E65" s="34">
        <v>2275</v>
      </c>
      <c r="F65" s="35">
        <v>3572</v>
      </c>
      <c r="G65" s="36">
        <v>3291</v>
      </c>
      <c r="H65" s="37">
        <f t="shared" si="0"/>
        <v>92.13325867861141</v>
      </c>
      <c r="I65" s="34">
        <v>26300</v>
      </c>
      <c r="J65" s="35">
        <v>32337</v>
      </c>
      <c r="K65" s="40">
        <v>31011</v>
      </c>
      <c r="L65" s="37">
        <f>+K65/J65*100</f>
        <v>95.8994340847945</v>
      </c>
      <c r="M65" s="38">
        <f t="shared" si="17"/>
        <v>28575</v>
      </c>
      <c r="N65" s="39">
        <f t="shared" si="18"/>
        <v>35909</v>
      </c>
      <c r="O65" s="31">
        <f t="shared" si="19"/>
        <v>34302</v>
      </c>
      <c r="P65" s="37">
        <f t="shared" si="20"/>
        <v>95.52479879695898</v>
      </c>
    </row>
    <row r="66" spans="1:16" ht="20.25">
      <c r="A66" s="103" t="s">
        <v>72</v>
      </c>
      <c r="B66" s="104" t="s">
        <v>74</v>
      </c>
      <c r="C66" s="104">
        <v>3329</v>
      </c>
      <c r="D66" s="33" t="s">
        <v>135</v>
      </c>
      <c r="E66" s="34">
        <v>100</v>
      </c>
      <c r="F66" s="35">
        <v>100</v>
      </c>
      <c r="G66" s="36">
        <v>100</v>
      </c>
      <c r="H66" s="37">
        <f t="shared" si="0"/>
        <v>100</v>
      </c>
      <c r="I66" s="34"/>
      <c r="J66" s="35"/>
      <c r="K66" s="36"/>
      <c r="L66" s="37"/>
      <c r="M66" s="29">
        <f t="shared" si="17"/>
        <v>100</v>
      </c>
      <c r="N66" s="30">
        <f t="shared" si="18"/>
        <v>100</v>
      </c>
      <c r="O66" s="31">
        <f t="shared" si="19"/>
        <v>100</v>
      </c>
      <c r="P66" s="37">
        <f t="shared" si="20"/>
        <v>100</v>
      </c>
    </row>
    <row r="67" spans="1:16" ht="20.25">
      <c r="A67" s="103" t="s">
        <v>72</v>
      </c>
      <c r="B67" s="104" t="s">
        <v>74</v>
      </c>
      <c r="C67" s="104">
        <v>3330</v>
      </c>
      <c r="D67" s="33" t="s">
        <v>130</v>
      </c>
      <c r="E67" s="34">
        <v>125</v>
      </c>
      <c r="F67" s="35">
        <v>175</v>
      </c>
      <c r="G67" s="36">
        <v>170</v>
      </c>
      <c r="H67" s="37">
        <f t="shared" si="0"/>
        <v>97.14285714285714</v>
      </c>
      <c r="I67" s="34"/>
      <c r="J67" s="35"/>
      <c r="K67" s="36"/>
      <c r="L67" s="37"/>
      <c r="M67" s="38">
        <f aca="true" t="shared" si="21" ref="M67:O72">+E67+I67</f>
        <v>125</v>
      </c>
      <c r="N67" s="30">
        <f t="shared" si="21"/>
        <v>175</v>
      </c>
      <c r="O67" s="31">
        <f t="shared" si="19"/>
        <v>170</v>
      </c>
      <c r="P67" s="37">
        <f t="shared" si="20"/>
        <v>97.14285714285714</v>
      </c>
    </row>
    <row r="68" spans="1:16" ht="20.25">
      <c r="A68" s="103" t="s">
        <v>72</v>
      </c>
      <c r="B68" s="104" t="s">
        <v>74</v>
      </c>
      <c r="C68" s="104">
        <v>3341</v>
      </c>
      <c r="D68" s="33" t="s">
        <v>24</v>
      </c>
      <c r="E68" s="34">
        <v>62</v>
      </c>
      <c r="F68" s="35">
        <v>64</v>
      </c>
      <c r="G68" s="36">
        <v>40</v>
      </c>
      <c r="H68" s="37">
        <f t="shared" si="0"/>
        <v>62.5</v>
      </c>
      <c r="I68" s="34"/>
      <c r="J68" s="35"/>
      <c r="K68" s="36"/>
      <c r="L68" s="37"/>
      <c r="M68" s="38">
        <f t="shared" si="21"/>
        <v>62</v>
      </c>
      <c r="N68" s="39">
        <f t="shared" si="21"/>
        <v>64</v>
      </c>
      <c r="O68" s="40">
        <f t="shared" si="21"/>
        <v>40</v>
      </c>
      <c r="P68" s="37">
        <f t="shared" si="20"/>
        <v>62.5</v>
      </c>
    </row>
    <row r="69" spans="1:16" ht="20.25">
      <c r="A69" s="103" t="s">
        <v>72</v>
      </c>
      <c r="B69" s="104" t="s">
        <v>74</v>
      </c>
      <c r="C69" s="104">
        <v>3349</v>
      </c>
      <c r="D69" s="33" t="s">
        <v>121</v>
      </c>
      <c r="E69" s="34">
        <v>25133</v>
      </c>
      <c r="F69" s="35">
        <v>28850</v>
      </c>
      <c r="G69" s="36">
        <v>27353</v>
      </c>
      <c r="H69" s="37">
        <f t="shared" si="0"/>
        <v>94.81109185441942</v>
      </c>
      <c r="I69" s="34"/>
      <c r="J69" s="35"/>
      <c r="K69" s="36"/>
      <c r="L69" s="37"/>
      <c r="M69" s="38">
        <f t="shared" si="21"/>
        <v>25133</v>
      </c>
      <c r="N69" s="39">
        <f t="shared" si="21"/>
        <v>28850</v>
      </c>
      <c r="O69" s="40">
        <f t="shared" si="21"/>
        <v>27353</v>
      </c>
      <c r="P69" s="37">
        <f t="shared" si="20"/>
        <v>94.81109185441942</v>
      </c>
    </row>
    <row r="70" spans="1:16" ht="20.25">
      <c r="A70" s="103" t="s">
        <v>72</v>
      </c>
      <c r="B70" s="104" t="s">
        <v>74</v>
      </c>
      <c r="C70" s="104">
        <v>3391</v>
      </c>
      <c r="D70" s="33" t="s">
        <v>220</v>
      </c>
      <c r="E70" s="34"/>
      <c r="F70" s="35">
        <v>94</v>
      </c>
      <c r="G70" s="36">
        <v>93</v>
      </c>
      <c r="H70" s="37">
        <f t="shared" si="0"/>
        <v>98.93617021276596</v>
      </c>
      <c r="I70" s="34"/>
      <c r="J70" s="35"/>
      <c r="K70" s="36"/>
      <c r="L70" s="37"/>
      <c r="M70" s="38">
        <f t="shared" si="21"/>
        <v>0</v>
      </c>
      <c r="N70" s="39">
        <f t="shared" si="21"/>
        <v>94</v>
      </c>
      <c r="O70" s="40">
        <f t="shared" si="21"/>
        <v>93</v>
      </c>
      <c r="P70" s="37">
        <f t="shared" si="20"/>
        <v>98.93617021276596</v>
      </c>
    </row>
    <row r="71" spans="1:16" ht="20.25">
      <c r="A71" s="103" t="s">
        <v>72</v>
      </c>
      <c r="B71" s="104" t="s">
        <v>74</v>
      </c>
      <c r="C71" s="104">
        <v>3392</v>
      </c>
      <c r="D71" s="33" t="s">
        <v>25</v>
      </c>
      <c r="E71" s="34">
        <v>16740</v>
      </c>
      <c r="F71" s="35">
        <v>19827</v>
      </c>
      <c r="G71" s="36">
        <v>19708</v>
      </c>
      <c r="H71" s="37">
        <f t="shared" si="0"/>
        <v>99.39980834215967</v>
      </c>
      <c r="I71" s="34"/>
      <c r="J71" s="35">
        <v>2500</v>
      </c>
      <c r="K71" s="36">
        <v>2445</v>
      </c>
      <c r="L71" s="37">
        <f>+K71/J71*100</f>
        <v>97.8</v>
      </c>
      <c r="M71" s="38">
        <f t="shared" si="21"/>
        <v>16740</v>
      </c>
      <c r="N71" s="39">
        <f t="shared" si="21"/>
        <v>22327</v>
      </c>
      <c r="O71" s="40">
        <f t="shared" si="21"/>
        <v>22153</v>
      </c>
      <c r="P71" s="37">
        <f t="shared" si="20"/>
        <v>99.2206745196399</v>
      </c>
    </row>
    <row r="72" spans="1:16" ht="20.25">
      <c r="A72" s="103" t="s">
        <v>72</v>
      </c>
      <c r="B72" s="104" t="s">
        <v>74</v>
      </c>
      <c r="C72" s="104">
        <v>3399</v>
      </c>
      <c r="D72" s="33" t="s">
        <v>150</v>
      </c>
      <c r="E72" s="34">
        <v>5989</v>
      </c>
      <c r="F72" s="35">
        <v>7040</v>
      </c>
      <c r="G72" s="36">
        <v>5949</v>
      </c>
      <c r="H72" s="37">
        <f t="shared" si="0"/>
        <v>84.5028409090909</v>
      </c>
      <c r="I72" s="34"/>
      <c r="J72" s="35"/>
      <c r="K72" s="36"/>
      <c r="L72" s="37"/>
      <c r="M72" s="38">
        <f t="shared" si="21"/>
        <v>5989</v>
      </c>
      <c r="N72" s="39">
        <f t="shared" si="21"/>
        <v>7040</v>
      </c>
      <c r="O72" s="40">
        <f t="shared" si="21"/>
        <v>5949</v>
      </c>
      <c r="P72" s="37">
        <f t="shared" si="20"/>
        <v>84.5028409090909</v>
      </c>
    </row>
    <row r="73" spans="1:16" ht="20.25">
      <c r="A73" s="105">
        <v>3</v>
      </c>
      <c r="B73" s="106">
        <v>33</v>
      </c>
      <c r="C73" s="107"/>
      <c r="D73" s="41" t="s">
        <v>26</v>
      </c>
      <c r="E73" s="42">
        <f>SUM(E56:E72)</f>
        <v>852513</v>
      </c>
      <c r="F73" s="43">
        <f>SUM(F56:F72)</f>
        <v>921069</v>
      </c>
      <c r="G73" s="44">
        <f>SUM(G56:G72)</f>
        <v>906693</v>
      </c>
      <c r="H73" s="45">
        <f aca="true" t="shared" si="22" ref="H73:H142">IF(F73&lt;=0,0,G73/F73*100)</f>
        <v>98.43920488041611</v>
      </c>
      <c r="I73" s="42">
        <f>SUM(I56:I72)</f>
        <v>173308</v>
      </c>
      <c r="J73" s="43">
        <f>SUM(J56:J72)</f>
        <v>322983</v>
      </c>
      <c r="K73" s="44">
        <f>SUM(K56:K72)</f>
        <v>294507</v>
      </c>
      <c r="L73" s="45">
        <f>IF(J73&lt;=0,0,K73/J73*100)</f>
        <v>91.18343689915568</v>
      </c>
      <c r="M73" s="42">
        <f>SUM(M56:M72)</f>
        <v>1025821</v>
      </c>
      <c r="N73" s="43">
        <f>SUM(N56:N72)</f>
        <v>1244052</v>
      </c>
      <c r="O73" s="44">
        <f>SUM(O56:O72)</f>
        <v>1201200</v>
      </c>
      <c r="P73" s="45">
        <f>+O73/N73*100</f>
        <v>96.55544945066606</v>
      </c>
    </row>
    <row r="74" spans="1:16" ht="20.25">
      <c r="A74" s="103"/>
      <c r="B74" s="114"/>
      <c r="C74" s="104"/>
      <c r="D74" s="33"/>
      <c r="E74" s="69"/>
      <c r="F74" s="70"/>
      <c r="G74" s="71"/>
      <c r="H74" s="72">
        <f t="shared" si="22"/>
        <v>0</v>
      </c>
      <c r="I74" s="69"/>
      <c r="J74" s="70"/>
      <c r="K74" s="71"/>
      <c r="L74" s="72"/>
      <c r="M74" s="73"/>
      <c r="N74" s="74"/>
      <c r="O74" s="75"/>
      <c r="P74" s="72"/>
    </row>
    <row r="75" spans="1:16" ht="20.25">
      <c r="A75" s="103" t="s">
        <v>72</v>
      </c>
      <c r="B75" s="104" t="s">
        <v>75</v>
      </c>
      <c r="C75" s="104">
        <v>3412</v>
      </c>
      <c r="D75" s="33" t="s">
        <v>132</v>
      </c>
      <c r="E75" s="34">
        <v>15537</v>
      </c>
      <c r="F75" s="35">
        <v>20393</v>
      </c>
      <c r="G75" s="36">
        <v>18744</v>
      </c>
      <c r="H75" s="37">
        <f t="shared" si="22"/>
        <v>91.91389202177218</v>
      </c>
      <c r="I75" s="34">
        <v>28291</v>
      </c>
      <c r="J75" s="35">
        <v>45217</v>
      </c>
      <c r="K75" s="36">
        <v>14763</v>
      </c>
      <c r="L75" s="37">
        <f>+K75/J75*100</f>
        <v>32.64922484906119</v>
      </c>
      <c r="M75" s="38">
        <f aca="true" t="shared" si="23" ref="M75:O78">+E75+I75</f>
        <v>43828</v>
      </c>
      <c r="N75" s="39">
        <f t="shared" si="23"/>
        <v>65610</v>
      </c>
      <c r="O75" s="40">
        <f t="shared" si="23"/>
        <v>33507</v>
      </c>
      <c r="P75" s="37">
        <f>+O75/N75*100</f>
        <v>51.06995884773663</v>
      </c>
    </row>
    <row r="76" spans="1:16" ht="20.25">
      <c r="A76" s="103" t="s">
        <v>72</v>
      </c>
      <c r="B76" s="104" t="s">
        <v>75</v>
      </c>
      <c r="C76" s="104">
        <v>3419</v>
      </c>
      <c r="D76" s="33" t="s">
        <v>122</v>
      </c>
      <c r="E76" s="34">
        <v>158050</v>
      </c>
      <c r="F76" s="35">
        <v>172908</v>
      </c>
      <c r="G76" s="36">
        <v>172523</v>
      </c>
      <c r="H76" s="37">
        <f t="shared" si="22"/>
        <v>99.77733823767552</v>
      </c>
      <c r="I76" s="34">
        <v>24600</v>
      </c>
      <c r="J76" s="35">
        <v>9550</v>
      </c>
      <c r="K76" s="36">
        <v>9470</v>
      </c>
      <c r="L76" s="37">
        <f>+K76/J76*100</f>
        <v>99.16230366492147</v>
      </c>
      <c r="M76" s="38">
        <f t="shared" si="23"/>
        <v>182650</v>
      </c>
      <c r="N76" s="39">
        <f t="shared" si="23"/>
        <v>182458</v>
      </c>
      <c r="O76" s="40">
        <f t="shared" si="23"/>
        <v>181993</v>
      </c>
      <c r="P76" s="37">
        <f>+O76/N76*100</f>
        <v>99.74514682831116</v>
      </c>
    </row>
    <row r="77" spans="1:16" ht="20.25">
      <c r="A77" s="103" t="s">
        <v>72</v>
      </c>
      <c r="B77" s="104" t="s">
        <v>75</v>
      </c>
      <c r="C77" s="104">
        <v>3421</v>
      </c>
      <c r="D77" s="33" t="s">
        <v>27</v>
      </c>
      <c r="E77" s="34">
        <v>21030</v>
      </c>
      <c r="F77" s="35">
        <v>21161</v>
      </c>
      <c r="G77" s="36">
        <v>18453</v>
      </c>
      <c r="H77" s="37">
        <f t="shared" si="22"/>
        <v>87.20287321015074</v>
      </c>
      <c r="I77" s="34">
        <v>25883</v>
      </c>
      <c r="J77" s="35">
        <v>30340</v>
      </c>
      <c r="K77" s="36">
        <v>27583</v>
      </c>
      <c r="L77" s="37">
        <f>+K77/J77*100</f>
        <v>90.91298615688859</v>
      </c>
      <c r="M77" s="29">
        <f t="shared" si="23"/>
        <v>46913</v>
      </c>
      <c r="N77" s="30">
        <f t="shared" si="23"/>
        <v>51501</v>
      </c>
      <c r="O77" s="31">
        <f t="shared" si="23"/>
        <v>46036</v>
      </c>
      <c r="P77" s="37">
        <f>+O77/N77*100</f>
        <v>89.38855556202793</v>
      </c>
    </row>
    <row r="78" spans="1:16" ht="20.25">
      <c r="A78" s="103" t="s">
        <v>72</v>
      </c>
      <c r="B78" s="104" t="s">
        <v>75</v>
      </c>
      <c r="C78" s="104">
        <v>3429</v>
      </c>
      <c r="D78" s="33" t="s">
        <v>123</v>
      </c>
      <c r="E78" s="34">
        <v>882</v>
      </c>
      <c r="F78" s="35">
        <v>1386</v>
      </c>
      <c r="G78" s="36">
        <v>1237</v>
      </c>
      <c r="H78" s="37">
        <f t="shared" si="22"/>
        <v>89.24963924963924</v>
      </c>
      <c r="I78" s="34"/>
      <c r="J78" s="35"/>
      <c r="K78" s="36"/>
      <c r="L78" s="37"/>
      <c r="M78" s="38">
        <f t="shared" si="23"/>
        <v>882</v>
      </c>
      <c r="N78" s="39">
        <f t="shared" si="23"/>
        <v>1386</v>
      </c>
      <c r="O78" s="40">
        <f t="shared" si="23"/>
        <v>1237</v>
      </c>
      <c r="P78" s="37">
        <f>+O78/N78*100</f>
        <v>89.24963924963924</v>
      </c>
    </row>
    <row r="79" spans="1:16" ht="20.25">
      <c r="A79" s="105">
        <v>3</v>
      </c>
      <c r="B79" s="106">
        <v>34</v>
      </c>
      <c r="C79" s="107"/>
      <c r="D79" s="41" t="s">
        <v>28</v>
      </c>
      <c r="E79" s="42">
        <f>SUM(E75:E78)</f>
        <v>195499</v>
      </c>
      <c r="F79" s="43">
        <f>SUM(F75:F78)</f>
        <v>215848</v>
      </c>
      <c r="G79" s="44">
        <f>SUM(G75:G78)</f>
        <v>210957</v>
      </c>
      <c r="H79" s="45">
        <f t="shared" si="22"/>
        <v>97.73405359326934</v>
      </c>
      <c r="I79" s="42">
        <f>SUM(I75:I78)</f>
        <v>78774</v>
      </c>
      <c r="J79" s="43">
        <f>SUM(J75:J78)</f>
        <v>85107</v>
      </c>
      <c r="K79" s="44">
        <f>SUM(K75:K78)</f>
        <v>51816</v>
      </c>
      <c r="L79" s="45">
        <f>IF(J79&lt;=0,0,K79/J79*100)</f>
        <v>60.883358595650186</v>
      </c>
      <c r="M79" s="42">
        <f>SUM(M75:M78)</f>
        <v>274273</v>
      </c>
      <c r="N79" s="43">
        <f>SUM(N75:N78)</f>
        <v>300955</v>
      </c>
      <c r="O79" s="44">
        <f>SUM(O75:O78)</f>
        <v>262773</v>
      </c>
      <c r="P79" s="45">
        <f>+O79/N79*100</f>
        <v>87.31305344652856</v>
      </c>
    </row>
    <row r="80" spans="1:16" ht="20.25">
      <c r="A80" s="103"/>
      <c r="B80" s="114"/>
      <c r="C80" s="104"/>
      <c r="D80" s="33"/>
      <c r="E80" s="69"/>
      <c r="F80" s="70"/>
      <c r="G80" s="71"/>
      <c r="H80" s="72">
        <f t="shared" si="22"/>
        <v>0</v>
      </c>
      <c r="I80" s="69"/>
      <c r="J80" s="70"/>
      <c r="K80" s="71"/>
      <c r="L80" s="72"/>
      <c r="M80" s="73"/>
      <c r="N80" s="74"/>
      <c r="O80" s="75"/>
      <c r="P80" s="72"/>
    </row>
    <row r="81" spans="1:16" ht="20.25">
      <c r="A81" s="103" t="s">
        <v>72</v>
      </c>
      <c r="B81" s="104" t="s">
        <v>76</v>
      </c>
      <c r="C81" s="104">
        <v>3511</v>
      </c>
      <c r="D81" s="186" t="s">
        <v>29</v>
      </c>
      <c r="E81" s="34">
        <v>12885</v>
      </c>
      <c r="F81" s="35">
        <v>19440</v>
      </c>
      <c r="G81" s="36">
        <v>17431</v>
      </c>
      <c r="H81" s="37">
        <f t="shared" si="22"/>
        <v>89.6656378600823</v>
      </c>
      <c r="I81" s="34">
        <v>6200</v>
      </c>
      <c r="J81" s="35">
        <v>7100</v>
      </c>
      <c r="K81" s="36">
        <v>2827</v>
      </c>
      <c r="L81" s="37">
        <f>+K81/J81*100</f>
        <v>39.816901408450704</v>
      </c>
      <c r="M81" s="38">
        <f aca="true" t="shared" si="24" ref="M81:O88">+E81+I81</f>
        <v>19085</v>
      </c>
      <c r="N81" s="39">
        <f t="shared" si="24"/>
        <v>26540</v>
      </c>
      <c r="O81" s="40">
        <f t="shared" si="24"/>
        <v>20258</v>
      </c>
      <c r="P81" s="37">
        <f aca="true" t="shared" si="25" ref="P81:P89">+O81/N81*100</f>
        <v>76.33006782215523</v>
      </c>
    </row>
    <row r="82" spans="1:16" ht="20.25">
      <c r="A82" s="103" t="s">
        <v>72</v>
      </c>
      <c r="B82" s="104" t="s">
        <v>76</v>
      </c>
      <c r="C82" s="104">
        <v>3522</v>
      </c>
      <c r="D82" s="186" t="s">
        <v>193</v>
      </c>
      <c r="E82" s="34">
        <v>100</v>
      </c>
      <c r="F82" s="35">
        <v>24878</v>
      </c>
      <c r="G82" s="36">
        <v>24728</v>
      </c>
      <c r="H82" s="37">
        <f t="shared" si="22"/>
        <v>99.39705764128949</v>
      </c>
      <c r="I82" s="34">
        <v>18228</v>
      </c>
      <c r="J82" s="35">
        <v>34415</v>
      </c>
      <c r="K82" s="36">
        <v>32153</v>
      </c>
      <c r="L82" s="37">
        <f>+K82/J82*100</f>
        <v>93.42728461426704</v>
      </c>
      <c r="M82" s="38">
        <f t="shared" si="24"/>
        <v>18328</v>
      </c>
      <c r="N82" s="39">
        <f t="shared" si="24"/>
        <v>59293</v>
      </c>
      <c r="O82" s="40">
        <f t="shared" si="24"/>
        <v>56881</v>
      </c>
      <c r="P82" s="32">
        <f t="shared" si="25"/>
        <v>95.93206617981886</v>
      </c>
    </row>
    <row r="83" spans="1:16" ht="20.25">
      <c r="A83" s="103" t="s">
        <v>72</v>
      </c>
      <c r="B83" s="104" t="s">
        <v>76</v>
      </c>
      <c r="C83" s="104">
        <v>3523</v>
      </c>
      <c r="D83" s="186" t="s">
        <v>30</v>
      </c>
      <c r="E83" s="34">
        <v>59866</v>
      </c>
      <c r="F83" s="35">
        <v>45366</v>
      </c>
      <c r="G83" s="36">
        <v>45366</v>
      </c>
      <c r="H83" s="37">
        <f t="shared" si="22"/>
        <v>100</v>
      </c>
      <c r="I83" s="34">
        <v>10539</v>
      </c>
      <c r="J83" s="35">
        <v>24780</v>
      </c>
      <c r="K83" s="36">
        <v>23915</v>
      </c>
      <c r="L83" s="37">
        <f>+K83/J83*100</f>
        <v>96.5092816787732</v>
      </c>
      <c r="M83" s="38">
        <f t="shared" si="24"/>
        <v>70405</v>
      </c>
      <c r="N83" s="39">
        <f t="shared" si="24"/>
        <v>70146</v>
      </c>
      <c r="O83" s="40">
        <f t="shared" si="24"/>
        <v>69281</v>
      </c>
      <c r="P83" s="37">
        <f t="shared" si="25"/>
        <v>98.76685769680381</v>
      </c>
    </row>
    <row r="84" spans="1:16" ht="20.25">
      <c r="A84" s="103" t="s">
        <v>72</v>
      </c>
      <c r="B84" s="104" t="s">
        <v>76</v>
      </c>
      <c r="C84" s="104">
        <v>3529</v>
      </c>
      <c r="D84" s="186" t="s">
        <v>124</v>
      </c>
      <c r="E84" s="34">
        <v>51920</v>
      </c>
      <c r="F84" s="35">
        <v>50020</v>
      </c>
      <c r="G84" s="36">
        <v>48020</v>
      </c>
      <c r="H84" s="37">
        <f t="shared" si="22"/>
        <v>96.0015993602559</v>
      </c>
      <c r="I84" s="34">
        <v>115013</v>
      </c>
      <c r="J84" s="35">
        <v>115013</v>
      </c>
      <c r="K84" s="36">
        <v>114991</v>
      </c>
      <c r="L84" s="37">
        <f>+K84/J84*100</f>
        <v>99.98087172754384</v>
      </c>
      <c r="M84" s="38">
        <f t="shared" si="24"/>
        <v>166933</v>
      </c>
      <c r="N84" s="39">
        <f t="shared" si="24"/>
        <v>165033</v>
      </c>
      <c r="O84" s="40">
        <f t="shared" si="24"/>
        <v>163011</v>
      </c>
      <c r="P84" s="37">
        <f t="shared" si="25"/>
        <v>98.77479049644616</v>
      </c>
    </row>
    <row r="85" spans="1:16" ht="20.25">
      <c r="A85" s="103" t="s">
        <v>72</v>
      </c>
      <c r="B85" s="104" t="s">
        <v>76</v>
      </c>
      <c r="C85" s="104">
        <v>3539</v>
      </c>
      <c r="D85" s="186" t="s">
        <v>151</v>
      </c>
      <c r="E85" s="34">
        <v>8726</v>
      </c>
      <c r="F85" s="35">
        <v>8726</v>
      </c>
      <c r="G85" s="36">
        <v>8726</v>
      </c>
      <c r="H85" s="37">
        <f t="shared" si="22"/>
        <v>100</v>
      </c>
      <c r="I85" s="34"/>
      <c r="J85" s="35"/>
      <c r="K85" s="36"/>
      <c r="L85" s="37"/>
      <c r="M85" s="29">
        <f t="shared" si="24"/>
        <v>8726</v>
      </c>
      <c r="N85" s="30">
        <f t="shared" si="24"/>
        <v>8726</v>
      </c>
      <c r="O85" s="31">
        <f t="shared" si="24"/>
        <v>8726</v>
      </c>
      <c r="P85" s="37">
        <f t="shared" si="25"/>
        <v>100</v>
      </c>
    </row>
    <row r="86" spans="1:16" ht="20.25">
      <c r="A86" s="103" t="s">
        <v>72</v>
      </c>
      <c r="B86" s="104" t="s">
        <v>76</v>
      </c>
      <c r="C86" s="104">
        <v>3541</v>
      </c>
      <c r="D86" s="186" t="s">
        <v>152</v>
      </c>
      <c r="E86" s="34">
        <v>5960</v>
      </c>
      <c r="F86" s="35">
        <v>5960</v>
      </c>
      <c r="G86" s="40">
        <v>5960</v>
      </c>
      <c r="H86" s="37">
        <f t="shared" si="22"/>
        <v>100</v>
      </c>
      <c r="I86" s="34"/>
      <c r="J86" s="35"/>
      <c r="K86" s="36"/>
      <c r="L86" s="37"/>
      <c r="M86" s="38">
        <f t="shared" si="24"/>
        <v>5960</v>
      </c>
      <c r="N86" s="39">
        <f t="shared" si="24"/>
        <v>5960</v>
      </c>
      <c r="O86" s="40">
        <f t="shared" si="24"/>
        <v>5960</v>
      </c>
      <c r="P86" s="37">
        <f t="shared" si="25"/>
        <v>100</v>
      </c>
    </row>
    <row r="87" spans="1:16" ht="20.25">
      <c r="A87" s="103" t="s">
        <v>72</v>
      </c>
      <c r="B87" s="104" t="s">
        <v>76</v>
      </c>
      <c r="C87" s="104">
        <v>3543</v>
      </c>
      <c r="D87" s="186" t="s">
        <v>200</v>
      </c>
      <c r="E87" s="34">
        <v>10</v>
      </c>
      <c r="F87" s="35">
        <v>20</v>
      </c>
      <c r="G87" s="40">
        <v>20</v>
      </c>
      <c r="H87" s="37">
        <f t="shared" si="22"/>
        <v>100</v>
      </c>
      <c r="I87" s="34"/>
      <c r="J87" s="35"/>
      <c r="K87" s="36"/>
      <c r="L87" s="37"/>
      <c r="M87" s="38">
        <f t="shared" si="24"/>
        <v>10</v>
      </c>
      <c r="N87" s="39">
        <f t="shared" si="24"/>
        <v>20</v>
      </c>
      <c r="O87" s="40">
        <f t="shared" si="24"/>
        <v>20</v>
      </c>
      <c r="P87" s="37">
        <f t="shared" si="25"/>
        <v>100</v>
      </c>
    </row>
    <row r="88" spans="1:16" ht="20.25">
      <c r="A88" s="103">
        <v>3</v>
      </c>
      <c r="B88" s="104">
        <v>35</v>
      </c>
      <c r="C88" s="104">
        <v>3599</v>
      </c>
      <c r="D88" s="186" t="s">
        <v>125</v>
      </c>
      <c r="E88" s="34">
        <v>7167</v>
      </c>
      <c r="F88" s="35">
        <v>7268</v>
      </c>
      <c r="G88" s="36">
        <v>7216</v>
      </c>
      <c r="H88" s="37">
        <f t="shared" si="22"/>
        <v>99.28453494771603</v>
      </c>
      <c r="I88" s="34">
        <v>2000</v>
      </c>
      <c r="J88" s="35">
        <v>772</v>
      </c>
      <c r="K88" s="36">
        <v>771</v>
      </c>
      <c r="L88" s="37">
        <f>+K88/J88*100</f>
        <v>99.87046632124353</v>
      </c>
      <c r="M88" s="38">
        <f t="shared" si="24"/>
        <v>9167</v>
      </c>
      <c r="N88" s="39">
        <f t="shared" si="24"/>
        <v>8040</v>
      </c>
      <c r="O88" s="40">
        <f t="shared" si="24"/>
        <v>7987</v>
      </c>
      <c r="P88" s="37">
        <f t="shared" si="25"/>
        <v>99.3407960199005</v>
      </c>
    </row>
    <row r="89" spans="1:16" ht="20.25">
      <c r="A89" s="105">
        <v>3</v>
      </c>
      <c r="B89" s="106">
        <v>35</v>
      </c>
      <c r="C89" s="107"/>
      <c r="D89" s="41" t="s">
        <v>31</v>
      </c>
      <c r="E89" s="42">
        <f>SUM(E81:E88)</f>
        <v>146634</v>
      </c>
      <c r="F89" s="43">
        <f>SUM(F81:F88)</f>
        <v>161678</v>
      </c>
      <c r="G89" s="44">
        <f>SUM(G81:G88)</f>
        <v>157467</v>
      </c>
      <c r="H89" s="45">
        <f t="shared" si="22"/>
        <v>97.39544031964769</v>
      </c>
      <c r="I89" s="42">
        <f>SUM(I81:I88)</f>
        <v>151980</v>
      </c>
      <c r="J89" s="43">
        <f>SUM(J81:J88)</f>
        <v>182080</v>
      </c>
      <c r="K89" s="44">
        <f>SUM(K81:K88)</f>
        <v>174657</v>
      </c>
      <c r="L89" s="45">
        <f>IF(J89&lt;=0,0,K89/J89*100)</f>
        <v>95.92322056239016</v>
      </c>
      <c r="M89" s="42">
        <f>SUM(M81:M88)</f>
        <v>298614</v>
      </c>
      <c r="N89" s="43">
        <f>SUM(N81:N88)</f>
        <v>343758</v>
      </c>
      <c r="O89" s="44">
        <f>SUM(O81:O88)</f>
        <v>332124</v>
      </c>
      <c r="P89" s="45">
        <f t="shared" si="25"/>
        <v>96.61564239959506</v>
      </c>
    </row>
    <row r="90" spans="1:16" ht="20.25">
      <c r="A90" s="117"/>
      <c r="B90" s="118"/>
      <c r="C90" s="119"/>
      <c r="D90" s="87"/>
      <c r="E90" s="73"/>
      <c r="F90" s="74"/>
      <c r="G90" s="75"/>
      <c r="H90" s="88">
        <f t="shared" si="22"/>
        <v>0</v>
      </c>
      <c r="I90" s="73"/>
      <c r="J90" s="74"/>
      <c r="K90" s="75"/>
      <c r="L90" s="88"/>
      <c r="M90" s="73"/>
      <c r="N90" s="74"/>
      <c r="O90" s="75"/>
      <c r="P90" s="88"/>
    </row>
    <row r="91" spans="1:16" ht="20.25">
      <c r="A91" s="103" t="s">
        <v>72</v>
      </c>
      <c r="B91" s="104" t="s">
        <v>77</v>
      </c>
      <c r="C91" s="104">
        <v>3612</v>
      </c>
      <c r="D91" s="33" t="s">
        <v>153</v>
      </c>
      <c r="E91" s="34">
        <v>536942</v>
      </c>
      <c r="F91" s="35">
        <v>707334</v>
      </c>
      <c r="G91" s="36">
        <v>531430</v>
      </c>
      <c r="H91" s="37">
        <f t="shared" si="22"/>
        <v>75.13140892421401</v>
      </c>
      <c r="I91" s="34">
        <v>942695</v>
      </c>
      <c r="J91" s="35">
        <v>919460</v>
      </c>
      <c r="K91" s="36">
        <v>550982</v>
      </c>
      <c r="L91" s="37">
        <f aca="true" t="shared" si="26" ref="L91:L101">+K91/J91*100</f>
        <v>59.924520914449786</v>
      </c>
      <c r="M91" s="38">
        <f>+E91+I91</f>
        <v>1479637</v>
      </c>
      <c r="N91" s="39">
        <f>+F91+J91</f>
        <v>1626794</v>
      </c>
      <c r="O91" s="40">
        <f>+G91+K91</f>
        <v>1082412</v>
      </c>
      <c r="P91" s="37">
        <f aca="true" t="shared" si="27" ref="P91:P102">+O91/N91*100</f>
        <v>66.536512920505</v>
      </c>
    </row>
    <row r="92" spans="1:16" ht="20.25">
      <c r="A92" s="103" t="s">
        <v>72</v>
      </c>
      <c r="B92" s="104" t="s">
        <v>77</v>
      </c>
      <c r="C92" s="104">
        <v>3613</v>
      </c>
      <c r="D92" s="33" t="s">
        <v>109</v>
      </c>
      <c r="E92" s="34">
        <v>15260</v>
      </c>
      <c r="F92" s="35">
        <v>14466</v>
      </c>
      <c r="G92" s="36">
        <v>10390</v>
      </c>
      <c r="H92" s="37">
        <f t="shared" si="22"/>
        <v>71.82358634038435</v>
      </c>
      <c r="I92" s="34">
        <v>1623</v>
      </c>
      <c r="J92" s="35">
        <v>2093</v>
      </c>
      <c r="K92" s="36">
        <v>1904</v>
      </c>
      <c r="L92" s="37">
        <f t="shared" si="26"/>
        <v>90.96989966555184</v>
      </c>
      <c r="M92" s="38">
        <f aca="true" t="shared" si="28" ref="M92:M101">+E92+I92</f>
        <v>16883</v>
      </c>
      <c r="N92" s="30">
        <f>+F92+J92</f>
        <v>16559</v>
      </c>
      <c r="O92" s="31">
        <f>+G92+K92</f>
        <v>12294</v>
      </c>
      <c r="P92" s="37">
        <f t="shared" si="27"/>
        <v>74.24361374479135</v>
      </c>
    </row>
    <row r="93" spans="1:16" ht="20.25">
      <c r="A93" s="103" t="s">
        <v>72</v>
      </c>
      <c r="B93" s="104" t="s">
        <v>77</v>
      </c>
      <c r="C93" s="104">
        <v>3619</v>
      </c>
      <c r="D93" s="33" t="s">
        <v>154</v>
      </c>
      <c r="E93" s="34">
        <v>40850</v>
      </c>
      <c r="F93" s="35">
        <v>41330</v>
      </c>
      <c r="G93" s="36">
        <v>21777</v>
      </c>
      <c r="H93" s="37">
        <f t="shared" si="22"/>
        <v>52.690539559641905</v>
      </c>
      <c r="I93" s="34"/>
      <c r="J93" s="35">
        <v>5000</v>
      </c>
      <c r="K93" s="36">
        <v>2600</v>
      </c>
      <c r="L93" s="37">
        <f t="shared" si="26"/>
        <v>52</v>
      </c>
      <c r="M93" s="38">
        <f t="shared" si="28"/>
        <v>40850</v>
      </c>
      <c r="N93" s="39">
        <f aca="true" t="shared" si="29" ref="N93:N101">+F93+J93</f>
        <v>46330</v>
      </c>
      <c r="O93" s="40">
        <f aca="true" t="shared" si="30" ref="O93:O101">+G93+K93</f>
        <v>24377</v>
      </c>
      <c r="P93" s="37">
        <f t="shared" si="27"/>
        <v>52.61601554068638</v>
      </c>
    </row>
    <row r="94" spans="1:16" ht="20.25">
      <c r="A94" s="103" t="s">
        <v>72</v>
      </c>
      <c r="B94" s="104" t="s">
        <v>77</v>
      </c>
      <c r="C94" s="104">
        <v>3631</v>
      </c>
      <c r="D94" s="33" t="s">
        <v>32</v>
      </c>
      <c r="E94" s="34">
        <v>137250</v>
      </c>
      <c r="F94" s="35">
        <v>137425</v>
      </c>
      <c r="G94" s="36">
        <v>137343</v>
      </c>
      <c r="H94" s="37">
        <f t="shared" si="22"/>
        <v>99.94033108968529</v>
      </c>
      <c r="I94" s="34">
        <v>505</v>
      </c>
      <c r="J94" s="35">
        <v>405</v>
      </c>
      <c r="K94" s="36">
        <v>187</v>
      </c>
      <c r="L94" s="37">
        <f t="shared" si="26"/>
        <v>46.17283950617284</v>
      </c>
      <c r="M94" s="38">
        <f t="shared" si="28"/>
        <v>137755</v>
      </c>
      <c r="N94" s="39">
        <f t="shared" si="29"/>
        <v>137830</v>
      </c>
      <c r="O94" s="40">
        <f t="shared" si="30"/>
        <v>137530</v>
      </c>
      <c r="P94" s="37">
        <f t="shared" si="27"/>
        <v>99.78234056446347</v>
      </c>
    </row>
    <row r="95" spans="1:16" ht="20.25">
      <c r="A95" s="103" t="s">
        <v>72</v>
      </c>
      <c r="B95" s="104" t="s">
        <v>77</v>
      </c>
      <c r="C95" s="104">
        <v>3632</v>
      </c>
      <c r="D95" s="33" t="s">
        <v>33</v>
      </c>
      <c r="E95" s="34">
        <v>27709</v>
      </c>
      <c r="F95" s="35">
        <v>28125</v>
      </c>
      <c r="G95" s="36">
        <v>26756</v>
      </c>
      <c r="H95" s="37">
        <f t="shared" si="22"/>
        <v>95.13244444444445</v>
      </c>
      <c r="I95" s="34"/>
      <c r="J95" s="35"/>
      <c r="K95" s="36"/>
      <c r="L95" s="37"/>
      <c r="M95" s="38">
        <f t="shared" si="28"/>
        <v>27709</v>
      </c>
      <c r="N95" s="39">
        <f t="shared" si="29"/>
        <v>28125</v>
      </c>
      <c r="O95" s="40">
        <f t="shared" si="30"/>
        <v>26756</v>
      </c>
      <c r="P95" s="37">
        <f t="shared" si="27"/>
        <v>95.13244444444445</v>
      </c>
    </row>
    <row r="96" spans="1:16" ht="20.25">
      <c r="A96" s="103" t="s">
        <v>72</v>
      </c>
      <c r="B96" s="104" t="s">
        <v>77</v>
      </c>
      <c r="C96" s="104">
        <v>3633</v>
      </c>
      <c r="D96" s="33" t="s">
        <v>93</v>
      </c>
      <c r="E96" s="34">
        <v>18698</v>
      </c>
      <c r="F96" s="35">
        <v>19136</v>
      </c>
      <c r="G96" s="36">
        <v>18692</v>
      </c>
      <c r="H96" s="37">
        <f t="shared" si="22"/>
        <v>97.67976588628763</v>
      </c>
      <c r="I96" s="34"/>
      <c r="J96" s="35"/>
      <c r="K96" s="36"/>
      <c r="L96" s="37"/>
      <c r="M96" s="38">
        <f t="shared" si="28"/>
        <v>18698</v>
      </c>
      <c r="N96" s="39">
        <f t="shared" si="29"/>
        <v>19136</v>
      </c>
      <c r="O96" s="40">
        <f t="shared" si="30"/>
        <v>18692</v>
      </c>
      <c r="P96" s="37">
        <f t="shared" si="27"/>
        <v>97.67976588628763</v>
      </c>
    </row>
    <row r="97" spans="1:16" ht="20.25">
      <c r="A97" s="103" t="s">
        <v>72</v>
      </c>
      <c r="B97" s="104" t="s">
        <v>77</v>
      </c>
      <c r="C97" s="104">
        <v>3635</v>
      </c>
      <c r="D97" s="33" t="s">
        <v>34</v>
      </c>
      <c r="E97" s="34">
        <v>17693</v>
      </c>
      <c r="F97" s="35">
        <v>17629</v>
      </c>
      <c r="G97" s="36">
        <v>9715</v>
      </c>
      <c r="H97" s="37">
        <f t="shared" si="22"/>
        <v>55.108060581995574</v>
      </c>
      <c r="I97" s="34"/>
      <c r="J97" s="35"/>
      <c r="K97" s="36"/>
      <c r="L97" s="37"/>
      <c r="M97" s="38">
        <f t="shared" si="28"/>
        <v>17693</v>
      </c>
      <c r="N97" s="39">
        <f t="shared" si="29"/>
        <v>17629</v>
      </c>
      <c r="O97" s="40">
        <f t="shared" si="30"/>
        <v>9715</v>
      </c>
      <c r="P97" s="37">
        <f t="shared" si="27"/>
        <v>55.108060581995574</v>
      </c>
    </row>
    <row r="98" spans="1:16" ht="20.25">
      <c r="A98" s="103" t="s">
        <v>72</v>
      </c>
      <c r="B98" s="104" t="s">
        <v>77</v>
      </c>
      <c r="C98" s="104">
        <v>3636</v>
      </c>
      <c r="D98" s="33" t="s">
        <v>110</v>
      </c>
      <c r="E98" s="34">
        <v>24751</v>
      </c>
      <c r="F98" s="35">
        <v>23448</v>
      </c>
      <c r="G98" s="36">
        <v>15757</v>
      </c>
      <c r="H98" s="37">
        <f t="shared" si="22"/>
        <v>67.19976117366086</v>
      </c>
      <c r="I98" s="34">
        <v>1560</v>
      </c>
      <c r="J98" s="35">
        <v>10774</v>
      </c>
      <c r="K98" s="36">
        <v>10141</v>
      </c>
      <c r="L98" s="37">
        <f>+K98/J98*100</f>
        <v>94.12474475589381</v>
      </c>
      <c r="M98" s="38">
        <f t="shared" si="28"/>
        <v>26311</v>
      </c>
      <c r="N98" s="39">
        <f t="shared" si="29"/>
        <v>34222</v>
      </c>
      <c r="O98" s="40">
        <f t="shared" si="30"/>
        <v>25898</v>
      </c>
      <c r="P98" s="37">
        <f t="shared" si="27"/>
        <v>75.67646543159371</v>
      </c>
    </row>
    <row r="99" spans="1:16" ht="20.25">
      <c r="A99" s="103" t="s">
        <v>72</v>
      </c>
      <c r="B99" s="104" t="s">
        <v>77</v>
      </c>
      <c r="C99" s="104">
        <v>3639</v>
      </c>
      <c r="D99" s="33" t="s">
        <v>155</v>
      </c>
      <c r="E99" s="34">
        <v>163770</v>
      </c>
      <c r="F99" s="35">
        <v>112559</v>
      </c>
      <c r="G99" s="40">
        <v>86566</v>
      </c>
      <c r="H99" s="37">
        <f t="shared" si="22"/>
        <v>76.9072219902451</v>
      </c>
      <c r="I99" s="34">
        <v>408417</v>
      </c>
      <c r="J99" s="35">
        <v>106583</v>
      </c>
      <c r="K99" s="36">
        <v>68135</v>
      </c>
      <c r="L99" s="37">
        <f t="shared" si="26"/>
        <v>63.92670500924162</v>
      </c>
      <c r="M99" s="38">
        <f t="shared" si="28"/>
        <v>572187</v>
      </c>
      <c r="N99" s="30">
        <f t="shared" si="29"/>
        <v>219142</v>
      </c>
      <c r="O99" s="31">
        <f t="shared" si="30"/>
        <v>154701</v>
      </c>
      <c r="P99" s="37">
        <f t="shared" si="27"/>
        <v>70.59395277947633</v>
      </c>
    </row>
    <row r="100" spans="1:16" ht="20.25">
      <c r="A100" s="103" t="s">
        <v>72</v>
      </c>
      <c r="B100" s="104" t="s">
        <v>77</v>
      </c>
      <c r="C100" s="104">
        <v>3691</v>
      </c>
      <c r="D100" s="33" t="s">
        <v>203</v>
      </c>
      <c r="E100" s="34"/>
      <c r="F100" s="35">
        <v>497</v>
      </c>
      <c r="G100" s="40">
        <v>385</v>
      </c>
      <c r="H100" s="37">
        <f t="shared" si="22"/>
        <v>77.46478873239437</v>
      </c>
      <c r="I100" s="34"/>
      <c r="J100" s="35"/>
      <c r="K100" s="36"/>
      <c r="L100" s="37"/>
      <c r="M100" s="38">
        <f t="shared" si="28"/>
        <v>0</v>
      </c>
      <c r="N100" s="39">
        <f t="shared" si="29"/>
        <v>497</v>
      </c>
      <c r="O100" s="40">
        <f t="shared" si="30"/>
        <v>385</v>
      </c>
      <c r="P100" s="32">
        <f t="shared" si="27"/>
        <v>77.46478873239437</v>
      </c>
    </row>
    <row r="101" spans="1:16" ht="20.25">
      <c r="A101" s="103" t="s">
        <v>72</v>
      </c>
      <c r="B101" s="104" t="s">
        <v>77</v>
      </c>
      <c r="C101" s="104">
        <v>3699</v>
      </c>
      <c r="D101" s="33" t="s">
        <v>156</v>
      </c>
      <c r="E101" s="34">
        <v>8705</v>
      </c>
      <c r="F101" s="35">
        <v>9345</v>
      </c>
      <c r="G101" s="36">
        <v>3763</v>
      </c>
      <c r="H101" s="37">
        <f t="shared" si="22"/>
        <v>40.267522739432856</v>
      </c>
      <c r="I101" s="34">
        <v>25000</v>
      </c>
      <c r="J101" s="35">
        <v>25000</v>
      </c>
      <c r="K101" s="36">
        <v>25000</v>
      </c>
      <c r="L101" s="37">
        <f t="shared" si="26"/>
        <v>100</v>
      </c>
      <c r="M101" s="38">
        <f t="shared" si="28"/>
        <v>33705</v>
      </c>
      <c r="N101" s="39">
        <f t="shared" si="29"/>
        <v>34345</v>
      </c>
      <c r="O101" s="40">
        <f t="shared" si="30"/>
        <v>28763</v>
      </c>
      <c r="P101" s="37">
        <f t="shared" si="27"/>
        <v>83.7472703450284</v>
      </c>
    </row>
    <row r="102" spans="1:16" ht="20.25">
      <c r="A102" s="105">
        <v>3</v>
      </c>
      <c r="B102" s="106">
        <v>36</v>
      </c>
      <c r="C102" s="107"/>
      <c r="D102" s="41" t="s">
        <v>35</v>
      </c>
      <c r="E102" s="42">
        <f>SUM(E91:E101)</f>
        <v>991628</v>
      </c>
      <c r="F102" s="43">
        <f>SUM(F91:F101)</f>
        <v>1111294</v>
      </c>
      <c r="G102" s="44">
        <f>SUM(G91:G101)</f>
        <v>862574</v>
      </c>
      <c r="H102" s="45">
        <f t="shared" si="22"/>
        <v>77.61888393170484</v>
      </c>
      <c r="I102" s="42">
        <f>SUM(I91:I101)</f>
        <v>1379800</v>
      </c>
      <c r="J102" s="43">
        <f>SUM(J91:J101)</f>
        <v>1069315</v>
      </c>
      <c r="K102" s="44">
        <f>SUM(K91:K101)</f>
        <v>658949</v>
      </c>
      <c r="L102" s="45">
        <f>IF(J102&lt;=0,0,K102/J102*100)</f>
        <v>61.623469230301644</v>
      </c>
      <c r="M102" s="42">
        <f>SUM(M91:M101)</f>
        <v>2371428</v>
      </c>
      <c r="N102" s="43">
        <f>SUM(N91:N101)</f>
        <v>2180609</v>
      </c>
      <c r="O102" s="44">
        <f>SUM(O91:O101)</f>
        <v>1521523</v>
      </c>
      <c r="P102" s="45">
        <f t="shared" si="27"/>
        <v>69.775140797823</v>
      </c>
    </row>
    <row r="103" spans="1:16" ht="20.25">
      <c r="A103" s="103"/>
      <c r="B103" s="114"/>
      <c r="C103" s="104"/>
      <c r="D103" s="33"/>
      <c r="E103" s="69"/>
      <c r="F103" s="70"/>
      <c r="G103" s="71"/>
      <c r="H103" s="72">
        <f t="shared" si="22"/>
        <v>0</v>
      </c>
      <c r="I103" s="69"/>
      <c r="J103" s="70"/>
      <c r="K103" s="71"/>
      <c r="L103" s="72"/>
      <c r="M103" s="73"/>
      <c r="N103" s="74"/>
      <c r="O103" s="75"/>
      <c r="P103" s="72"/>
    </row>
    <row r="104" spans="1:16" ht="20.25">
      <c r="A104" s="103" t="s">
        <v>72</v>
      </c>
      <c r="B104" s="104" t="s">
        <v>78</v>
      </c>
      <c r="C104" s="104">
        <v>3716</v>
      </c>
      <c r="D104" s="33" t="s">
        <v>36</v>
      </c>
      <c r="E104" s="34">
        <v>2828</v>
      </c>
      <c r="F104" s="35">
        <v>2880</v>
      </c>
      <c r="G104" s="36">
        <v>2275</v>
      </c>
      <c r="H104" s="37">
        <f t="shared" si="22"/>
        <v>78.99305555555556</v>
      </c>
      <c r="I104" s="34"/>
      <c r="J104" s="35"/>
      <c r="K104" s="36"/>
      <c r="L104" s="37"/>
      <c r="M104" s="38">
        <f>+E104+I104</f>
        <v>2828</v>
      </c>
      <c r="N104" s="39">
        <f>+F104+J104</f>
        <v>2880</v>
      </c>
      <c r="O104" s="40">
        <f>+G104+K104</f>
        <v>2275</v>
      </c>
      <c r="P104" s="37">
        <f aca="true" t="shared" si="31" ref="P104:P111">+O104/N104*100</f>
        <v>78.99305555555556</v>
      </c>
    </row>
    <row r="105" spans="1:16" ht="20.25">
      <c r="A105" s="103" t="s">
        <v>72</v>
      </c>
      <c r="B105" s="104" t="s">
        <v>78</v>
      </c>
      <c r="C105" s="104">
        <v>3722</v>
      </c>
      <c r="D105" s="33" t="s">
        <v>37</v>
      </c>
      <c r="E105" s="34">
        <v>190454</v>
      </c>
      <c r="F105" s="35">
        <v>192240</v>
      </c>
      <c r="G105" s="36">
        <v>191003</v>
      </c>
      <c r="H105" s="37">
        <f t="shared" si="22"/>
        <v>99.35653349979192</v>
      </c>
      <c r="I105" s="34"/>
      <c r="J105" s="35">
        <v>218</v>
      </c>
      <c r="K105" s="36">
        <v>217</v>
      </c>
      <c r="L105" s="37">
        <f>+K105/J105*100</f>
        <v>99.54128440366972</v>
      </c>
      <c r="M105" s="38">
        <f aca="true" t="shared" si="32" ref="M105:M118">+E105+I105</f>
        <v>190454</v>
      </c>
      <c r="N105" s="39">
        <f aca="true" t="shared" si="33" ref="N105:N118">+F105+J105</f>
        <v>192458</v>
      </c>
      <c r="O105" s="40">
        <f aca="true" t="shared" si="34" ref="O105:O118">+G105+K105</f>
        <v>191220</v>
      </c>
      <c r="P105" s="37">
        <f t="shared" si="31"/>
        <v>99.35674276985108</v>
      </c>
    </row>
    <row r="106" spans="1:16" ht="20.25">
      <c r="A106" s="103" t="s">
        <v>72</v>
      </c>
      <c r="B106" s="104" t="s">
        <v>78</v>
      </c>
      <c r="C106" s="104">
        <v>3723</v>
      </c>
      <c r="D106" s="33" t="s">
        <v>215</v>
      </c>
      <c r="E106" s="34">
        <v>20</v>
      </c>
      <c r="F106" s="35"/>
      <c r="G106" s="36"/>
      <c r="H106" s="37"/>
      <c r="I106" s="34"/>
      <c r="J106" s="35"/>
      <c r="K106" s="36"/>
      <c r="L106" s="37"/>
      <c r="M106" s="38">
        <f t="shared" si="32"/>
        <v>20</v>
      </c>
      <c r="N106" s="39">
        <f t="shared" si="33"/>
        <v>0</v>
      </c>
      <c r="O106" s="40">
        <f t="shared" si="34"/>
        <v>0</v>
      </c>
      <c r="P106" s="37"/>
    </row>
    <row r="107" spans="1:16" ht="20.25">
      <c r="A107" s="103" t="s">
        <v>72</v>
      </c>
      <c r="B107" s="104" t="s">
        <v>78</v>
      </c>
      <c r="C107" s="104">
        <v>3725</v>
      </c>
      <c r="D107" s="33" t="s">
        <v>157</v>
      </c>
      <c r="E107" s="34">
        <v>177236</v>
      </c>
      <c r="F107" s="35">
        <v>185476</v>
      </c>
      <c r="G107" s="36">
        <v>127316</v>
      </c>
      <c r="H107" s="37">
        <f t="shared" si="22"/>
        <v>68.6428432789148</v>
      </c>
      <c r="I107" s="34"/>
      <c r="J107" s="35">
        <v>283</v>
      </c>
      <c r="K107" s="36">
        <v>236</v>
      </c>
      <c r="L107" s="37">
        <f>+K107/J107*100</f>
        <v>83.3922261484099</v>
      </c>
      <c r="M107" s="38">
        <f t="shared" si="32"/>
        <v>177236</v>
      </c>
      <c r="N107" s="39">
        <f t="shared" si="33"/>
        <v>185759</v>
      </c>
      <c r="O107" s="40">
        <f t="shared" si="34"/>
        <v>127552</v>
      </c>
      <c r="P107" s="37">
        <f t="shared" si="31"/>
        <v>68.66531365909593</v>
      </c>
    </row>
    <row r="108" spans="1:16" ht="20.25">
      <c r="A108" s="103" t="s">
        <v>72</v>
      </c>
      <c r="B108" s="104" t="s">
        <v>78</v>
      </c>
      <c r="C108" s="104">
        <v>3727</v>
      </c>
      <c r="D108" s="87" t="s">
        <v>195</v>
      </c>
      <c r="E108" s="34">
        <v>4202</v>
      </c>
      <c r="F108" s="35">
        <v>5502</v>
      </c>
      <c r="G108" s="36">
        <v>3950</v>
      </c>
      <c r="H108" s="37">
        <f t="shared" si="22"/>
        <v>71.7920756088695</v>
      </c>
      <c r="I108" s="34"/>
      <c r="J108" s="35"/>
      <c r="K108" s="36"/>
      <c r="L108" s="37"/>
      <c r="M108" s="38">
        <f aca="true" t="shared" si="35" ref="M108:O110">+E108+I108</f>
        <v>4202</v>
      </c>
      <c r="N108" s="39">
        <f t="shared" si="35"/>
        <v>5502</v>
      </c>
      <c r="O108" s="40">
        <f t="shared" si="35"/>
        <v>3950</v>
      </c>
      <c r="P108" s="37">
        <f>+O108/N108*100</f>
        <v>71.7920756088695</v>
      </c>
    </row>
    <row r="109" spans="1:16" ht="20.25">
      <c r="A109" s="103" t="s">
        <v>72</v>
      </c>
      <c r="B109" s="104" t="s">
        <v>78</v>
      </c>
      <c r="C109" s="104">
        <v>3729</v>
      </c>
      <c r="D109" s="33" t="s">
        <v>126</v>
      </c>
      <c r="E109" s="34">
        <v>8209</v>
      </c>
      <c r="F109" s="35">
        <v>7908</v>
      </c>
      <c r="G109" s="36">
        <v>4180</v>
      </c>
      <c r="H109" s="37">
        <f t="shared" si="22"/>
        <v>52.85786545270612</v>
      </c>
      <c r="I109" s="34"/>
      <c r="J109" s="35"/>
      <c r="K109" s="36"/>
      <c r="L109" s="37"/>
      <c r="M109" s="38">
        <f t="shared" si="35"/>
        <v>8209</v>
      </c>
      <c r="N109" s="39">
        <f t="shared" si="35"/>
        <v>7908</v>
      </c>
      <c r="O109" s="40">
        <f t="shared" si="35"/>
        <v>4180</v>
      </c>
      <c r="P109" s="37">
        <f>+O109/N109*100</f>
        <v>52.85786545270612</v>
      </c>
    </row>
    <row r="110" spans="1:16" ht="20.25">
      <c r="A110" s="103" t="s">
        <v>72</v>
      </c>
      <c r="B110" s="104" t="s">
        <v>78</v>
      </c>
      <c r="C110" s="104">
        <v>3733</v>
      </c>
      <c r="D110" s="33" t="s">
        <v>38</v>
      </c>
      <c r="E110" s="34">
        <v>892</v>
      </c>
      <c r="F110" s="35">
        <v>892</v>
      </c>
      <c r="G110" s="36">
        <v>387</v>
      </c>
      <c r="H110" s="37">
        <f t="shared" si="22"/>
        <v>43.38565022421525</v>
      </c>
      <c r="I110" s="34"/>
      <c r="J110" s="35"/>
      <c r="K110" s="36"/>
      <c r="L110" s="37"/>
      <c r="M110" s="38">
        <f t="shared" si="32"/>
        <v>892</v>
      </c>
      <c r="N110" s="39">
        <f t="shared" si="33"/>
        <v>892</v>
      </c>
      <c r="O110" s="31">
        <f t="shared" si="35"/>
        <v>387</v>
      </c>
      <c r="P110" s="37">
        <f t="shared" si="31"/>
        <v>43.38565022421525</v>
      </c>
    </row>
    <row r="111" spans="1:16" ht="20.25">
      <c r="A111" s="103" t="s">
        <v>72</v>
      </c>
      <c r="B111" s="104" t="s">
        <v>78</v>
      </c>
      <c r="C111" s="104">
        <v>3739</v>
      </c>
      <c r="D111" s="33" t="s">
        <v>94</v>
      </c>
      <c r="E111" s="34">
        <v>1650</v>
      </c>
      <c r="F111" s="35">
        <v>1650</v>
      </c>
      <c r="G111" s="36">
        <v>551</v>
      </c>
      <c r="H111" s="37">
        <f t="shared" si="22"/>
        <v>33.39393939393939</v>
      </c>
      <c r="I111" s="34"/>
      <c r="J111" s="35"/>
      <c r="K111" s="36"/>
      <c r="L111" s="37"/>
      <c r="M111" s="38">
        <f t="shared" si="32"/>
        <v>1650</v>
      </c>
      <c r="N111" s="39">
        <f t="shared" si="33"/>
        <v>1650</v>
      </c>
      <c r="O111" s="40">
        <f t="shared" si="34"/>
        <v>551</v>
      </c>
      <c r="P111" s="37">
        <f t="shared" si="31"/>
        <v>33.39393939393939</v>
      </c>
    </row>
    <row r="112" spans="1:16" ht="20.25">
      <c r="A112" s="103" t="s">
        <v>72</v>
      </c>
      <c r="B112" s="104" t="s">
        <v>78</v>
      </c>
      <c r="C112" s="104">
        <v>3741</v>
      </c>
      <c r="D112" s="33" t="s">
        <v>39</v>
      </c>
      <c r="E112" s="34">
        <v>42676</v>
      </c>
      <c r="F112" s="35">
        <v>45100</v>
      </c>
      <c r="G112" s="36">
        <v>44761</v>
      </c>
      <c r="H112" s="37">
        <f t="shared" si="22"/>
        <v>99.24833702882484</v>
      </c>
      <c r="I112" s="34">
        <v>10000</v>
      </c>
      <c r="J112" s="35">
        <v>12950</v>
      </c>
      <c r="K112" s="36">
        <v>709</v>
      </c>
      <c r="L112" s="37">
        <f>+K112/J112*100</f>
        <v>5.474903474903474</v>
      </c>
      <c r="M112" s="38">
        <f aca="true" t="shared" si="36" ref="M112:O114">+E112+I112</f>
        <v>52676</v>
      </c>
      <c r="N112" s="30">
        <f t="shared" si="33"/>
        <v>58050</v>
      </c>
      <c r="O112" s="31">
        <f t="shared" si="34"/>
        <v>45470</v>
      </c>
      <c r="P112" s="37">
        <f aca="true" t="shared" si="37" ref="P112:P119">+O112/N112*100</f>
        <v>78.32902670111972</v>
      </c>
    </row>
    <row r="113" spans="1:16" ht="20.25">
      <c r="A113" s="103" t="s">
        <v>72</v>
      </c>
      <c r="B113" s="104" t="s">
        <v>78</v>
      </c>
      <c r="C113" s="104">
        <v>3742</v>
      </c>
      <c r="D113" s="33" t="s">
        <v>40</v>
      </c>
      <c r="E113" s="34">
        <v>1250</v>
      </c>
      <c r="F113" s="35">
        <v>1250</v>
      </c>
      <c r="G113" s="36">
        <v>696</v>
      </c>
      <c r="H113" s="37">
        <f t="shared" si="22"/>
        <v>55.67999999999999</v>
      </c>
      <c r="I113" s="34">
        <v>8480</v>
      </c>
      <c r="J113" s="35">
        <v>8480</v>
      </c>
      <c r="K113" s="36">
        <v>7114</v>
      </c>
      <c r="L113" s="37">
        <f>+K113/J113*100</f>
        <v>83.89150943396227</v>
      </c>
      <c r="M113" s="38">
        <f t="shared" si="36"/>
        <v>9730</v>
      </c>
      <c r="N113" s="39">
        <f t="shared" si="36"/>
        <v>9730</v>
      </c>
      <c r="O113" s="40">
        <f t="shared" si="36"/>
        <v>7810</v>
      </c>
      <c r="P113" s="37">
        <f t="shared" si="37"/>
        <v>80.2672147995889</v>
      </c>
    </row>
    <row r="114" spans="1:16" ht="20.25">
      <c r="A114" s="103">
        <v>3</v>
      </c>
      <c r="B114" s="104">
        <v>37</v>
      </c>
      <c r="C114" s="104">
        <v>3744</v>
      </c>
      <c r="D114" s="33" t="s">
        <v>41</v>
      </c>
      <c r="E114" s="34">
        <v>396</v>
      </c>
      <c r="F114" s="35">
        <v>396</v>
      </c>
      <c r="G114" s="36"/>
      <c r="H114" s="32">
        <f>IF(F114&lt;=0,0,G114/F114*100)</f>
        <v>0</v>
      </c>
      <c r="I114" s="34">
        <v>1000</v>
      </c>
      <c r="J114" s="35">
        <v>382</v>
      </c>
      <c r="K114" s="36">
        <v>382</v>
      </c>
      <c r="L114" s="37">
        <f>+K114/J114*100</f>
        <v>100</v>
      </c>
      <c r="M114" s="38">
        <f t="shared" si="36"/>
        <v>1396</v>
      </c>
      <c r="N114" s="39">
        <f t="shared" si="36"/>
        <v>778</v>
      </c>
      <c r="O114" s="40">
        <f t="shared" si="36"/>
        <v>382</v>
      </c>
      <c r="P114" s="37">
        <f t="shared" si="37"/>
        <v>49.10025706940874</v>
      </c>
    </row>
    <row r="115" spans="1:16" ht="20.25">
      <c r="A115" s="103" t="s">
        <v>72</v>
      </c>
      <c r="B115" s="104" t="s">
        <v>78</v>
      </c>
      <c r="C115" s="104">
        <v>3745</v>
      </c>
      <c r="D115" s="33" t="s">
        <v>42</v>
      </c>
      <c r="E115" s="34">
        <v>191722</v>
      </c>
      <c r="F115" s="35">
        <v>198184</v>
      </c>
      <c r="G115" s="36">
        <v>183501</v>
      </c>
      <c r="H115" s="37">
        <f t="shared" si="22"/>
        <v>92.59122835344932</v>
      </c>
      <c r="I115" s="34">
        <v>66097</v>
      </c>
      <c r="J115" s="35">
        <v>96938</v>
      </c>
      <c r="K115" s="36">
        <v>85196</v>
      </c>
      <c r="L115" s="37">
        <f>+K115/J115*100</f>
        <v>87.88710309682477</v>
      </c>
      <c r="M115" s="38">
        <f t="shared" si="32"/>
        <v>257819</v>
      </c>
      <c r="N115" s="39">
        <f t="shared" si="33"/>
        <v>295122</v>
      </c>
      <c r="O115" s="40">
        <f t="shared" si="34"/>
        <v>268697</v>
      </c>
      <c r="P115" s="37">
        <f t="shared" si="37"/>
        <v>91.04607586015275</v>
      </c>
    </row>
    <row r="116" spans="1:16" ht="20.25">
      <c r="A116" s="103" t="s">
        <v>72</v>
      </c>
      <c r="B116" s="104" t="s">
        <v>78</v>
      </c>
      <c r="C116" s="104">
        <v>3749</v>
      </c>
      <c r="D116" s="33" t="s">
        <v>43</v>
      </c>
      <c r="E116" s="34">
        <v>360</v>
      </c>
      <c r="F116" s="35">
        <v>390</v>
      </c>
      <c r="G116" s="36">
        <v>357</v>
      </c>
      <c r="H116" s="37">
        <f t="shared" si="22"/>
        <v>91.53846153846153</v>
      </c>
      <c r="I116" s="34"/>
      <c r="J116" s="35"/>
      <c r="K116" s="36"/>
      <c r="L116" s="37"/>
      <c r="M116" s="38">
        <f t="shared" si="32"/>
        <v>360</v>
      </c>
      <c r="N116" s="39">
        <f t="shared" si="33"/>
        <v>390</v>
      </c>
      <c r="O116" s="40">
        <f t="shared" si="34"/>
        <v>357</v>
      </c>
      <c r="P116" s="37">
        <f t="shared" si="37"/>
        <v>91.53846153846153</v>
      </c>
    </row>
    <row r="117" spans="1:16" ht="20.25">
      <c r="A117" s="103" t="s">
        <v>72</v>
      </c>
      <c r="B117" s="104" t="s">
        <v>78</v>
      </c>
      <c r="C117" s="104">
        <v>3792</v>
      </c>
      <c r="D117" s="33" t="s">
        <v>44</v>
      </c>
      <c r="E117" s="34">
        <v>2570</v>
      </c>
      <c r="F117" s="35">
        <v>2587</v>
      </c>
      <c r="G117" s="36">
        <v>2391</v>
      </c>
      <c r="H117" s="37">
        <f>IF(F117&lt;=0,0,G117/F117*100)</f>
        <v>92.42365674526478</v>
      </c>
      <c r="I117" s="34">
        <v>20000</v>
      </c>
      <c r="J117" s="35">
        <v>5000</v>
      </c>
      <c r="K117" s="36">
        <v>578</v>
      </c>
      <c r="L117" s="37">
        <f>+K117/J117*100</f>
        <v>11.559999999999999</v>
      </c>
      <c r="M117" s="29">
        <f>+E117+I117</f>
        <v>22570</v>
      </c>
      <c r="N117" s="30">
        <f>+F117+J117</f>
        <v>7587</v>
      </c>
      <c r="O117" s="31">
        <f>+G117+K117</f>
        <v>2969</v>
      </c>
      <c r="P117" s="37">
        <f>+O117/N117*100</f>
        <v>39.1327270330829</v>
      </c>
    </row>
    <row r="118" spans="1:16" ht="20.25">
      <c r="A118" s="103" t="s">
        <v>72</v>
      </c>
      <c r="B118" s="104" t="s">
        <v>78</v>
      </c>
      <c r="C118" s="104">
        <v>3793</v>
      </c>
      <c r="D118" s="33" t="s">
        <v>219</v>
      </c>
      <c r="E118" s="34"/>
      <c r="F118" s="35">
        <v>50</v>
      </c>
      <c r="G118" s="36">
        <v>50</v>
      </c>
      <c r="H118" s="37">
        <f t="shared" si="22"/>
        <v>100</v>
      </c>
      <c r="I118" s="34"/>
      <c r="J118" s="35"/>
      <c r="K118" s="36"/>
      <c r="L118" s="37"/>
      <c r="M118" s="29">
        <f t="shared" si="32"/>
        <v>0</v>
      </c>
      <c r="N118" s="30">
        <f t="shared" si="33"/>
        <v>50</v>
      </c>
      <c r="O118" s="31">
        <f t="shared" si="34"/>
        <v>50</v>
      </c>
      <c r="P118" s="37">
        <f t="shared" si="37"/>
        <v>100</v>
      </c>
    </row>
    <row r="119" spans="1:16" ht="20.25">
      <c r="A119" s="105">
        <v>3</v>
      </c>
      <c r="B119" s="106">
        <v>37</v>
      </c>
      <c r="C119" s="107"/>
      <c r="D119" s="41" t="s">
        <v>45</v>
      </c>
      <c r="E119" s="42">
        <f>SUM(E104:E118)</f>
        <v>624465</v>
      </c>
      <c r="F119" s="43">
        <f>SUM(F104:F118)</f>
        <v>644505</v>
      </c>
      <c r="G119" s="44">
        <f>SUM(G104:G118)</f>
        <v>561418</v>
      </c>
      <c r="H119" s="45">
        <f t="shared" si="22"/>
        <v>87.10840102093856</v>
      </c>
      <c r="I119" s="42">
        <f>SUM(I104:I118)</f>
        <v>105577</v>
      </c>
      <c r="J119" s="43">
        <f>SUM(J104:J118)</f>
        <v>124251</v>
      </c>
      <c r="K119" s="44">
        <f>SUM(K104:K118)</f>
        <v>94432</v>
      </c>
      <c r="L119" s="45">
        <f>IF(J119&lt;=0,0,K119/J119*100)</f>
        <v>76.00099797989553</v>
      </c>
      <c r="M119" s="42">
        <f>SUM(M104:M118)</f>
        <v>730042</v>
      </c>
      <c r="N119" s="43">
        <f>SUM(N104:N118)</f>
        <v>768756</v>
      </c>
      <c r="O119" s="44">
        <f>SUM(O104:O118)</f>
        <v>655850</v>
      </c>
      <c r="P119" s="45">
        <f t="shared" si="37"/>
        <v>85.31315527943846</v>
      </c>
    </row>
    <row r="120" spans="1:16" ht="20.25">
      <c r="A120" s="103"/>
      <c r="B120" s="104"/>
      <c r="C120" s="104"/>
      <c r="D120" s="33"/>
      <c r="E120" s="34"/>
      <c r="F120" s="35"/>
      <c r="G120" s="36"/>
      <c r="H120" s="37"/>
      <c r="I120" s="34"/>
      <c r="J120" s="35"/>
      <c r="K120" s="36"/>
      <c r="L120" s="37"/>
      <c r="M120" s="38"/>
      <c r="N120" s="39"/>
      <c r="O120" s="40"/>
      <c r="P120" s="37"/>
    </row>
    <row r="121" spans="1:16" ht="20.25">
      <c r="A121" s="103" t="s">
        <v>72</v>
      </c>
      <c r="B121" s="104">
        <v>38</v>
      </c>
      <c r="C121" s="104">
        <v>3809</v>
      </c>
      <c r="D121" s="189" t="s">
        <v>211</v>
      </c>
      <c r="E121" s="34">
        <v>14900</v>
      </c>
      <c r="F121" s="35">
        <v>17483</v>
      </c>
      <c r="G121" s="36">
        <v>17483</v>
      </c>
      <c r="H121" s="37">
        <f>IF(F121&lt;=0,0,G121/F121*100)</f>
        <v>100</v>
      </c>
      <c r="I121" s="34"/>
      <c r="J121" s="35"/>
      <c r="K121" s="36"/>
      <c r="L121" s="37"/>
      <c r="M121" s="29">
        <f>+E121+I121</f>
        <v>14900</v>
      </c>
      <c r="N121" s="30">
        <f>+F121+J121</f>
        <v>17483</v>
      </c>
      <c r="O121" s="31">
        <f>+G121+K121</f>
        <v>17483</v>
      </c>
      <c r="P121" s="37">
        <f>+O121/N121*100</f>
        <v>100</v>
      </c>
    </row>
    <row r="122" spans="1:16" ht="20.25">
      <c r="A122" s="105">
        <v>3</v>
      </c>
      <c r="B122" s="106">
        <v>38</v>
      </c>
      <c r="C122" s="107"/>
      <c r="D122" s="41" t="s">
        <v>192</v>
      </c>
      <c r="E122" s="42">
        <f>SUM(E121:E121)</f>
        <v>14900</v>
      </c>
      <c r="F122" s="43">
        <f>SUM(F121:F121)</f>
        <v>17483</v>
      </c>
      <c r="G122" s="44">
        <f>SUM(G121:G121)</f>
        <v>17483</v>
      </c>
      <c r="H122" s="45">
        <f>IF(F122&lt;=0,0,G122/F122*100)</f>
        <v>100</v>
      </c>
      <c r="I122" s="42">
        <f>SUM(I121:I121)</f>
        <v>0</v>
      </c>
      <c r="J122" s="43">
        <f>SUM(J121:J121)</f>
        <v>0</v>
      </c>
      <c r="K122" s="44">
        <f>SUM(K121:K121)</f>
        <v>0</v>
      </c>
      <c r="L122" s="45"/>
      <c r="M122" s="43">
        <f>SUM(M121:M121)</f>
        <v>14900</v>
      </c>
      <c r="N122" s="43">
        <f>SUM(N121:N121)</f>
        <v>17483</v>
      </c>
      <c r="O122" s="44">
        <f>SUM(O121:O121)</f>
        <v>17483</v>
      </c>
      <c r="P122" s="45">
        <f>+O122/N122*100</f>
        <v>100</v>
      </c>
    </row>
    <row r="123" spans="1:16" ht="20.25">
      <c r="A123" s="103"/>
      <c r="B123" s="114"/>
      <c r="C123" s="104"/>
      <c r="D123" s="33"/>
      <c r="E123" s="69"/>
      <c r="F123" s="70"/>
      <c r="G123" s="71"/>
      <c r="H123" s="72">
        <f t="shared" si="22"/>
        <v>0</v>
      </c>
      <c r="I123" s="69"/>
      <c r="J123" s="70"/>
      <c r="K123" s="71"/>
      <c r="L123" s="72"/>
      <c r="M123" s="73"/>
      <c r="N123" s="74"/>
      <c r="O123" s="75"/>
      <c r="P123" s="72"/>
    </row>
    <row r="124" spans="1:16" ht="20.25">
      <c r="A124" s="103" t="s">
        <v>72</v>
      </c>
      <c r="B124" s="104">
        <v>39</v>
      </c>
      <c r="C124" s="104">
        <v>3900</v>
      </c>
      <c r="D124" s="189" t="s">
        <v>210</v>
      </c>
      <c r="E124" s="34"/>
      <c r="F124" s="35">
        <v>25</v>
      </c>
      <c r="G124" s="36">
        <v>15</v>
      </c>
      <c r="H124" s="37">
        <f>IF(F124&lt;=0,0,G124/F124*100)</f>
        <v>60</v>
      </c>
      <c r="I124" s="34"/>
      <c r="J124" s="35"/>
      <c r="K124" s="36"/>
      <c r="L124" s="37"/>
      <c r="M124" s="38">
        <f>+E124+I124</f>
        <v>0</v>
      </c>
      <c r="N124" s="39">
        <f>+F124+J124</f>
        <v>25</v>
      </c>
      <c r="O124" s="40">
        <f>+G124+K124</f>
        <v>15</v>
      </c>
      <c r="P124" s="37">
        <f>+O124/N124*100</f>
        <v>60</v>
      </c>
    </row>
    <row r="125" spans="1:16" ht="20.25">
      <c r="A125" s="105">
        <v>3</v>
      </c>
      <c r="B125" s="106">
        <v>39</v>
      </c>
      <c r="C125" s="107"/>
      <c r="D125" s="41" t="s">
        <v>210</v>
      </c>
      <c r="E125" s="42">
        <f>SUM(E124:E124)</f>
        <v>0</v>
      </c>
      <c r="F125" s="43">
        <f>SUM(F124:F124)</f>
        <v>25</v>
      </c>
      <c r="G125" s="44">
        <f>SUM(G124:G124)</f>
        <v>15</v>
      </c>
      <c r="H125" s="45">
        <f>IF(F125&lt;=0,0,G125/F125*100)</f>
        <v>60</v>
      </c>
      <c r="I125" s="42">
        <f>SUM(I124:I124)</f>
        <v>0</v>
      </c>
      <c r="J125" s="43">
        <f>SUM(J124:J124)</f>
        <v>0</v>
      </c>
      <c r="K125" s="44">
        <f>SUM(K124:K124)</f>
        <v>0</v>
      </c>
      <c r="L125" s="45"/>
      <c r="M125" s="43">
        <f>SUM(M124:M124)</f>
        <v>0</v>
      </c>
      <c r="N125" s="43">
        <f>SUM(N124:N124)</f>
        <v>25</v>
      </c>
      <c r="O125" s="44">
        <f>SUM(O124:O124)</f>
        <v>15</v>
      </c>
      <c r="P125" s="45">
        <f>+O125/N125*100</f>
        <v>60</v>
      </c>
    </row>
    <row r="126" spans="1:16" ht="21" thickBot="1">
      <c r="A126" s="197"/>
      <c r="B126" s="198"/>
      <c r="C126" s="112"/>
      <c r="D126" s="199"/>
      <c r="E126" s="55"/>
      <c r="F126" s="56"/>
      <c r="G126" s="57"/>
      <c r="H126" s="58"/>
      <c r="I126" s="55"/>
      <c r="J126" s="56"/>
      <c r="K126" s="57"/>
      <c r="L126" s="58"/>
      <c r="M126" s="59"/>
      <c r="N126" s="60"/>
      <c r="O126" s="61"/>
      <c r="P126" s="58"/>
    </row>
    <row r="127" spans="1:16" ht="21.75" thickBot="1" thickTop="1">
      <c r="A127" s="111">
        <v>3</v>
      </c>
      <c r="B127" s="112"/>
      <c r="C127" s="112"/>
      <c r="D127" s="54" t="s">
        <v>46</v>
      </c>
      <c r="E127" s="55">
        <f>+E119+E102+E89+E79+E73+E54+E50+E122+E125</f>
        <v>3198808</v>
      </c>
      <c r="F127" s="56">
        <f>+F119+F102+F89+F79+F73+F54+F50+F122+F125</f>
        <v>3575021</v>
      </c>
      <c r="G127" s="57">
        <f>+G119+G102+G89+G79+G73+G54+G50+G122+G125</f>
        <v>3200898</v>
      </c>
      <c r="H127" s="58">
        <f t="shared" si="22"/>
        <v>89.53508245126393</v>
      </c>
      <c r="I127" s="55">
        <f>+I119+I102+I89+I79+I73+I54+I50+I122+I125</f>
        <v>2118803</v>
      </c>
      <c r="J127" s="56">
        <f>+J119+J102+J89+J79+J73+J54+J50+J122+J125</f>
        <v>2375333</v>
      </c>
      <c r="K127" s="57">
        <f>+K119+K102+K89+K79+K73+K54+K50+K122+K125</f>
        <v>1788695</v>
      </c>
      <c r="L127" s="58">
        <f>+K127/J127*100</f>
        <v>75.30291542280598</v>
      </c>
      <c r="M127" s="55">
        <f>+M119+M102+M89+M79+M73+M54+M50+M122+M125</f>
        <v>5317611</v>
      </c>
      <c r="N127" s="56">
        <f>+N119+N102+N89+N79+N73+N54+N50+N122+N125</f>
        <v>5950354</v>
      </c>
      <c r="O127" s="57">
        <f>+O119+O102+O89+O79+O73+O54+O50+O122+O125</f>
        <v>4989593</v>
      </c>
      <c r="P127" s="58">
        <f>+O127/N127*100</f>
        <v>83.85371693852164</v>
      </c>
    </row>
    <row r="128" spans="1:16" ht="21" thickTop="1">
      <c r="A128" s="113"/>
      <c r="B128" s="102"/>
      <c r="C128" s="102"/>
      <c r="D128" s="25"/>
      <c r="E128" s="62"/>
      <c r="F128" s="63"/>
      <c r="G128" s="64"/>
      <c r="H128" s="65">
        <f t="shared" si="22"/>
        <v>0</v>
      </c>
      <c r="I128" s="62"/>
      <c r="J128" s="63"/>
      <c r="K128" s="64"/>
      <c r="L128" s="65"/>
      <c r="M128" s="66"/>
      <c r="N128" s="67"/>
      <c r="O128" s="68"/>
      <c r="P128" s="65"/>
    </row>
    <row r="129" spans="1:16" ht="20.25">
      <c r="A129" s="103">
        <v>4</v>
      </c>
      <c r="B129" s="104">
        <v>41</v>
      </c>
      <c r="C129" s="104">
        <v>4171</v>
      </c>
      <c r="D129" s="33" t="s">
        <v>158</v>
      </c>
      <c r="E129" s="29">
        <v>6687</v>
      </c>
      <c r="F129" s="30">
        <v>161305</v>
      </c>
      <c r="G129" s="31">
        <v>154592</v>
      </c>
      <c r="H129" s="37">
        <f t="shared" si="22"/>
        <v>95.83831871299712</v>
      </c>
      <c r="I129" s="29"/>
      <c r="J129" s="30"/>
      <c r="K129" s="31"/>
      <c r="L129" s="37"/>
      <c r="M129" s="38">
        <f aca="true" t="shared" si="38" ref="M129:O139">+E129+I129</f>
        <v>6687</v>
      </c>
      <c r="N129" s="39">
        <f t="shared" si="38"/>
        <v>161305</v>
      </c>
      <c r="O129" s="40">
        <f t="shared" si="38"/>
        <v>154592</v>
      </c>
      <c r="P129" s="37">
        <f>+O129/N129*100</f>
        <v>95.83831871299712</v>
      </c>
    </row>
    <row r="130" spans="1:16" ht="20.25">
      <c r="A130" s="103">
        <v>4</v>
      </c>
      <c r="B130" s="104">
        <v>41</v>
      </c>
      <c r="C130" s="104">
        <v>4172</v>
      </c>
      <c r="D130" s="33" t="s">
        <v>159</v>
      </c>
      <c r="E130" s="29">
        <v>1262</v>
      </c>
      <c r="F130" s="30">
        <v>43562</v>
      </c>
      <c r="G130" s="31">
        <v>40550</v>
      </c>
      <c r="H130" s="37">
        <f t="shared" si="22"/>
        <v>93.08571690923281</v>
      </c>
      <c r="I130" s="29"/>
      <c r="J130" s="30"/>
      <c r="K130" s="31"/>
      <c r="L130" s="37"/>
      <c r="M130" s="29">
        <f t="shared" si="38"/>
        <v>1262</v>
      </c>
      <c r="N130" s="30">
        <f t="shared" si="38"/>
        <v>43562</v>
      </c>
      <c r="O130" s="31">
        <f t="shared" si="38"/>
        <v>40550</v>
      </c>
      <c r="P130" s="37">
        <f>+O130/N130*100</f>
        <v>93.08571690923281</v>
      </c>
    </row>
    <row r="131" spans="1:16" ht="20.25">
      <c r="A131" s="103">
        <v>4</v>
      </c>
      <c r="B131" s="104">
        <v>41</v>
      </c>
      <c r="C131" s="104">
        <v>4173</v>
      </c>
      <c r="D131" s="33" t="s">
        <v>194</v>
      </c>
      <c r="E131" s="29">
        <v>502</v>
      </c>
      <c r="F131" s="30">
        <v>21551</v>
      </c>
      <c r="G131" s="31">
        <v>20092</v>
      </c>
      <c r="H131" s="37">
        <f t="shared" si="22"/>
        <v>93.23001252842096</v>
      </c>
      <c r="I131" s="29"/>
      <c r="J131" s="30"/>
      <c r="K131" s="31"/>
      <c r="L131" s="37"/>
      <c r="M131" s="38">
        <f t="shared" si="38"/>
        <v>502</v>
      </c>
      <c r="N131" s="39">
        <f t="shared" si="38"/>
        <v>21551</v>
      </c>
      <c r="O131" s="40">
        <f t="shared" si="38"/>
        <v>20092</v>
      </c>
      <c r="P131" s="37">
        <f>+O131/N131*100</f>
        <v>93.23001252842096</v>
      </c>
    </row>
    <row r="132" spans="1:16" ht="20.25">
      <c r="A132" s="103">
        <v>4</v>
      </c>
      <c r="B132" s="104">
        <v>41</v>
      </c>
      <c r="C132" s="104">
        <v>4177</v>
      </c>
      <c r="D132" s="33" t="s">
        <v>160</v>
      </c>
      <c r="E132" s="34">
        <v>0</v>
      </c>
      <c r="F132" s="35">
        <v>1000</v>
      </c>
      <c r="G132" s="36">
        <v>883</v>
      </c>
      <c r="H132" s="37">
        <f t="shared" si="22"/>
        <v>88.3</v>
      </c>
      <c r="I132" s="34"/>
      <c r="J132" s="35"/>
      <c r="K132" s="36"/>
      <c r="L132" s="37"/>
      <c r="M132" s="38">
        <f t="shared" si="38"/>
        <v>0</v>
      </c>
      <c r="N132" s="39">
        <f t="shared" si="38"/>
        <v>1000</v>
      </c>
      <c r="O132" s="40">
        <f t="shared" si="38"/>
        <v>883</v>
      </c>
      <c r="P132" s="37">
        <f>+O132/N132*100</f>
        <v>88.3</v>
      </c>
    </row>
    <row r="133" spans="1:16" ht="20.25">
      <c r="A133" s="103">
        <v>4</v>
      </c>
      <c r="B133" s="104">
        <v>41</v>
      </c>
      <c r="C133" s="104">
        <v>4179</v>
      </c>
      <c r="D133" s="33" t="s">
        <v>161</v>
      </c>
      <c r="E133" s="34">
        <v>10</v>
      </c>
      <c r="F133" s="35"/>
      <c r="G133" s="36">
        <v>0</v>
      </c>
      <c r="H133" s="37"/>
      <c r="I133" s="34"/>
      <c r="J133" s="35"/>
      <c r="K133" s="36"/>
      <c r="L133" s="37"/>
      <c r="M133" s="38">
        <f t="shared" si="38"/>
        <v>10</v>
      </c>
      <c r="N133" s="39">
        <f t="shared" si="38"/>
        <v>0</v>
      </c>
      <c r="O133" s="40">
        <f t="shared" si="38"/>
        <v>0</v>
      </c>
      <c r="P133" s="32"/>
    </row>
    <row r="134" spans="1:16" ht="20.25">
      <c r="A134" s="103">
        <v>4</v>
      </c>
      <c r="B134" s="104">
        <v>41</v>
      </c>
      <c r="C134" s="104">
        <v>4182</v>
      </c>
      <c r="D134" s="33" t="s">
        <v>107</v>
      </c>
      <c r="E134" s="34">
        <v>1597</v>
      </c>
      <c r="F134" s="35">
        <v>22807</v>
      </c>
      <c r="G134" s="36">
        <v>21541</v>
      </c>
      <c r="H134" s="37">
        <f t="shared" si="22"/>
        <v>94.44907265313282</v>
      </c>
      <c r="I134" s="34"/>
      <c r="J134" s="35"/>
      <c r="K134" s="36"/>
      <c r="L134" s="37"/>
      <c r="M134" s="29">
        <f t="shared" si="38"/>
        <v>1597</v>
      </c>
      <c r="N134" s="30">
        <f t="shared" si="38"/>
        <v>22807</v>
      </c>
      <c r="O134" s="31">
        <f t="shared" si="38"/>
        <v>21541</v>
      </c>
      <c r="P134" s="37">
        <f aca="true" t="shared" si="39" ref="P134:P139">+O134/N134*100</f>
        <v>94.44907265313282</v>
      </c>
    </row>
    <row r="135" spans="1:16" ht="20.25">
      <c r="A135" s="103">
        <v>4</v>
      </c>
      <c r="B135" s="104">
        <v>41</v>
      </c>
      <c r="C135" s="104">
        <v>4183</v>
      </c>
      <c r="D135" s="33" t="s">
        <v>178</v>
      </c>
      <c r="E135" s="34">
        <v>0</v>
      </c>
      <c r="F135" s="35">
        <v>2020</v>
      </c>
      <c r="G135" s="36">
        <v>2017</v>
      </c>
      <c r="H135" s="37">
        <f t="shared" si="22"/>
        <v>99.85148514851485</v>
      </c>
      <c r="I135" s="34"/>
      <c r="J135" s="35"/>
      <c r="K135" s="36"/>
      <c r="L135" s="37"/>
      <c r="M135" s="38">
        <f t="shared" si="38"/>
        <v>0</v>
      </c>
      <c r="N135" s="39">
        <f t="shared" si="38"/>
        <v>2020</v>
      </c>
      <c r="O135" s="40">
        <f t="shared" si="38"/>
        <v>2017</v>
      </c>
      <c r="P135" s="37">
        <f t="shared" si="39"/>
        <v>99.85148514851485</v>
      </c>
    </row>
    <row r="136" spans="1:16" ht="20.25">
      <c r="A136" s="103">
        <v>4</v>
      </c>
      <c r="B136" s="104">
        <v>41</v>
      </c>
      <c r="C136" s="104">
        <v>4184</v>
      </c>
      <c r="D136" s="33" t="s">
        <v>179</v>
      </c>
      <c r="E136" s="34">
        <v>0</v>
      </c>
      <c r="F136" s="35">
        <v>11080</v>
      </c>
      <c r="G136" s="36">
        <v>11017</v>
      </c>
      <c r="H136" s="37">
        <f t="shared" si="22"/>
        <v>99.43140794223827</v>
      </c>
      <c r="I136" s="34"/>
      <c r="J136" s="35"/>
      <c r="K136" s="36"/>
      <c r="L136" s="37"/>
      <c r="M136" s="38">
        <f t="shared" si="38"/>
        <v>0</v>
      </c>
      <c r="N136" s="39">
        <f t="shared" si="38"/>
        <v>11080</v>
      </c>
      <c r="O136" s="40">
        <f t="shared" si="38"/>
        <v>11017</v>
      </c>
      <c r="P136" s="37">
        <f t="shared" si="39"/>
        <v>99.43140794223827</v>
      </c>
    </row>
    <row r="137" spans="1:16" ht="20.25">
      <c r="A137" s="103">
        <v>4</v>
      </c>
      <c r="B137" s="104">
        <v>41</v>
      </c>
      <c r="C137" s="104">
        <v>4185</v>
      </c>
      <c r="D137" s="33" t="s">
        <v>180</v>
      </c>
      <c r="E137" s="34">
        <v>0</v>
      </c>
      <c r="F137" s="35">
        <v>33400</v>
      </c>
      <c r="G137" s="36">
        <v>33384</v>
      </c>
      <c r="H137" s="37">
        <f t="shared" si="22"/>
        <v>99.95209580838323</v>
      </c>
      <c r="I137" s="34"/>
      <c r="J137" s="35"/>
      <c r="K137" s="36"/>
      <c r="L137" s="37"/>
      <c r="M137" s="38">
        <f t="shared" si="38"/>
        <v>0</v>
      </c>
      <c r="N137" s="39">
        <f t="shared" si="38"/>
        <v>33400</v>
      </c>
      <c r="O137" s="40">
        <f t="shared" si="38"/>
        <v>33384</v>
      </c>
      <c r="P137" s="37">
        <f t="shared" si="39"/>
        <v>99.95209580838323</v>
      </c>
    </row>
    <row r="138" spans="1:16" ht="20.25">
      <c r="A138" s="103">
        <v>4</v>
      </c>
      <c r="B138" s="104">
        <v>41</v>
      </c>
      <c r="C138" s="104">
        <v>4186</v>
      </c>
      <c r="D138" s="33" t="s">
        <v>181</v>
      </c>
      <c r="E138" s="34">
        <v>0</v>
      </c>
      <c r="F138" s="35">
        <v>2300</v>
      </c>
      <c r="G138" s="36">
        <v>2232</v>
      </c>
      <c r="H138" s="37">
        <f t="shared" si="22"/>
        <v>97.04347826086956</v>
      </c>
      <c r="I138" s="34"/>
      <c r="J138" s="35"/>
      <c r="K138" s="36"/>
      <c r="L138" s="37"/>
      <c r="M138" s="29">
        <f t="shared" si="38"/>
        <v>0</v>
      </c>
      <c r="N138" s="30">
        <f t="shared" si="38"/>
        <v>2300</v>
      </c>
      <c r="O138" s="31">
        <f t="shared" si="38"/>
        <v>2232</v>
      </c>
      <c r="P138" s="37">
        <f t="shared" si="39"/>
        <v>97.04347826086956</v>
      </c>
    </row>
    <row r="139" spans="1:16" ht="20.25">
      <c r="A139" s="103">
        <v>4</v>
      </c>
      <c r="B139" s="104">
        <v>41</v>
      </c>
      <c r="C139" s="104">
        <v>4195</v>
      </c>
      <c r="D139" s="33" t="s">
        <v>182</v>
      </c>
      <c r="E139" s="34">
        <v>0</v>
      </c>
      <c r="F139" s="35">
        <v>672000</v>
      </c>
      <c r="G139" s="36">
        <v>663830</v>
      </c>
      <c r="H139" s="37">
        <f t="shared" si="22"/>
        <v>98.78422619047619</v>
      </c>
      <c r="I139" s="34"/>
      <c r="J139" s="35"/>
      <c r="K139" s="36"/>
      <c r="L139" s="37"/>
      <c r="M139" s="29">
        <f t="shared" si="38"/>
        <v>0</v>
      </c>
      <c r="N139" s="30">
        <f t="shared" si="38"/>
        <v>672000</v>
      </c>
      <c r="O139" s="31">
        <f t="shared" si="38"/>
        <v>663830</v>
      </c>
      <c r="P139" s="37">
        <f t="shared" si="39"/>
        <v>98.78422619047619</v>
      </c>
    </row>
    <row r="140" spans="1:16" ht="20.25">
      <c r="A140" s="105">
        <v>4</v>
      </c>
      <c r="B140" s="106">
        <v>41</v>
      </c>
      <c r="C140" s="107"/>
      <c r="D140" s="41" t="s">
        <v>47</v>
      </c>
      <c r="E140" s="42">
        <f>SUM(E129:E139)</f>
        <v>10058</v>
      </c>
      <c r="F140" s="43">
        <f>SUM(F129:F139)</f>
        <v>971025</v>
      </c>
      <c r="G140" s="44">
        <f>SUM(G129:G139)</f>
        <v>950138</v>
      </c>
      <c r="H140" s="45">
        <f t="shared" si="22"/>
        <v>97.84897402229603</v>
      </c>
      <c r="I140" s="42"/>
      <c r="J140" s="43"/>
      <c r="K140" s="44"/>
      <c r="L140" s="45">
        <f>IF(J140&lt;=0,0,K140/J140*100)</f>
        <v>0</v>
      </c>
      <c r="M140" s="42">
        <f>SUM(M129:M139)</f>
        <v>10058</v>
      </c>
      <c r="N140" s="43">
        <f>SUM(N129:N139)</f>
        <v>971025</v>
      </c>
      <c r="O140" s="44">
        <f>SUM(O129:O139)</f>
        <v>950138</v>
      </c>
      <c r="P140" s="45">
        <f>+O140/N140*100</f>
        <v>97.84897402229603</v>
      </c>
    </row>
    <row r="141" spans="1:16" ht="20.25">
      <c r="A141" s="103"/>
      <c r="B141" s="114"/>
      <c r="C141" s="104"/>
      <c r="D141" s="33"/>
      <c r="E141" s="69"/>
      <c r="F141" s="70"/>
      <c r="G141" s="71"/>
      <c r="H141" s="72">
        <f t="shared" si="22"/>
        <v>0</v>
      </c>
      <c r="I141" s="69"/>
      <c r="J141" s="70"/>
      <c r="K141" s="71"/>
      <c r="L141" s="72"/>
      <c r="M141" s="73"/>
      <c r="N141" s="74"/>
      <c r="O141" s="75"/>
      <c r="P141" s="72"/>
    </row>
    <row r="142" spans="1:16" ht="20.25">
      <c r="A142" s="103" t="s">
        <v>79</v>
      </c>
      <c r="B142" s="104" t="s">
        <v>80</v>
      </c>
      <c r="C142" s="104">
        <v>4311</v>
      </c>
      <c r="D142" s="33" t="s">
        <v>183</v>
      </c>
      <c r="E142" s="34"/>
      <c r="F142" s="35">
        <v>1855</v>
      </c>
      <c r="G142" s="36">
        <v>1855</v>
      </c>
      <c r="H142" s="37">
        <f t="shared" si="22"/>
        <v>100</v>
      </c>
      <c r="I142" s="34"/>
      <c r="J142" s="35"/>
      <c r="K142" s="36"/>
      <c r="L142" s="37"/>
      <c r="M142" s="38">
        <f>+E142+I142</f>
        <v>0</v>
      </c>
      <c r="N142" s="39">
        <f>+F142+J142</f>
        <v>1855</v>
      </c>
      <c r="O142" s="40">
        <f>+G142+K142</f>
        <v>1855</v>
      </c>
      <c r="P142" s="37">
        <f>+O142/N142*100</f>
        <v>100</v>
      </c>
    </row>
    <row r="143" spans="1:16" ht="20.25">
      <c r="A143" s="103" t="s">
        <v>79</v>
      </c>
      <c r="B143" s="104" t="s">
        <v>80</v>
      </c>
      <c r="C143" s="104">
        <v>4322</v>
      </c>
      <c r="D143" s="33" t="s">
        <v>63</v>
      </c>
      <c r="E143" s="34">
        <v>66</v>
      </c>
      <c r="F143" s="35">
        <v>66</v>
      </c>
      <c r="G143" s="36">
        <v>62</v>
      </c>
      <c r="H143" s="37">
        <f aca="true" t="shared" si="40" ref="H143:H210">IF(F143&lt;=0,0,G143/F143*100)</f>
        <v>93.93939393939394</v>
      </c>
      <c r="I143" s="34"/>
      <c r="J143" s="35"/>
      <c r="K143" s="36"/>
      <c r="L143" s="37"/>
      <c r="M143" s="38">
        <f aca="true" t="shared" si="41" ref="M143:M152">+E143+I143</f>
        <v>66</v>
      </c>
      <c r="N143" s="39">
        <f>+F143+J143</f>
        <v>66</v>
      </c>
      <c r="O143" s="40">
        <f aca="true" t="shared" si="42" ref="O143:O152">+G143+K143</f>
        <v>62</v>
      </c>
      <c r="P143" s="37">
        <f aca="true" t="shared" si="43" ref="P143:P155">+O143/N143*100</f>
        <v>93.93939393939394</v>
      </c>
    </row>
    <row r="144" spans="1:16" ht="20.25">
      <c r="A144" s="103" t="s">
        <v>79</v>
      </c>
      <c r="B144" s="104" t="s">
        <v>80</v>
      </c>
      <c r="C144" s="104">
        <v>4324</v>
      </c>
      <c r="D144" s="33" t="s">
        <v>184</v>
      </c>
      <c r="E144" s="34">
        <v>736</v>
      </c>
      <c r="F144" s="35">
        <v>27344</v>
      </c>
      <c r="G144" s="36">
        <v>27785</v>
      </c>
      <c r="H144" s="37">
        <f t="shared" si="40"/>
        <v>101.61278525453481</v>
      </c>
      <c r="I144" s="34"/>
      <c r="J144" s="35"/>
      <c r="K144" s="36"/>
      <c r="L144" s="37"/>
      <c r="M144" s="38">
        <f t="shared" si="41"/>
        <v>736</v>
      </c>
      <c r="N144" s="39">
        <f>+F144+J144</f>
        <v>27344</v>
      </c>
      <c r="O144" s="40">
        <f t="shared" si="42"/>
        <v>27785</v>
      </c>
      <c r="P144" s="37">
        <f t="shared" si="43"/>
        <v>101.61278525453481</v>
      </c>
    </row>
    <row r="145" spans="1:16" ht="20.25">
      <c r="A145" s="103" t="s">
        <v>79</v>
      </c>
      <c r="B145" s="104" t="s">
        <v>80</v>
      </c>
      <c r="C145" s="104">
        <v>4329</v>
      </c>
      <c r="D145" s="33" t="s">
        <v>162</v>
      </c>
      <c r="E145" s="34">
        <v>48</v>
      </c>
      <c r="F145" s="35">
        <v>103</v>
      </c>
      <c r="G145" s="36">
        <v>94</v>
      </c>
      <c r="H145" s="37">
        <f t="shared" si="40"/>
        <v>91.2621359223301</v>
      </c>
      <c r="I145" s="34"/>
      <c r="J145" s="35"/>
      <c r="K145" s="36"/>
      <c r="L145" s="37"/>
      <c r="M145" s="38">
        <f t="shared" si="41"/>
        <v>48</v>
      </c>
      <c r="N145" s="39">
        <f aca="true" t="shared" si="44" ref="N145:N152">+F145+J145</f>
        <v>103</v>
      </c>
      <c r="O145" s="40">
        <f t="shared" si="42"/>
        <v>94</v>
      </c>
      <c r="P145" s="37">
        <f t="shared" si="43"/>
        <v>91.2621359223301</v>
      </c>
    </row>
    <row r="146" spans="1:16" ht="20.25">
      <c r="A146" s="103" t="s">
        <v>79</v>
      </c>
      <c r="B146" s="104" t="s">
        <v>80</v>
      </c>
      <c r="C146" s="104">
        <v>4332</v>
      </c>
      <c r="D146" s="33" t="s">
        <v>163</v>
      </c>
      <c r="E146" s="34">
        <v>33</v>
      </c>
      <c r="F146" s="35">
        <v>38</v>
      </c>
      <c r="G146" s="36">
        <v>38</v>
      </c>
      <c r="H146" s="37">
        <f t="shared" si="40"/>
        <v>100</v>
      </c>
      <c r="I146" s="34"/>
      <c r="J146" s="35"/>
      <c r="K146" s="36"/>
      <c r="L146" s="37"/>
      <c r="M146" s="38">
        <f t="shared" si="41"/>
        <v>33</v>
      </c>
      <c r="N146" s="39">
        <f t="shared" si="44"/>
        <v>38</v>
      </c>
      <c r="O146" s="40">
        <f t="shared" si="42"/>
        <v>38</v>
      </c>
      <c r="P146" s="37">
        <f t="shared" si="43"/>
        <v>100</v>
      </c>
    </row>
    <row r="147" spans="1:16" ht="20.25">
      <c r="A147" s="103" t="s">
        <v>79</v>
      </c>
      <c r="B147" s="104" t="s">
        <v>80</v>
      </c>
      <c r="C147" s="104">
        <v>4333</v>
      </c>
      <c r="D147" s="33" t="s">
        <v>101</v>
      </c>
      <c r="E147" s="34">
        <v>5</v>
      </c>
      <c r="F147" s="35">
        <v>5</v>
      </c>
      <c r="G147" s="36"/>
      <c r="H147" s="37">
        <f t="shared" si="40"/>
        <v>0</v>
      </c>
      <c r="I147" s="34"/>
      <c r="J147" s="35"/>
      <c r="K147" s="36"/>
      <c r="L147" s="37"/>
      <c r="M147" s="29">
        <f t="shared" si="41"/>
        <v>5</v>
      </c>
      <c r="N147" s="30">
        <f t="shared" si="44"/>
        <v>5</v>
      </c>
      <c r="O147" s="31">
        <f t="shared" si="42"/>
        <v>0</v>
      </c>
      <c r="P147" s="37">
        <f t="shared" si="43"/>
        <v>0</v>
      </c>
    </row>
    <row r="148" spans="1:16" ht="20.25">
      <c r="A148" s="103" t="s">
        <v>79</v>
      </c>
      <c r="B148" s="104" t="s">
        <v>80</v>
      </c>
      <c r="C148" s="104">
        <v>4339</v>
      </c>
      <c r="D148" s="87" t="s">
        <v>207</v>
      </c>
      <c r="E148" s="34"/>
      <c r="F148" s="35">
        <v>15</v>
      </c>
      <c r="G148" s="36">
        <v>15</v>
      </c>
      <c r="H148" s="37">
        <f t="shared" si="40"/>
        <v>100</v>
      </c>
      <c r="I148" s="34"/>
      <c r="J148" s="35">
        <v>99</v>
      </c>
      <c r="K148" s="36">
        <v>99</v>
      </c>
      <c r="L148" s="37">
        <f>+K148/J148*100</f>
        <v>100</v>
      </c>
      <c r="M148" s="38">
        <f t="shared" si="41"/>
        <v>0</v>
      </c>
      <c r="N148" s="39">
        <f t="shared" si="44"/>
        <v>114</v>
      </c>
      <c r="O148" s="40">
        <f t="shared" si="42"/>
        <v>114</v>
      </c>
      <c r="P148" s="37">
        <f t="shared" si="43"/>
        <v>100</v>
      </c>
    </row>
    <row r="149" spans="1:16" ht="20.25">
      <c r="A149" s="103" t="s">
        <v>79</v>
      </c>
      <c r="B149" s="104" t="s">
        <v>80</v>
      </c>
      <c r="C149" s="104">
        <v>4341</v>
      </c>
      <c r="D149" s="33" t="s">
        <v>164</v>
      </c>
      <c r="E149" s="34">
        <v>7107</v>
      </c>
      <c r="F149" s="35">
        <v>6859</v>
      </c>
      <c r="G149" s="36">
        <v>5620</v>
      </c>
      <c r="H149" s="37">
        <f t="shared" si="40"/>
        <v>81.93614229479516</v>
      </c>
      <c r="I149" s="34">
        <v>30284</v>
      </c>
      <c r="J149" s="35">
        <v>20284</v>
      </c>
      <c r="K149" s="36">
        <v>18421</v>
      </c>
      <c r="L149" s="37">
        <f>+K149/J149*100</f>
        <v>90.81542102149477</v>
      </c>
      <c r="M149" s="38">
        <f t="shared" si="41"/>
        <v>37391</v>
      </c>
      <c r="N149" s="39">
        <f t="shared" si="44"/>
        <v>27143</v>
      </c>
      <c r="O149" s="40">
        <f t="shared" si="42"/>
        <v>24041</v>
      </c>
      <c r="P149" s="37">
        <f t="shared" si="43"/>
        <v>88.57163909663633</v>
      </c>
    </row>
    <row r="150" spans="1:16" ht="20.25">
      <c r="A150" s="103" t="s">
        <v>79</v>
      </c>
      <c r="B150" s="104" t="s">
        <v>80</v>
      </c>
      <c r="C150" s="104">
        <v>4342</v>
      </c>
      <c r="D150" s="33" t="s">
        <v>165</v>
      </c>
      <c r="E150" s="34">
        <v>6600</v>
      </c>
      <c r="F150" s="35">
        <v>11849</v>
      </c>
      <c r="G150" s="36">
        <v>11849</v>
      </c>
      <c r="H150" s="37">
        <f t="shared" si="40"/>
        <v>100</v>
      </c>
      <c r="I150" s="34"/>
      <c r="J150" s="35"/>
      <c r="K150" s="36"/>
      <c r="L150" s="37"/>
      <c r="M150" s="38">
        <f t="shared" si="41"/>
        <v>6600</v>
      </c>
      <c r="N150" s="39">
        <f t="shared" si="44"/>
        <v>11849</v>
      </c>
      <c r="O150" s="40">
        <f t="shared" si="42"/>
        <v>11849</v>
      </c>
      <c r="P150" s="37">
        <f t="shared" si="43"/>
        <v>100</v>
      </c>
    </row>
    <row r="151" spans="1:16" ht="20.25">
      <c r="A151" s="103" t="s">
        <v>79</v>
      </c>
      <c r="B151" s="104" t="s">
        <v>80</v>
      </c>
      <c r="C151" s="104">
        <v>4344</v>
      </c>
      <c r="D151" s="87" t="s">
        <v>196</v>
      </c>
      <c r="E151" s="34">
        <v>0</v>
      </c>
      <c r="F151" s="35">
        <v>100</v>
      </c>
      <c r="G151" s="36">
        <v>100</v>
      </c>
      <c r="H151" s="37">
        <f t="shared" si="40"/>
        <v>100</v>
      </c>
      <c r="I151" s="34"/>
      <c r="J151" s="35"/>
      <c r="K151" s="36"/>
      <c r="L151" s="37"/>
      <c r="M151" s="38">
        <f t="shared" si="41"/>
        <v>0</v>
      </c>
      <c r="N151" s="39">
        <f t="shared" si="44"/>
        <v>100</v>
      </c>
      <c r="O151" s="40">
        <f t="shared" si="42"/>
        <v>100</v>
      </c>
      <c r="P151" s="37">
        <f t="shared" si="43"/>
        <v>100</v>
      </c>
    </row>
    <row r="152" spans="1:16" ht="20.25">
      <c r="A152" s="103" t="s">
        <v>79</v>
      </c>
      <c r="B152" s="104" t="s">
        <v>80</v>
      </c>
      <c r="C152" s="104">
        <v>4349</v>
      </c>
      <c r="D152" s="33" t="s">
        <v>166</v>
      </c>
      <c r="E152" s="34">
        <v>132</v>
      </c>
      <c r="F152" s="35">
        <v>187</v>
      </c>
      <c r="G152" s="36">
        <v>179</v>
      </c>
      <c r="H152" s="37">
        <f t="shared" si="40"/>
        <v>95.72192513368985</v>
      </c>
      <c r="I152" s="34"/>
      <c r="J152" s="35"/>
      <c r="K152" s="36"/>
      <c r="L152" s="37"/>
      <c r="M152" s="38">
        <f t="shared" si="41"/>
        <v>132</v>
      </c>
      <c r="N152" s="39">
        <f t="shared" si="44"/>
        <v>187</v>
      </c>
      <c r="O152" s="40">
        <f t="shared" si="42"/>
        <v>179</v>
      </c>
      <c r="P152" s="37">
        <f t="shared" si="43"/>
        <v>95.72192513368985</v>
      </c>
    </row>
    <row r="153" spans="1:16" ht="20.25">
      <c r="A153" s="103" t="s">
        <v>79</v>
      </c>
      <c r="B153" s="104" t="s">
        <v>80</v>
      </c>
      <c r="C153" s="104">
        <v>4351</v>
      </c>
      <c r="D153" s="33" t="s">
        <v>167</v>
      </c>
      <c r="E153" s="34">
        <v>100110</v>
      </c>
      <c r="F153" s="35">
        <v>115470</v>
      </c>
      <c r="G153" s="36">
        <v>108861</v>
      </c>
      <c r="H153" s="37">
        <f t="shared" si="40"/>
        <v>94.27643543777604</v>
      </c>
      <c r="I153" s="34">
        <v>33970</v>
      </c>
      <c r="J153" s="35">
        <v>26627</v>
      </c>
      <c r="K153" s="36">
        <v>21045</v>
      </c>
      <c r="L153" s="37">
        <f>+K153/J153*100</f>
        <v>79.03631652082473</v>
      </c>
      <c r="M153" s="38">
        <f aca="true" t="shared" si="45" ref="M153:O156">+E153+I153</f>
        <v>134080</v>
      </c>
      <c r="N153" s="39">
        <f t="shared" si="45"/>
        <v>142097</v>
      </c>
      <c r="O153" s="40">
        <f t="shared" si="45"/>
        <v>129906</v>
      </c>
      <c r="P153" s="37">
        <f t="shared" si="43"/>
        <v>91.42064927479116</v>
      </c>
    </row>
    <row r="154" spans="1:16" ht="20.25">
      <c r="A154" s="103" t="s">
        <v>79</v>
      </c>
      <c r="B154" s="104" t="s">
        <v>80</v>
      </c>
      <c r="C154" s="104">
        <v>4352</v>
      </c>
      <c r="D154" s="33" t="s">
        <v>201</v>
      </c>
      <c r="E154" s="34"/>
      <c r="F154" s="35"/>
      <c r="G154" s="36"/>
      <c r="H154" s="37"/>
      <c r="I154" s="34">
        <v>10000</v>
      </c>
      <c r="J154" s="35"/>
      <c r="K154" s="36"/>
      <c r="L154" s="37"/>
      <c r="M154" s="29">
        <f t="shared" si="45"/>
        <v>10000</v>
      </c>
      <c r="N154" s="30">
        <f t="shared" si="45"/>
        <v>0</v>
      </c>
      <c r="O154" s="31">
        <f t="shared" si="45"/>
        <v>0</v>
      </c>
      <c r="P154" s="37"/>
    </row>
    <row r="155" spans="1:16" ht="20.25">
      <c r="A155" s="103" t="s">
        <v>79</v>
      </c>
      <c r="B155" s="104" t="s">
        <v>80</v>
      </c>
      <c r="C155" s="104">
        <v>4353</v>
      </c>
      <c r="D155" s="33" t="s">
        <v>185</v>
      </c>
      <c r="E155" s="34"/>
      <c r="F155" s="35">
        <v>100</v>
      </c>
      <c r="G155" s="36">
        <v>100</v>
      </c>
      <c r="H155" s="37">
        <f t="shared" si="40"/>
        <v>100</v>
      </c>
      <c r="I155" s="34"/>
      <c r="J155" s="35"/>
      <c r="K155" s="36"/>
      <c r="L155" s="37"/>
      <c r="M155" s="38">
        <f t="shared" si="45"/>
        <v>0</v>
      </c>
      <c r="N155" s="39">
        <f t="shared" si="45"/>
        <v>100</v>
      </c>
      <c r="O155" s="40">
        <f t="shared" si="45"/>
        <v>100</v>
      </c>
      <c r="P155" s="37">
        <f t="shared" si="43"/>
        <v>100</v>
      </c>
    </row>
    <row r="156" spans="1:16" ht="20.25">
      <c r="A156" s="103" t="s">
        <v>79</v>
      </c>
      <c r="B156" s="104" t="s">
        <v>80</v>
      </c>
      <c r="C156" s="104">
        <v>4354</v>
      </c>
      <c r="D156" s="33" t="s">
        <v>168</v>
      </c>
      <c r="E156" s="34"/>
      <c r="F156" s="35">
        <v>2720</v>
      </c>
      <c r="G156" s="36">
        <v>2720</v>
      </c>
      <c r="H156" s="37">
        <f t="shared" si="40"/>
        <v>100</v>
      </c>
      <c r="I156" s="34"/>
      <c r="J156" s="35"/>
      <c r="K156" s="36"/>
      <c r="L156" s="37"/>
      <c r="M156" s="38">
        <f t="shared" si="45"/>
        <v>0</v>
      </c>
      <c r="N156" s="39">
        <f t="shared" si="45"/>
        <v>2720</v>
      </c>
      <c r="O156" s="40">
        <f t="shared" si="45"/>
        <v>2720</v>
      </c>
      <c r="P156" s="37">
        <f aca="true" t="shared" si="46" ref="P156:P168">+O156/N156*100</f>
        <v>100</v>
      </c>
    </row>
    <row r="157" spans="1:16" ht="20.25">
      <c r="A157" s="103" t="s">
        <v>79</v>
      </c>
      <c r="B157" s="104" t="s">
        <v>80</v>
      </c>
      <c r="C157" s="104">
        <v>4356</v>
      </c>
      <c r="D157" s="33" t="s">
        <v>169</v>
      </c>
      <c r="E157" s="34">
        <v>1555</v>
      </c>
      <c r="F157" s="35">
        <v>6186</v>
      </c>
      <c r="G157" s="36">
        <v>6069</v>
      </c>
      <c r="H157" s="37">
        <f t="shared" si="40"/>
        <v>98.1086323957323</v>
      </c>
      <c r="I157" s="34"/>
      <c r="J157" s="35"/>
      <c r="K157" s="36"/>
      <c r="L157" s="37"/>
      <c r="M157" s="38">
        <f aca="true" t="shared" si="47" ref="M157:O161">+E157+I157</f>
        <v>1555</v>
      </c>
      <c r="N157" s="39">
        <f t="shared" si="47"/>
        <v>6186</v>
      </c>
      <c r="O157" s="40">
        <f t="shared" si="47"/>
        <v>6069</v>
      </c>
      <c r="P157" s="37">
        <f t="shared" si="46"/>
        <v>98.1086323957323</v>
      </c>
    </row>
    <row r="158" spans="1:16" ht="20.25">
      <c r="A158" s="103" t="s">
        <v>79</v>
      </c>
      <c r="B158" s="104" t="s">
        <v>80</v>
      </c>
      <c r="C158" s="104">
        <v>4357</v>
      </c>
      <c r="D158" s="33" t="s">
        <v>170</v>
      </c>
      <c r="E158" s="34">
        <v>249830</v>
      </c>
      <c r="F158" s="35">
        <v>271920</v>
      </c>
      <c r="G158" s="36">
        <v>271915</v>
      </c>
      <c r="H158" s="37">
        <f t="shared" si="40"/>
        <v>99.99816122388938</v>
      </c>
      <c r="I158" s="34"/>
      <c r="J158" s="35">
        <v>1100</v>
      </c>
      <c r="K158" s="36">
        <v>216</v>
      </c>
      <c r="L158" s="37">
        <f>+K158/J158*100</f>
        <v>19.636363636363637</v>
      </c>
      <c r="M158" s="38">
        <f t="shared" si="47"/>
        <v>249830</v>
      </c>
      <c r="N158" s="39">
        <f t="shared" si="47"/>
        <v>273020</v>
      </c>
      <c r="O158" s="40">
        <f t="shared" si="47"/>
        <v>272131</v>
      </c>
      <c r="P158" s="37">
        <f t="shared" si="46"/>
        <v>99.67438282909677</v>
      </c>
    </row>
    <row r="159" spans="1:16" ht="20.25">
      <c r="A159" s="103" t="s">
        <v>79</v>
      </c>
      <c r="B159" s="104" t="s">
        <v>80</v>
      </c>
      <c r="C159" s="104">
        <v>4359</v>
      </c>
      <c r="D159" s="33" t="s">
        <v>171</v>
      </c>
      <c r="E159" s="34">
        <v>47133</v>
      </c>
      <c r="F159" s="35">
        <v>5584</v>
      </c>
      <c r="G159" s="36">
        <v>5410</v>
      </c>
      <c r="H159" s="37">
        <f t="shared" si="40"/>
        <v>96.88395415472779</v>
      </c>
      <c r="I159" s="34"/>
      <c r="J159" s="35"/>
      <c r="K159" s="36"/>
      <c r="L159" s="37"/>
      <c r="M159" s="38">
        <f t="shared" si="47"/>
        <v>47133</v>
      </c>
      <c r="N159" s="39">
        <f t="shared" si="47"/>
        <v>5584</v>
      </c>
      <c r="O159" s="40">
        <f t="shared" si="47"/>
        <v>5410</v>
      </c>
      <c r="P159" s="37">
        <f t="shared" si="46"/>
        <v>96.88395415472779</v>
      </c>
    </row>
    <row r="160" spans="1:16" ht="20.25">
      <c r="A160" s="103" t="s">
        <v>79</v>
      </c>
      <c r="B160" s="104" t="s">
        <v>80</v>
      </c>
      <c r="C160" s="104">
        <v>4371</v>
      </c>
      <c r="D160" s="33" t="s">
        <v>186</v>
      </c>
      <c r="E160" s="34"/>
      <c r="F160" s="35">
        <v>810</v>
      </c>
      <c r="G160" s="36">
        <v>810</v>
      </c>
      <c r="H160" s="37">
        <f t="shared" si="40"/>
        <v>100</v>
      </c>
      <c r="I160" s="34"/>
      <c r="J160" s="35"/>
      <c r="K160" s="36"/>
      <c r="L160" s="37"/>
      <c r="M160" s="38">
        <f t="shared" si="47"/>
        <v>0</v>
      </c>
      <c r="N160" s="39">
        <f t="shared" si="47"/>
        <v>810</v>
      </c>
      <c r="O160" s="40">
        <f t="shared" si="47"/>
        <v>810</v>
      </c>
      <c r="P160" s="37">
        <f t="shared" si="46"/>
        <v>100</v>
      </c>
    </row>
    <row r="161" spans="1:16" ht="20.25">
      <c r="A161" s="103" t="s">
        <v>79</v>
      </c>
      <c r="B161" s="104" t="s">
        <v>80</v>
      </c>
      <c r="C161" s="104">
        <v>4372</v>
      </c>
      <c r="D161" s="33" t="s">
        <v>172</v>
      </c>
      <c r="E161" s="34"/>
      <c r="F161" s="35">
        <v>350</v>
      </c>
      <c r="G161" s="36">
        <v>350</v>
      </c>
      <c r="H161" s="37">
        <f t="shared" si="40"/>
        <v>100</v>
      </c>
      <c r="I161" s="34"/>
      <c r="J161" s="35"/>
      <c r="K161" s="36"/>
      <c r="L161" s="37"/>
      <c r="M161" s="38">
        <f t="shared" si="47"/>
        <v>0</v>
      </c>
      <c r="N161" s="39">
        <f t="shared" si="47"/>
        <v>350</v>
      </c>
      <c r="O161" s="40">
        <f t="shared" si="47"/>
        <v>350</v>
      </c>
      <c r="P161" s="37">
        <f t="shared" si="46"/>
        <v>100</v>
      </c>
    </row>
    <row r="162" spans="1:16" ht="20.25">
      <c r="A162" s="103" t="s">
        <v>79</v>
      </c>
      <c r="B162" s="104" t="s">
        <v>80</v>
      </c>
      <c r="C162" s="104">
        <v>4373</v>
      </c>
      <c r="D162" s="33" t="s">
        <v>173</v>
      </c>
      <c r="E162" s="34">
        <v>831</v>
      </c>
      <c r="F162" s="35">
        <v>831</v>
      </c>
      <c r="G162" s="36">
        <v>597</v>
      </c>
      <c r="H162" s="37">
        <f t="shared" si="40"/>
        <v>71.84115523465704</v>
      </c>
      <c r="I162" s="34"/>
      <c r="J162" s="35"/>
      <c r="K162" s="36"/>
      <c r="L162" s="37"/>
      <c r="M162" s="38">
        <f aca="true" t="shared" si="48" ref="M162:M168">+E162+I162</f>
        <v>831</v>
      </c>
      <c r="N162" s="39">
        <f aca="true" t="shared" si="49" ref="N162:N168">+F162+J162</f>
        <v>831</v>
      </c>
      <c r="O162" s="40">
        <f aca="true" t="shared" si="50" ref="O162:O168">+G162+K162</f>
        <v>597</v>
      </c>
      <c r="P162" s="37">
        <f t="shared" si="46"/>
        <v>71.84115523465704</v>
      </c>
    </row>
    <row r="163" spans="1:16" ht="20.25">
      <c r="A163" s="103" t="s">
        <v>79</v>
      </c>
      <c r="B163" s="104" t="s">
        <v>80</v>
      </c>
      <c r="C163" s="104">
        <v>4374</v>
      </c>
      <c r="D163" s="33" t="s">
        <v>174</v>
      </c>
      <c r="E163" s="34"/>
      <c r="F163" s="35">
        <v>820</v>
      </c>
      <c r="G163" s="36">
        <v>820</v>
      </c>
      <c r="H163" s="37">
        <f t="shared" si="40"/>
        <v>100</v>
      </c>
      <c r="I163" s="34"/>
      <c r="J163" s="35"/>
      <c r="K163" s="36"/>
      <c r="L163" s="37"/>
      <c r="M163" s="38">
        <f t="shared" si="48"/>
        <v>0</v>
      </c>
      <c r="N163" s="39">
        <f t="shared" si="49"/>
        <v>820</v>
      </c>
      <c r="O163" s="40">
        <f t="shared" si="50"/>
        <v>820</v>
      </c>
      <c r="P163" s="37">
        <f t="shared" si="46"/>
        <v>100</v>
      </c>
    </row>
    <row r="164" spans="1:16" ht="20.25">
      <c r="A164" s="103" t="s">
        <v>79</v>
      </c>
      <c r="B164" s="104" t="s">
        <v>80</v>
      </c>
      <c r="C164" s="104">
        <v>4375</v>
      </c>
      <c r="D164" s="33" t="s">
        <v>187</v>
      </c>
      <c r="E164" s="34">
        <v>20</v>
      </c>
      <c r="F164" s="35">
        <v>525</v>
      </c>
      <c r="G164" s="36">
        <v>525</v>
      </c>
      <c r="H164" s="37">
        <f t="shared" si="40"/>
        <v>100</v>
      </c>
      <c r="I164" s="34">
        <v>5000</v>
      </c>
      <c r="J164" s="35">
        <v>12200</v>
      </c>
      <c r="K164" s="36">
        <v>5631</v>
      </c>
      <c r="L164" s="37">
        <f>+K164/J164*100</f>
        <v>46.15573770491803</v>
      </c>
      <c r="M164" s="38">
        <f t="shared" si="48"/>
        <v>5020</v>
      </c>
      <c r="N164" s="39">
        <f t="shared" si="49"/>
        <v>12725</v>
      </c>
      <c r="O164" s="40">
        <f t="shared" si="50"/>
        <v>6156</v>
      </c>
      <c r="P164" s="37">
        <f t="shared" si="46"/>
        <v>48.377210216110015</v>
      </c>
    </row>
    <row r="165" spans="1:16" ht="20.25">
      <c r="A165" s="103" t="s">
        <v>79</v>
      </c>
      <c r="B165" s="104" t="s">
        <v>80</v>
      </c>
      <c r="C165" s="104">
        <v>4376</v>
      </c>
      <c r="D165" s="33" t="s">
        <v>175</v>
      </c>
      <c r="E165" s="34"/>
      <c r="F165" s="35">
        <v>450</v>
      </c>
      <c r="G165" s="36">
        <v>450</v>
      </c>
      <c r="H165" s="37">
        <f t="shared" si="40"/>
        <v>100</v>
      </c>
      <c r="I165" s="34"/>
      <c r="J165" s="35"/>
      <c r="K165" s="36"/>
      <c r="L165" s="37"/>
      <c r="M165" s="38">
        <f t="shared" si="48"/>
        <v>0</v>
      </c>
      <c r="N165" s="39">
        <f t="shared" si="49"/>
        <v>450</v>
      </c>
      <c r="O165" s="40">
        <f t="shared" si="50"/>
        <v>450</v>
      </c>
      <c r="P165" s="37">
        <f t="shared" si="46"/>
        <v>100</v>
      </c>
    </row>
    <row r="166" spans="1:16" ht="20.25">
      <c r="A166" s="103" t="s">
        <v>79</v>
      </c>
      <c r="B166" s="104" t="s">
        <v>80</v>
      </c>
      <c r="C166" s="104">
        <v>4378</v>
      </c>
      <c r="D166" s="33" t="s">
        <v>188</v>
      </c>
      <c r="E166" s="34"/>
      <c r="F166" s="35">
        <v>50</v>
      </c>
      <c r="G166" s="36">
        <v>50</v>
      </c>
      <c r="H166" s="37">
        <f t="shared" si="40"/>
        <v>100</v>
      </c>
      <c r="I166" s="34"/>
      <c r="J166" s="35"/>
      <c r="K166" s="36"/>
      <c r="L166" s="37"/>
      <c r="M166" s="38">
        <f t="shared" si="48"/>
        <v>0</v>
      </c>
      <c r="N166" s="39">
        <f t="shared" si="49"/>
        <v>50</v>
      </c>
      <c r="O166" s="40">
        <f t="shared" si="50"/>
        <v>50</v>
      </c>
      <c r="P166" s="37">
        <f t="shared" si="46"/>
        <v>100</v>
      </c>
    </row>
    <row r="167" spans="1:16" ht="20.25">
      <c r="A167" s="103" t="s">
        <v>79</v>
      </c>
      <c r="B167" s="104" t="s">
        <v>80</v>
      </c>
      <c r="C167" s="104">
        <v>4379</v>
      </c>
      <c r="D167" s="33" t="s">
        <v>189</v>
      </c>
      <c r="E167" s="34">
        <v>1485</v>
      </c>
      <c r="F167" s="35">
        <v>2733</v>
      </c>
      <c r="G167" s="36">
        <v>2616</v>
      </c>
      <c r="H167" s="37">
        <f t="shared" si="40"/>
        <v>95.71899012074643</v>
      </c>
      <c r="I167" s="34"/>
      <c r="J167" s="35"/>
      <c r="K167" s="36"/>
      <c r="L167" s="37"/>
      <c r="M167" s="38">
        <f t="shared" si="48"/>
        <v>1485</v>
      </c>
      <c r="N167" s="39">
        <f t="shared" si="49"/>
        <v>2733</v>
      </c>
      <c r="O167" s="40">
        <f t="shared" si="50"/>
        <v>2616</v>
      </c>
      <c r="P167" s="37">
        <f t="shared" si="46"/>
        <v>95.71899012074643</v>
      </c>
    </row>
    <row r="168" spans="1:16" ht="20.25">
      <c r="A168" s="103" t="s">
        <v>79</v>
      </c>
      <c r="B168" s="104" t="s">
        <v>80</v>
      </c>
      <c r="C168" s="104">
        <v>4399</v>
      </c>
      <c r="D168" s="33" t="s">
        <v>190</v>
      </c>
      <c r="E168" s="34">
        <v>21</v>
      </c>
      <c r="F168" s="35">
        <v>232</v>
      </c>
      <c r="G168" s="36">
        <v>191</v>
      </c>
      <c r="H168" s="37">
        <f t="shared" si="40"/>
        <v>82.32758620689656</v>
      </c>
      <c r="I168" s="34"/>
      <c r="J168" s="35"/>
      <c r="K168" s="36"/>
      <c r="L168" s="37"/>
      <c r="M168" s="38">
        <f t="shared" si="48"/>
        <v>21</v>
      </c>
      <c r="N168" s="39">
        <f t="shared" si="49"/>
        <v>232</v>
      </c>
      <c r="O168" s="40">
        <f t="shared" si="50"/>
        <v>191</v>
      </c>
      <c r="P168" s="37">
        <f t="shared" si="46"/>
        <v>82.32758620689656</v>
      </c>
    </row>
    <row r="169" spans="1:16" ht="20.25">
      <c r="A169" s="105">
        <v>4</v>
      </c>
      <c r="B169" s="106">
        <v>43</v>
      </c>
      <c r="C169" s="107"/>
      <c r="D169" s="213" t="s">
        <v>95</v>
      </c>
      <c r="E169" s="42">
        <f>SUM(E142:E168)</f>
        <v>415712</v>
      </c>
      <c r="F169" s="43">
        <f>SUM(F142:F168)</f>
        <v>457202</v>
      </c>
      <c r="G169" s="44">
        <f>SUM(G142:G168)</f>
        <v>449081</v>
      </c>
      <c r="H169" s="45">
        <f t="shared" si="40"/>
        <v>98.22376105091404</v>
      </c>
      <c r="I169" s="42">
        <f>SUM(I142:I167)</f>
        <v>79254</v>
      </c>
      <c r="J169" s="43">
        <f>SUM(J142:J167)</f>
        <v>60310</v>
      </c>
      <c r="K169" s="44">
        <f>SUM(K142:K167)</f>
        <v>45412</v>
      </c>
      <c r="L169" s="45">
        <f>IF(J169&lt;=0,0,K169/J169*100)</f>
        <v>75.29762891726082</v>
      </c>
      <c r="M169" s="42">
        <f>SUM(M142:M168)</f>
        <v>494966</v>
      </c>
      <c r="N169" s="43">
        <f>SUM(N142:N168)</f>
        <v>517512</v>
      </c>
      <c r="O169" s="44">
        <f>SUM(O142:O168)</f>
        <v>494493</v>
      </c>
      <c r="P169" s="45">
        <f>+O169/N169*100</f>
        <v>95.55198720029681</v>
      </c>
    </row>
    <row r="170" spans="1:16" ht="21" thickBot="1">
      <c r="A170" s="108"/>
      <c r="B170" s="109"/>
      <c r="C170" s="110"/>
      <c r="D170" s="46"/>
      <c r="E170" s="47"/>
      <c r="F170" s="48"/>
      <c r="G170" s="49"/>
      <c r="H170" s="50">
        <f t="shared" si="40"/>
        <v>0</v>
      </c>
      <c r="I170" s="47"/>
      <c r="J170" s="48"/>
      <c r="K170" s="49"/>
      <c r="L170" s="50"/>
      <c r="M170" s="51"/>
      <c r="N170" s="52"/>
      <c r="O170" s="53"/>
      <c r="P170" s="50"/>
    </row>
    <row r="171" spans="1:16" ht="21.75" thickBot="1" thickTop="1">
      <c r="A171" s="111">
        <v>4</v>
      </c>
      <c r="B171" s="112"/>
      <c r="C171" s="112"/>
      <c r="D171" s="54" t="s">
        <v>48</v>
      </c>
      <c r="E171" s="55">
        <f>+E169+E140</f>
        <v>425770</v>
      </c>
      <c r="F171" s="56">
        <f>+F169+F140</f>
        <v>1428227</v>
      </c>
      <c r="G171" s="57">
        <f>+G169+G140</f>
        <v>1399219</v>
      </c>
      <c r="H171" s="58">
        <f t="shared" si="40"/>
        <v>97.96895031392069</v>
      </c>
      <c r="I171" s="55">
        <f>+I169+I140</f>
        <v>79254</v>
      </c>
      <c r="J171" s="56">
        <f>+J169+J140</f>
        <v>60310</v>
      </c>
      <c r="K171" s="57">
        <f>+K169+K140</f>
        <v>45412</v>
      </c>
      <c r="L171" s="58">
        <f>+K171/J171*100</f>
        <v>75.29762891726082</v>
      </c>
      <c r="M171" s="59">
        <f>+M169+M140</f>
        <v>505024</v>
      </c>
      <c r="N171" s="60">
        <f>+N169+N140</f>
        <v>1488537</v>
      </c>
      <c r="O171" s="61">
        <f>+O169+O140</f>
        <v>1444631</v>
      </c>
      <c r="P171" s="89">
        <f>+O171/N171*100</f>
        <v>97.05039243230098</v>
      </c>
    </row>
    <row r="172" spans="1:16" ht="21" thickTop="1">
      <c r="A172" s="122"/>
      <c r="B172" s="121"/>
      <c r="C172" s="121"/>
      <c r="D172" s="100"/>
      <c r="E172" s="92"/>
      <c r="F172" s="93"/>
      <c r="G172" s="94"/>
      <c r="H172" s="95">
        <f t="shared" si="40"/>
        <v>0</v>
      </c>
      <c r="I172" s="92"/>
      <c r="J172" s="93"/>
      <c r="K172" s="94"/>
      <c r="L172" s="95"/>
      <c r="M172" s="96"/>
      <c r="N172" s="97"/>
      <c r="O172" s="98"/>
      <c r="P172" s="99"/>
    </row>
    <row r="173" spans="1:16" ht="20.25">
      <c r="A173" s="103" t="s">
        <v>81</v>
      </c>
      <c r="B173" s="104" t="s">
        <v>82</v>
      </c>
      <c r="C173" s="104">
        <v>5212</v>
      </c>
      <c r="D173" s="33" t="s">
        <v>112</v>
      </c>
      <c r="E173" s="34">
        <v>784</v>
      </c>
      <c r="F173" s="35">
        <v>733</v>
      </c>
      <c r="G173" s="36">
        <v>469</v>
      </c>
      <c r="H173" s="37">
        <f t="shared" si="40"/>
        <v>63.98362892223738</v>
      </c>
      <c r="I173" s="34">
        <v>180</v>
      </c>
      <c r="J173" s="35">
        <v>180</v>
      </c>
      <c r="K173" s="36">
        <v>180</v>
      </c>
      <c r="L173" s="37">
        <f>+K173/J173*100</f>
        <v>100</v>
      </c>
      <c r="M173" s="38">
        <f aca="true" t="shared" si="51" ref="M173:O174">+E173+I173</f>
        <v>964</v>
      </c>
      <c r="N173" s="35">
        <f t="shared" si="51"/>
        <v>913</v>
      </c>
      <c r="O173" s="35">
        <f t="shared" si="51"/>
        <v>649</v>
      </c>
      <c r="P173" s="37">
        <f>+O173/N173*100</f>
        <v>71.08433734939759</v>
      </c>
    </row>
    <row r="174" spans="1:16" ht="20.25">
      <c r="A174" s="103">
        <v>5</v>
      </c>
      <c r="B174" s="104">
        <v>52</v>
      </c>
      <c r="C174" s="104">
        <v>5262</v>
      </c>
      <c r="D174" s="33" t="s">
        <v>114</v>
      </c>
      <c r="E174" s="34">
        <v>2008</v>
      </c>
      <c r="F174" s="35">
        <v>2008</v>
      </c>
      <c r="G174" s="36">
        <v>11</v>
      </c>
      <c r="H174" s="37">
        <f t="shared" si="40"/>
        <v>0.5478087649402391</v>
      </c>
      <c r="I174" s="34"/>
      <c r="J174" s="35"/>
      <c r="K174" s="36"/>
      <c r="L174" s="37"/>
      <c r="M174" s="38">
        <f t="shared" si="51"/>
        <v>2008</v>
      </c>
      <c r="N174" s="30">
        <f t="shared" si="51"/>
        <v>2008</v>
      </c>
      <c r="O174" s="30">
        <f t="shared" si="51"/>
        <v>11</v>
      </c>
      <c r="P174" s="37">
        <f>+O174/N174*100</f>
        <v>0.5478087649402391</v>
      </c>
    </row>
    <row r="175" spans="1:16" ht="20.25">
      <c r="A175" s="105">
        <v>5</v>
      </c>
      <c r="B175" s="106">
        <v>52</v>
      </c>
      <c r="C175" s="107"/>
      <c r="D175" s="41" t="s">
        <v>113</v>
      </c>
      <c r="E175" s="144">
        <f>SUM(E173:E174)</f>
        <v>2792</v>
      </c>
      <c r="F175" s="43">
        <f>SUM(F173:F174)</f>
        <v>2741</v>
      </c>
      <c r="G175" s="43">
        <f>SUM(G173:G174)</f>
        <v>480</v>
      </c>
      <c r="H175" s="45">
        <f t="shared" si="40"/>
        <v>17.511856986501275</v>
      </c>
      <c r="I175" s="144">
        <f>SUM(I173:I174)</f>
        <v>180</v>
      </c>
      <c r="J175" s="43">
        <f>SUM(J173:J174)</f>
        <v>180</v>
      </c>
      <c r="K175" s="145">
        <f>SUM(K173:K174)</f>
        <v>180</v>
      </c>
      <c r="L175" s="45">
        <f>IF(J175&lt;=0,0,K175/J175*100)</f>
        <v>100</v>
      </c>
      <c r="M175" s="144">
        <f>SUM(M173:M174)</f>
        <v>2972</v>
      </c>
      <c r="N175" s="43">
        <f>SUM(N173:N174)</f>
        <v>2921</v>
      </c>
      <c r="O175" s="145">
        <f>SUM(O173:O174)</f>
        <v>660</v>
      </c>
      <c r="P175" s="45">
        <f>+O175/N175*100</f>
        <v>22.595001711742555</v>
      </c>
    </row>
    <row r="176" spans="1:16" ht="20.25">
      <c r="A176" s="103"/>
      <c r="B176" s="114"/>
      <c r="C176" s="104"/>
      <c r="D176" s="33"/>
      <c r="E176" s="69"/>
      <c r="F176" s="70"/>
      <c r="G176" s="71"/>
      <c r="H176" s="72">
        <f t="shared" si="40"/>
        <v>0</v>
      </c>
      <c r="I176" s="69"/>
      <c r="J176" s="70"/>
      <c r="K176" s="71"/>
      <c r="L176" s="72"/>
      <c r="M176" s="73"/>
      <c r="N176" s="74"/>
      <c r="O176" s="75"/>
      <c r="P176" s="72"/>
    </row>
    <row r="177" spans="1:16" ht="20.25">
      <c r="A177" s="103" t="s">
        <v>81</v>
      </c>
      <c r="B177" s="104" t="s">
        <v>83</v>
      </c>
      <c r="C177" s="104">
        <v>5311</v>
      </c>
      <c r="D177" s="33" t="s">
        <v>49</v>
      </c>
      <c r="E177" s="34">
        <v>338571</v>
      </c>
      <c r="F177" s="35">
        <v>339629</v>
      </c>
      <c r="G177" s="36">
        <v>330621</v>
      </c>
      <c r="H177" s="37">
        <f t="shared" si="40"/>
        <v>97.34769410150489</v>
      </c>
      <c r="I177" s="34">
        <v>15350</v>
      </c>
      <c r="J177" s="35">
        <v>26037</v>
      </c>
      <c r="K177" s="36">
        <v>25658</v>
      </c>
      <c r="L177" s="37">
        <f>+K177/J177*100</f>
        <v>98.54437915274417</v>
      </c>
      <c r="M177" s="38">
        <f aca="true" t="shared" si="52" ref="M177:O179">+E177+I177</f>
        <v>353921</v>
      </c>
      <c r="N177" s="39">
        <f t="shared" si="52"/>
        <v>365666</v>
      </c>
      <c r="O177" s="40">
        <f t="shared" si="52"/>
        <v>356279</v>
      </c>
      <c r="P177" s="37">
        <f>+O177/N177*100</f>
        <v>97.4329032505073</v>
      </c>
    </row>
    <row r="178" spans="1:16" ht="20.25">
      <c r="A178" s="103" t="s">
        <v>81</v>
      </c>
      <c r="B178" s="104" t="s">
        <v>83</v>
      </c>
      <c r="C178" s="104">
        <v>5319</v>
      </c>
      <c r="D178" s="33" t="s">
        <v>191</v>
      </c>
      <c r="E178" s="34">
        <v>3243</v>
      </c>
      <c r="F178" s="35">
        <v>4126</v>
      </c>
      <c r="G178" s="36">
        <v>3975</v>
      </c>
      <c r="H178" s="37">
        <f>IF(F178&lt;=0,0,G178/F178*100)</f>
        <v>96.3402811439651</v>
      </c>
      <c r="I178" s="34"/>
      <c r="J178" s="35">
        <v>179</v>
      </c>
      <c r="K178" s="36">
        <v>178</v>
      </c>
      <c r="L178" s="37">
        <f>+K178/J178*100</f>
        <v>99.4413407821229</v>
      </c>
      <c r="M178" s="29">
        <f t="shared" si="52"/>
        <v>3243</v>
      </c>
      <c r="N178" s="30">
        <f t="shared" si="52"/>
        <v>4305</v>
      </c>
      <c r="O178" s="31">
        <f t="shared" si="52"/>
        <v>4153</v>
      </c>
      <c r="P178" s="37">
        <f>+O178/N178*100</f>
        <v>96.46922183507549</v>
      </c>
    </row>
    <row r="179" spans="1:16" ht="20.25">
      <c r="A179" s="103" t="s">
        <v>81</v>
      </c>
      <c r="B179" s="104" t="s">
        <v>83</v>
      </c>
      <c r="C179" s="104">
        <v>5399</v>
      </c>
      <c r="D179" s="33" t="s">
        <v>202</v>
      </c>
      <c r="E179" s="34">
        <v>215</v>
      </c>
      <c r="F179" s="35">
        <v>215</v>
      </c>
      <c r="G179" s="36"/>
      <c r="H179" s="37">
        <f t="shared" si="40"/>
        <v>0</v>
      </c>
      <c r="I179" s="34"/>
      <c r="J179" s="35"/>
      <c r="K179" s="36"/>
      <c r="L179" s="37"/>
      <c r="M179" s="38">
        <f t="shared" si="52"/>
        <v>215</v>
      </c>
      <c r="N179" s="39">
        <f t="shared" si="52"/>
        <v>215</v>
      </c>
      <c r="O179" s="40">
        <f t="shared" si="52"/>
        <v>0</v>
      </c>
      <c r="P179" s="37">
        <f>+O179/N179*100</f>
        <v>0</v>
      </c>
    </row>
    <row r="180" spans="1:16" ht="20.25">
      <c r="A180" s="105">
        <v>5</v>
      </c>
      <c r="B180" s="106">
        <v>53</v>
      </c>
      <c r="C180" s="107"/>
      <c r="D180" s="41" t="s">
        <v>50</v>
      </c>
      <c r="E180" s="42">
        <f>SUM(E177:E179)</f>
        <v>342029</v>
      </c>
      <c r="F180" s="43">
        <f>SUM(F177:F179)</f>
        <v>343970</v>
      </c>
      <c r="G180" s="44">
        <f>SUM(G177:G179)</f>
        <v>334596</v>
      </c>
      <c r="H180" s="45">
        <f t="shared" si="40"/>
        <v>97.27476233392447</v>
      </c>
      <c r="I180" s="42">
        <f>SUM(I177:I179)</f>
        <v>15350</v>
      </c>
      <c r="J180" s="43">
        <f>SUM(J177:J179)</f>
        <v>26216</v>
      </c>
      <c r="K180" s="44">
        <f>SUM(K177:K179)</f>
        <v>25836</v>
      </c>
      <c r="L180" s="45">
        <f>IF(J180&lt;=0,0,K180/J180*100)</f>
        <v>98.55050350930729</v>
      </c>
      <c r="M180" s="42">
        <f>SUM(M177:M179)</f>
        <v>357379</v>
      </c>
      <c r="N180" s="43">
        <f>SUM(N177:N179)</f>
        <v>370186</v>
      </c>
      <c r="O180" s="44">
        <f>SUM(O177:O179)</f>
        <v>360432</v>
      </c>
      <c r="P180" s="45">
        <f>+O180/N180*100</f>
        <v>97.3651083509371</v>
      </c>
    </row>
    <row r="181" spans="1:16" ht="20.25">
      <c r="A181" s="103"/>
      <c r="B181" s="114"/>
      <c r="C181" s="104"/>
      <c r="D181" s="33"/>
      <c r="E181" s="69"/>
      <c r="F181" s="70"/>
      <c r="G181" s="71"/>
      <c r="H181" s="72">
        <f t="shared" si="40"/>
        <v>0</v>
      </c>
      <c r="I181" s="69"/>
      <c r="J181" s="70"/>
      <c r="K181" s="71"/>
      <c r="L181" s="72"/>
      <c r="M181" s="73"/>
      <c r="N181" s="74"/>
      <c r="O181" s="75"/>
      <c r="P181" s="72"/>
    </row>
    <row r="182" spans="1:16" ht="20.25">
      <c r="A182" s="103" t="s">
        <v>81</v>
      </c>
      <c r="B182" s="104" t="s">
        <v>84</v>
      </c>
      <c r="C182" s="104">
        <v>5512</v>
      </c>
      <c r="D182" s="33" t="s">
        <v>51</v>
      </c>
      <c r="E182" s="34">
        <v>5919</v>
      </c>
      <c r="F182" s="35">
        <v>8057</v>
      </c>
      <c r="G182" s="36">
        <v>6304</v>
      </c>
      <c r="H182" s="37">
        <f t="shared" si="40"/>
        <v>78.24252203053246</v>
      </c>
      <c r="I182" s="34">
        <v>668</v>
      </c>
      <c r="J182" s="35">
        <v>5163</v>
      </c>
      <c r="K182" s="40">
        <v>4709</v>
      </c>
      <c r="L182" s="37">
        <f>+K182/J182*100</f>
        <v>91.20666279294983</v>
      </c>
      <c r="M182" s="29">
        <f>+E182+I182</f>
        <v>6587</v>
      </c>
      <c r="N182" s="30">
        <f>+F182+J182</f>
        <v>13220</v>
      </c>
      <c r="O182" s="31">
        <f>+G182+K182</f>
        <v>11013</v>
      </c>
      <c r="P182" s="37">
        <f>+O182/N182*100</f>
        <v>83.30559757942511</v>
      </c>
    </row>
    <row r="183" spans="1:16" ht="20.25">
      <c r="A183" s="103" t="s">
        <v>81</v>
      </c>
      <c r="B183" s="104" t="s">
        <v>84</v>
      </c>
      <c r="C183" s="104">
        <v>5519</v>
      </c>
      <c r="D183" s="33" t="s">
        <v>115</v>
      </c>
      <c r="E183" s="34">
        <v>242</v>
      </c>
      <c r="F183" s="35">
        <v>257</v>
      </c>
      <c r="G183" s="36">
        <v>197</v>
      </c>
      <c r="H183" s="37">
        <f t="shared" si="40"/>
        <v>76.65369649805449</v>
      </c>
      <c r="I183" s="34"/>
      <c r="J183" s="35"/>
      <c r="K183" s="36"/>
      <c r="L183" s="37"/>
      <c r="M183" s="38">
        <f aca="true" t="shared" si="53" ref="M183:O184">+E183+I183</f>
        <v>242</v>
      </c>
      <c r="N183" s="39">
        <f t="shared" si="53"/>
        <v>257</v>
      </c>
      <c r="O183" s="40">
        <f t="shared" si="53"/>
        <v>197</v>
      </c>
      <c r="P183" s="37">
        <f>+O183/N183*100</f>
        <v>76.65369649805449</v>
      </c>
    </row>
    <row r="184" spans="1:16" ht="20.25">
      <c r="A184" s="103">
        <v>5</v>
      </c>
      <c r="B184" s="104">
        <v>55</v>
      </c>
      <c r="C184" s="104">
        <v>5563</v>
      </c>
      <c r="D184" s="33" t="s">
        <v>102</v>
      </c>
      <c r="E184" s="34">
        <v>3000</v>
      </c>
      <c r="F184" s="35">
        <v>3000</v>
      </c>
      <c r="G184" s="36">
        <v>3000</v>
      </c>
      <c r="H184" s="37">
        <f t="shared" si="40"/>
        <v>100</v>
      </c>
      <c r="I184" s="34"/>
      <c r="J184" s="35"/>
      <c r="K184" s="36"/>
      <c r="L184" s="37"/>
      <c r="M184" s="29">
        <f t="shared" si="53"/>
        <v>3000</v>
      </c>
      <c r="N184" s="30">
        <f t="shared" si="53"/>
        <v>3000</v>
      </c>
      <c r="O184" s="31">
        <f t="shared" si="53"/>
        <v>3000</v>
      </c>
      <c r="P184" s="37">
        <f>+O184/N184*100</f>
        <v>100</v>
      </c>
    </row>
    <row r="185" spans="1:16" ht="20.25">
      <c r="A185" s="105">
        <v>5</v>
      </c>
      <c r="B185" s="106">
        <v>55</v>
      </c>
      <c r="C185" s="107"/>
      <c r="D185" s="41" t="s">
        <v>59</v>
      </c>
      <c r="E185" s="144">
        <f>SUM(E182:E184)</f>
        <v>9161</v>
      </c>
      <c r="F185" s="43">
        <f>SUM(F182:F184)</f>
        <v>11314</v>
      </c>
      <c r="G185" s="145">
        <f>SUM(G182:G184)</f>
        <v>9501</v>
      </c>
      <c r="H185" s="45">
        <f t="shared" si="40"/>
        <v>83.97560544458193</v>
      </c>
      <c r="I185" s="144">
        <f>SUM(I182:I184)</f>
        <v>668</v>
      </c>
      <c r="J185" s="43">
        <f>SUM(J182:J184)</f>
        <v>5163</v>
      </c>
      <c r="K185" s="145">
        <f>SUM(K182:K184)</f>
        <v>4709</v>
      </c>
      <c r="L185" s="45">
        <f>IF(J185&lt;=0,0,K185/J185*100)</f>
        <v>91.20666279294983</v>
      </c>
      <c r="M185" s="144">
        <f>SUM(M182:M184)</f>
        <v>9829</v>
      </c>
      <c r="N185" s="43">
        <f>SUM(N182:N184)</f>
        <v>16477</v>
      </c>
      <c r="O185" s="145">
        <f>SUM(O182:O184)</f>
        <v>14210</v>
      </c>
      <c r="P185" s="45">
        <f>+O185/N185*100</f>
        <v>86.24142744431632</v>
      </c>
    </row>
    <row r="186" spans="1:16" ht="21" thickBot="1">
      <c r="A186" s="108"/>
      <c r="B186" s="109"/>
      <c r="C186" s="110"/>
      <c r="D186" s="46"/>
      <c r="E186" s="47"/>
      <c r="F186" s="48"/>
      <c r="G186" s="49"/>
      <c r="H186" s="50">
        <f t="shared" si="40"/>
        <v>0</v>
      </c>
      <c r="I186" s="47"/>
      <c r="J186" s="48"/>
      <c r="K186" s="49"/>
      <c r="L186" s="50"/>
      <c r="M186" s="51"/>
      <c r="N186" s="52"/>
      <c r="O186" s="53"/>
      <c r="P186" s="50"/>
    </row>
    <row r="187" spans="1:16" ht="21.75" thickBot="1" thickTop="1">
      <c r="A187" s="115">
        <v>5</v>
      </c>
      <c r="B187" s="116"/>
      <c r="C187" s="116"/>
      <c r="D187" s="76" t="s">
        <v>52</v>
      </c>
      <c r="E187" s="77">
        <f>+E175+E180+E185</f>
        <v>353982</v>
      </c>
      <c r="F187" s="78">
        <f>+F175+F180+F185</f>
        <v>358025</v>
      </c>
      <c r="G187" s="79">
        <f>+G175+G180+G185</f>
        <v>344577</v>
      </c>
      <c r="H187" s="80">
        <f t="shared" si="40"/>
        <v>96.24383772082955</v>
      </c>
      <c r="I187" s="77">
        <f>+I175+I180+I185</f>
        <v>16198</v>
      </c>
      <c r="J187" s="78">
        <f>+J175+J180+J185</f>
        <v>31559</v>
      </c>
      <c r="K187" s="79">
        <f>+K175+K180+K185</f>
        <v>30725</v>
      </c>
      <c r="L187" s="80">
        <f>+K187/J187*100</f>
        <v>97.35733071390095</v>
      </c>
      <c r="M187" s="81">
        <f>+M175+M180+M185</f>
        <v>370180</v>
      </c>
      <c r="N187" s="82">
        <f>+N175+N180+N185</f>
        <v>389584</v>
      </c>
      <c r="O187" s="83">
        <f>+O175+O180+O185</f>
        <v>375302</v>
      </c>
      <c r="P187" s="90">
        <f>+O187/N187*100</f>
        <v>96.33403835886483</v>
      </c>
    </row>
    <row r="188" spans="1:16" ht="21" thickTop="1">
      <c r="A188" s="120"/>
      <c r="B188" s="121"/>
      <c r="C188" s="121"/>
      <c r="D188" s="91"/>
      <c r="E188" s="92"/>
      <c r="F188" s="93"/>
      <c r="G188" s="94"/>
      <c r="H188" s="95">
        <f t="shared" si="40"/>
        <v>0</v>
      </c>
      <c r="I188" s="92"/>
      <c r="J188" s="93"/>
      <c r="K188" s="94"/>
      <c r="L188" s="95"/>
      <c r="M188" s="96"/>
      <c r="N188" s="97"/>
      <c r="O188" s="98"/>
      <c r="P188" s="99"/>
    </row>
    <row r="189" spans="1:16" ht="20.25">
      <c r="A189" s="103" t="s">
        <v>85</v>
      </c>
      <c r="B189" s="104" t="s">
        <v>86</v>
      </c>
      <c r="C189" s="104">
        <v>6112</v>
      </c>
      <c r="D189" s="33" t="s">
        <v>98</v>
      </c>
      <c r="E189" s="34">
        <v>104635</v>
      </c>
      <c r="F189" s="35">
        <v>105657</v>
      </c>
      <c r="G189" s="36">
        <v>94753</v>
      </c>
      <c r="H189" s="37">
        <f t="shared" si="40"/>
        <v>89.67981297973631</v>
      </c>
      <c r="I189" s="34"/>
      <c r="J189" s="35"/>
      <c r="K189" s="36"/>
      <c r="L189" s="37"/>
      <c r="M189" s="34">
        <f aca="true" t="shared" si="54" ref="M189:O190">+E189+I189</f>
        <v>104635</v>
      </c>
      <c r="N189" s="35">
        <f t="shared" si="54"/>
        <v>105657</v>
      </c>
      <c r="O189" s="35">
        <f t="shared" si="54"/>
        <v>94753</v>
      </c>
      <c r="P189" s="37">
        <f>+O189/N189*100</f>
        <v>89.67981297973631</v>
      </c>
    </row>
    <row r="190" spans="1:16" ht="20.25">
      <c r="A190" s="103" t="s">
        <v>85</v>
      </c>
      <c r="B190" s="104" t="s">
        <v>86</v>
      </c>
      <c r="C190" s="104">
        <v>6149</v>
      </c>
      <c r="D190" s="87" t="s">
        <v>204</v>
      </c>
      <c r="E190" s="34"/>
      <c r="F190" s="35">
        <v>1996</v>
      </c>
      <c r="G190" s="36">
        <v>856</v>
      </c>
      <c r="H190" s="37">
        <f t="shared" si="40"/>
        <v>42.88577154308617</v>
      </c>
      <c r="I190" s="34"/>
      <c r="J190" s="35"/>
      <c r="K190" s="36"/>
      <c r="L190" s="37"/>
      <c r="M190" s="38">
        <f t="shared" si="54"/>
        <v>0</v>
      </c>
      <c r="N190" s="39">
        <f t="shared" si="54"/>
        <v>1996</v>
      </c>
      <c r="O190" s="40">
        <f t="shared" si="54"/>
        <v>856</v>
      </c>
      <c r="P190" s="37">
        <f>+O190/N190*100</f>
        <v>42.88577154308617</v>
      </c>
    </row>
    <row r="191" spans="1:16" ht="20.25">
      <c r="A191" s="103">
        <v>6</v>
      </c>
      <c r="B191" s="104">
        <v>61</v>
      </c>
      <c r="C191" s="104">
        <v>6171</v>
      </c>
      <c r="D191" s="33" t="s">
        <v>92</v>
      </c>
      <c r="E191" s="38">
        <f>1410553-385</f>
        <v>1410168</v>
      </c>
      <c r="F191" s="39">
        <f>1457153-503</f>
        <v>1456650</v>
      </c>
      <c r="G191" s="40">
        <f>1340509-503</f>
        <v>1340006</v>
      </c>
      <c r="H191" s="37">
        <f>IF(F191&lt;=0,0,G191/F191*100)</f>
        <v>91.99231112484124</v>
      </c>
      <c r="I191" s="34">
        <v>95376</v>
      </c>
      <c r="J191" s="35">
        <v>75694</v>
      </c>
      <c r="K191" s="36">
        <v>68492</v>
      </c>
      <c r="L191" s="37">
        <f>+K191/J191*100</f>
        <v>90.48537532697439</v>
      </c>
      <c r="M191" s="38">
        <f>+E191+I191</f>
        <v>1505544</v>
      </c>
      <c r="N191" s="39">
        <f>+F191+J191</f>
        <v>1532344</v>
      </c>
      <c r="O191" s="40">
        <f>+G191+K191</f>
        <v>1408498</v>
      </c>
      <c r="P191" s="37">
        <f>+O191/N191*100</f>
        <v>91.91787222712394</v>
      </c>
    </row>
    <row r="192" spans="1:16" ht="20.25">
      <c r="A192" s="105">
        <v>6</v>
      </c>
      <c r="B192" s="106">
        <v>61</v>
      </c>
      <c r="C192" s="107"/>
      <c r="D192" s="41" t="s">
        <v>106</v>
      </c>
      <c r="E192" s="42">
        <f>SUM(E189:E191)</f>
        <v>1514803</v>
      </c>
      <c r="F192" s="43">
        <f>SUM(F189:F191)</f>
        <v>1564303</v>
      </c>
      <c r="G192" s="44">
        <f>SUM(G189:G191)</f>
        <v>1435615</v>
      </c>
      <c r="H192" s="45">
        <f t="shared" si="40"/>
        <v>91.77346076815041</v>
      </c>
      <c r="I192" s="42">
        <f>SUM(I189:I191)</f>
        <v>95376</v>
      </c>
      <c r="J192" s="43">
        <f>SUM(J189:J191)</f>
        <v>75694</v>
      </c>
      <c r="K192" s="44">
        <f>SUM(K189:K191)</f>
        <v>68492</v>
      </c>
      <c r="L192" s="45">
        <f>IF(J192&lt;=0,0,K192/J192*100)</f>
        <v>90.48537532697439</v>
      </c>
      <c r="M192" s="42">
        <f>SUM(M189:M191)</f>
        <v>1610179</v>
      </c>
      <c r="N192" s="43">
        <f>SUM(N189:N191)</f>
        <v>1639997</v>
      </c>
      <c r="O192" s="44">
        <f>SUM(O189:O191)</f>
        <v>1504107</v>
      </c>
      <c r="P192" s="45">
        <f>+O192/N192*100</f>
        <v>91.71400923294371</v>
      </c>
    </row>
    <row r="193" spans="1:16" ht="20.25">
      <c r="A193" s="103"/>
      <c r="B193" s="114"/>
      <c r="C193" s="104"/>
      <c r="D193" s="33"/>
      <c r="E193" s="69"/>
      <c r="F193" s="70"/>
      <c r="G193" s="71"/>
      <c r="H193" s="72">
        <f t="shared" si="40"/>
        <v>0</v>
      </c>
      <c r="I193" s="69"/>
      <c r="J193" s="70"/>
      <c r="K193" s="71"/>
      <c r="L193" s="72"/>
      <c r="M193" s="73"/>
      <c r="N193" s="74"/>
      <c r="O193" s="75"/>
      <c r="P193" s="72"/>
    </row>
    <row r="194" spans="1:16" ht="20.25">
      <c r="A194" s="103" t="s">
        <v>85</v>
      </c>
      <c r="B194" s="104" t="s">
        <v>87</v>
      </c>
      <c r="C194" s="104">
        <v>6211</v>
      </c>
      <c r="D194" s="33" t="s">
        <v>53</v>
      </c>
      <c r="E194" s="34">
        <v>6462</v>
      </c>
      <c r="F194" s="35">
        <v>11892</v>
      </c>
      <c r="G194" s="36">
        <v>11333</v>
      </c>
      <c r="H194" s="37">
        <f t="shared" si="40"/>
        <v>95.29936091490077</v>
      </c>
      <c r="I194" s="34">
        <v>1450</v>
      </c>
      <c r="J194" s="35">
        <v>1450</v>
      </c>
      <c r="K194" s="36">
        <v>894</v>
      </c>
      <c r="L194" s="37">
        <f>+K194/J194*100</f>
        <v>61.6551724137931</v>
      </c>
      <c r="M194" s="38">
        <f aca="true" t="shared" si="55" ref="M194:O196">+E194+I194</f>
        <v>7912</v>
      </c>
      <c r="N194" s="39">
        <f t="shared" si="55"/>
        <v>13342</v>
      </c>
      <c r="O194" s="40">
        <f t="shared" si="55"/>
        <v>12227</v>
      </c>
      <c r="P194" s="37">
        <f>+O194/N194*100</f>
        <v>91.64293209413881</v>
      </c>
    </row>
    <row r="195" spans="1:16" ht="20.25">
      <c r="A195" s="103" t="s">
        <v>85</v>
      </c>
      <c r="B195" s="104" t="s">
        <v>87</v>
      </c>
      <c r="C195" s="104">
        <v>6221</v>
      </c>
      <c r="D195" s="33" t="s">
        <v>134</v>
      </c>
      <c r="E195" s="34">
        <v>9</v>
      </c>
      <c r="F195" s="35">
        <v>9</v>
      </c>
      <c r="G195" s="36">
        <v>6</v>
      </c>
      <c r="H195" s="37">
        <f t="shared" si="40"/>
        <v>66.66666666666666</v>
      </c>
      <c r="I195" s="34"/>
      <c r="J195" s="35"/>
      <c r="K195" s="36"/>
      <c r="L195" s="37"/>
      <c r="M195" s="29">
        <f t="shared" si="55"/>
        <v>9</v>
      </c>
      <c r="N195" s="30">
        <f t="shared" si="55"/>
        <v>9</v>
      </c>
      <c r="O195" s="31">
        <f t="shared" si="55"/>
        <v>6</v>
      </c>
      <c r="P195" s="37">
        <f>+O195/N195*100</f>
        <v>66.66666666666666</v>
      </c>
    </row>
    <row r="196" spans="1:16" ht="20.25">
      <c r="A196" s="103" t="s">
        <v>85</v>
      </c>
      <c r="B196" s="104" t="s">
        <v>87</v>
      </c>
      <c r="C196" s="104">
        <v>6223</v>
      </c>
      <c r="D196" s="33" t="s">
        <v>208</v>
      </c>
      <c r="E196" s="34">
        <v>9364</v>
      </c>
      <c r="F196" s="35">
        <v>10269</v>
      </c>
      <c r="G196" s="36">
        <v>8049</v>
      </c>
      <c r="H196" s="37">
        <f t="shared" si="40"/>
        <v>78.38153666374525</v>
      </c>
      <c r="I196" s="34">
        <v>1346</v>
      </c>
      <c r="J196" s="35">
        <v>4410</v>
      </c>
      <c r="K196" s="36">
        <v>4146</v>
      </c>
      <c r="L196" s="37">
        <f>+K196/J196*100</f>
        <v>94.01360544217687</v>
      </c>
      <c r="M196" s="38">
        <f t="shared" si="55"/>
        <v>10710</v>
      </c>
      <c r="N196" s="39">
        <f t="shared" si="55"/>
        <v>14679</v>
      </c>
      <c r="O196" s="40">
        <f t="shared" si="55"/>
        <v>12195</v>
      </c>
      <c r="P196" s="37">
        <f>+O196/N196*100</f>
        <v>83.07786633966892</v>
      </c>
    </row>
    <row r="197" spans="1:16" ht="20.25">
      <c r="A197" s="105">
        <v>6</v>
      </c>
      <c r="B197" s="106">
        <v>62</v>
      </c>
      <c r="C197" s="107"/>
      <c r="D197" s="41" t="s">
        <v>54</v>
      </c>
      <c r="E197" s="42">
        <f>SUM(E194:E196)</f>
        <v>15835</v>
      </c>
      <c r="F197" s="43">
        <f>SUM(F194:F196)</f>
        <v>22170</v>
      </c>
      <c r="G197" s="44">
        <f>SUM(G194:G196)</f>
        <v>19388</v>
      </c>
      <c r="H197" s="45">
        <f t="shared" si="40"/>
        <v>87.45151105096977</v>
      </c>
      <c r="I197" s="42">
        <f>SUM(I194:I196)</f>
        <v>2796</v>
      </c>
      <c r="J197" s="43">
        <f>SUM(J194:J196)</f>
        <v>5860</v>
      </c>
      <c r="K197" s="44">
        <f>SUM(K194:K196)</f>
        <v>5040</v>
      </c>
      <c r="L197" s="45">
        <f>IF(J197&lt;=0,0,K197/J197*100)</f>
        <v>86.00682593856655</v>
      </c>
      <c r="M197" s="42">
        <f>SUM(M194:M196)</f>
        <v>18631</v>
      </c>
      <c r="N197" s="43">
        <f>SUM(N194:N196)</f>
        <v>28030</v>
      </c>
      <c r="O197" s="44">
        <f>SUM(O194:O196)</f>
        <v>24428</v>
      </c>
      <c r="P197" s="45">
        <f>+O197/N197*100</f>
        <v>87.14948269711023</v>
      </c>
    </row>
    <row r="198" spans="1:16" ht="20.25">
      <c r="A198" s="103"/>
      <c r="B198" s="114"/>
      <c r="C198" s="104"/>
      <c r="D198" s="33"/>
      <c r="E198" s="69"/>
      <c r="F198" s="70"/>
      <c r="G198" s="71"/>
      <c r="H198" s="72">
        <f t="shared" si="40"/>
        <v>0</v>
      </c>
      <c r="I198" s="69"/>
      <c r="J198" s="70"/>
      <c r="K198" s="71"/>
      <c r="L198" s="72"/>
      <c r="M198" s="73"/>
      <c r="N198" s="74"/>
      <c r="O198" s="75"/>
      <c r="P198" s="72"/>
    </row>
    <row r="199" spans="1:16" ht="20.25">
      <c r="A199" s="103" t="s">
        <v>85</v>
      </c>
      <c r="B199" s="104" t="s">
        <v>88</v>
      </c>
      <c r="C199" s="104">
        <v>6310</v>
      </c>
      <c r="D199" s="33" t="s">
        <v>55</v>
      </c>
      <c r="E199" s="34">
        <v>275011</v>
      </c>
      <c r="F199" s="35">
        <v>273320</v>
      </c>
      <c r="G199" s="36">
        <v>121321</v>
      </c>
      <c r="H199" s="37">
        <f t="shared" si="40"/>
        <v>44.38789697058393</v>
      </c>
      <c r="I199" s="34"/>
      <c r="J199" s="35"/>
      <c r="K199" s="36"/>
      <c r="L199" s="37"/>
      <c r="M199" s="38">
        <f aca="true" t="shared" si="56" ref="M199:O201">+E199+I199</f>
        <v>275011</v>
      </c>
      <c r="N199" s="30">
        <f t="shared" si="56"/>
        <v>273320</v>
      </c>
      <c r="O199" s="31">
        <f t="shared" si="56"/>
        <v>121321</v>
      </c>
      <c r="P199" s="37">
        <f>+O199/N199*100</f>
        <v>44.38789697058393</v>
      </c>
    </row>
    <row r="200" spans="1:16" ht="20.25">
      <c r="A200" s="103" t="s">
        <v>85</v>
      </c>
      <c r="B200" s="104" t="s">
        <v>88</v>
      </c>
      <c r="C200" s="104">
        <v>6320</v>
      </c>
      <c r="D200" s="33" t="s">
        <v>131</v>
      </c>
      <c r="E200" s="34">
        <v>1683</v>
      </c>
      <c r="F200" s="35">
        <v>1872</v>
      </c>
      <c r="G200" s="36">
        <v>1196</v>
      </c>
      <c r="H200" s="37">
        <f t="shared" si="40"/>
        <v>63.888888888888886</v>
      </c>
      <c r="I200" s="34"/>
      <c r="J200" s="35"/>
      <c r="K200" s="36"/>
      <c r="L200" s="37"/>
      <c r="M200" s="38">
        <f t="shared" si="56"/>
        <v>1683</v>
      </c>
      <c r="N200" s="39">
        <f t="shared" si="56"/>
        <v>1872</v>
      </c>
      <c r="O200" s="40">
        <f t="shared" si="56"/>
        <v>1196</v>
      </c>
      <c r="P200" s="37">
        <f>+O200/N200*100</f>
        <v>63.888888888888886</v>
      </c>
    </row>
    <row r="201" spans="1:16" ht="20.25">
      <c r="A201" s="103" t="s">
        <v>85</v>
      </c>
      <c r="B201" s="104" t="s">
        <v>88</v>
      </c>
      <c r="C201" s="104">
        <v>6399</v>
      </c>
      <c r="D201" s="33" t="s">
        <v>127</v>
      </c>
      <c r="E201" s="34">
        <v>364938</v>
      </c>
      <c r="F201" s="35">
        <v>344648</v>
      </c>
      <c r="G201" s="36">
        <v>344590</v>
      </c>
      <c r="H201" s="37">
        <f t="shared" si="40"/>
        <v>99.98317123557949</v>
      </c>
      <c r="I201" s="34"/>
      <c r="J201" s="35">
        <v>25</v>
      </c>
      <c r="K201" s="36">
        <v>25</v>
      </c>
      <c r="L201" s="37">
        <f>+K201/J201*100</f>
        <v>100</v>
      </c>
      <c r="M201" s="29">
        <f t="shared" si="56"/>
        <v>364938</v>
      </c>
      <c r="N201" s="30">
        <f t="shared" si="56"/>
        <v>344673</v>
      </c>
      <c r="O201" s="31">
        <f t="shared" si="56"/>
        <v>344615</v>
      </c>
      <c r="P201" s="37">
        <f>+O201/N201*100</f>
        <v>99.98317245621212</v>
      </c>
    </row>
    <row r="202" spans="1:16" ht="20.25">
      <c r="A202" s="105">
        <v>6</v>
      </c>
      <c r="B202" s="106">
        <v>63</v>
      </c>
      <c r="C202" s="107"/>
      <c r="D202" s="41" t="s">
        <v>56</v>
      </c>
      <c r="E202" s="42">
        <f>SUM(E199:E201)</f>
        <v>641632</v>
      </c>
      <c r="F202" s="43">
        <f>SUM(F199:F201)</f>
        <v>619840</v>
      </c>
      <c r="G202" s="44">
        <f>SUM(G199:G201)</f>
        <v>467107</v>
      </c>
      <c r="H202" s="45">
        <f t="shared" si="40"/>
        <v>75.35928626742385</v>
      </c>
      <c r="I202" s="42">
        <f>SUM(I199:I201)</f>
        <v>0</v>
      </c>
      <c r="J202" s="43">
        <f>SUM(J199:J201)</f>
        <v>25</v>
      </c>
      <c r="K202" s="44">
        <f>SUM(K199:K201)</f>
        <v>25</v>
      </c>
      <c r="L202" s="45">
        <f>IF(J202&lt;=0,0,K202/J202*100)</f>
        <v>100</v>
      </c>
      <c r="M202" s="42">
        <f>SUM(M199:M201)</f>
        <v>641632</v>
      </c>
      <c r="N202" s="43">
        <f>SUM(N199:N201)</f>
        <v>619865</v>
      </c>
      <c r="O202" s="44">
        <f>SUM(O199:O201)</f>
        <v>467132</v>
      </c>
      <c r="P202" s="45">
        <f>+O202/N202*100</f>
        <v>75.36028006098103</v>
      </c>
    </row>
    <row r="203" spans="1:16" ht="20.25">
      <c r="A203" s="103"/>
      <c r="B203" s="114"/>
      <c r="C203" s="104"/>
      <c r="D203" s="33"/>
      <c r="E203" s="69"/>
      <c r="F203" s="70"/>
      <c r="G203" s="71"/>
      <c r="H203" s="72">
        <f t="shared" si="40"/>
        <v>0</v>
      </c>
      <c r="I203" s="69"/>
      <c r="J203" s="70"/>
      <c r="K203" s="71"/>
      <c r="L203" s="72"/>
      <c r="M203" s="73"/>
      <c r="N203" s="74"/>
      <c r="O203" s="75"/>
      <c r="P203" s="72"/>
    </row>
    <row r="204" spans="1:16" ht="20.25">
      <c r="A204" s="103">
        <v>6</v>
      </c>
      <c r="B204" s="104">
        <v>64</v>
      </c>
      <c r="C204" s="104">
        <v>6402</v>
      </c>
      <c r="D204" s="33" t="s">
        <v>99</v>
      </c>
      <c r="E204" s="73"/>
      <c r="F204" s="39">
        <f>197862-182728</f>
        <v>15134</v>
      </c>
      <c r="G204" s="40">
        <f>197862-182728</f>
        <v>15134</v>
      </c>
      <c r="H204" s="37">
        <f t="shared" si="40"/>
        <v>100</v>
      </c>
      <c r="I204" s="69"/>
      <c r="J204" s="35"/>
      <c r="K204" s="36"/>
      <c r="L204" s="37"/>
      <c r="M204" s="38">
        <f aca="true" t="shared" si="57" ref="M204:O205">+E204+I204</f>
        <v>0</v>
      </c>
      <c r="N204" s="39">
        <f t="shared" si="57"/>
        <v>15134</v>
      </c>
      <c r="O204" s="40">
        <f t="shared" si="57"/>
        <v>15134</v>
      </c>
      <c r="P204" s="37">
        <f>+O204/N204*100</f>
        <v>100</v>
      </c>
    </row>
    <row r="205" spans="1:16" ht="20.25">
      <c r="A205" s="103" t="s">
        <v>85</v>
      </c>
      <c r="B205" s="104" t="s">
        <v>89</v>
      </c>
      <c r="C205" s="104">
        <v>6409</v>
      </c>
      <c r="D205" s="33" t="s">
        <v>128</v>
      </c>
      <c r="E205" s="38">
        <f>1005349-983750</f>
        <v>21599</v>
      </c>
      <c r="F205" s="39">
        <f>1087373-1012423</f>
        <v>74950</v>
      </c>
      <c r="G205" s="40">
        <f>1011894-1011743</f>
        <v>151</v>
      </c>
      <c r="H205" s="37">
        <f t="shared" si="40"/>
        <v>0.20146764509673115</v>
      </c>
      <c r="I205" s="38">
        <v>74</v>
      </c>
      <c r="J205" s="39">
        <f>206189-170874-7160</f>
        <v>28155</v>
      </c>
      <c r="K205" s="40">
        <f>177983-170843-7140</f>
        <v>0</v>
      </c>
      <c r="L205" s="37">
        <f>+K205/J205*100</f>
        <v>0</v>
      </c>
      <c r="M205" s="38">
        <f t="shared" si="57"/>
        <v>21673</v>
      </c>
      <c r="N205" s="39">
        <f t="shared" si="57"/>
        <v>103105</v>
      </c>
      <c r="O205" s="40">
        <f t="shared" si="57"/>
        <v>151</v>
      </c>
      <c r="P205" s="37">
        <f>+O205/N205*100</f>
        <v>0.14645264536152466</v>
      </c>
    </row>
    <row r="206" spans="1:16" ht="20.25">
      <c r="A206" s="105">
        <v>6</v>
      </c>
      <c r="B206" s="106">
        <v>64</v>
      </c>
      <c r="C206" s="107"/>
      <c r="D206" s="41" t="s">
        <v>57</v>
      </c>
      <c r="E206" s="42">
        <f>SUM(E204:E205)</f>
        <v>21599</v>
      </c>
      <c r="F206" s="43">
        <f>SUM(F204:F205)</f>
        <v>90084</v>
      </c>
      <c r="G206" s="44">
        <f>SUM(G204:G205)</f>
        <v>15285</v>
      </c>
      <c r="H206" s="45">
        <f t="shared" si="40"/>
        <v>16.967497002797387</v>
      </c>
      <c r="I206" s="42">
        <f>SUM(I204:I205)</f>
        <v>74</v>
      </c>
      <c r="J206" s="43">
        <f>SUM(J204:J205)</f>
        <v>28155</v>
      </c>
      <c r="K206" s="44">
        <f>SUM(K204:K205)</f>
        <v>0</v>
      </c>
      <c r="L206" s="45">
        <f>IF(J206&lt;=0,0,K206/J206*100)</f>
        <v>0</v>
      </c>
      <c r="M206" s="42">
        <f>SUM(M204:M205)</f>
        <v>21673</v>
      </c>
      <c r="N206" s="43">
        <f>SUM(N204:N205)</f>
        <v>118239</v>
      </c>
      <c r="O206" s="44">
        <f>SUM(O204:O205)</f>
        <v>15285</v>
      </c>
      <c r="P206" s="45">
        <f>+O206/N206*100</f>
        <v>12.92720675919113</v>
      </c>
    </row>
    <row r="207" spans="1:16" ht="21" thickBot="1">
      <c r="A207" s="108"/>
      <c r="B207" s="109"/>
      <c r="C207" s="110"/>
      <c r="D207" s="46"/>
      <c r="E207" s="47"/>
      <c r="F207" s="48"/>
      <c r="G207" s="49"/>
      <c r="H207" s="50">
        <f t="shared" si="40"/>
        <v>0</v>
      </c>
      <c r="I207" s="47"/>
      <c r="J207" s="48"/>
      <c r="K207" s="49"/>
      <c r="L207" s="50"/>
      <c r="M207" s="51"/>
      <c r="N207" s="52"/>
      <c r="O207" s="53"/>
      <c r="P207" s="50"/>
    </row>
    <row r="208" spans="1:16" ht="21.75" thickBot="1" thickTop="1">
      <c r="A208" s="111">
        <v>6</v>
      </c>
      <c r="B208" s="112"/>
      <c r="C208" s="112"/>
      <c r="D208" s="54" t="s">
        <v>58</v>
      </c>
      <c r="E208" s="55">
        <f>+E192+E197+E202+E206</f>
        <v>2193869</v>
      </c>
      <c r="F208" s="56">
        <f>+F192+F197+F202+F206</f>
        <v>2296397</v>
      </c>
      <c r="G208" s="57">
        <f>+G192+G197+G202+G206</f>
        <v>1937395</v>
      </c>
      <c r="H208" s="58">
        <f t="shared" si="40"/>
        <v>84.36672753012654</v>
      </c>
      <c r="I208" s="55">
        <f>+I192+I197+I202+I206</f>
        <v>98246</v>
      </c>
      <c r="J208" s="56">
        <f>+J192+J197+J202+J206</f>
        <v>109734</v>
      </c>
      <c r="K208" s="57">
        <f>+K192+K197+K202+K206</f>
        <v>73557</v>
      </c>
      <c r="L208" s="58">
        <f>+K208/J208*100</f>
        <v>67.03209579528678</v>
      </c>
      <c r="M208" s="59">
        <f>+M192+M197+M202+M206</f>
        <v>2292115</v>
      </c>
      <c r="N208" s="60">
        <f>+N192+N197+N202+N206</f>
        <v>2406131</v>
      </c>
      <c r="O208" s="61">
        <f>+O192+O197+O202+O206</f>
        <v>2010952</v>
      </c>
      <c r="P208" s="89">
        <f>+O208/N208*100</f>
        <v>83.57616439005191</v>
      </c>
    </row>
    <row r="209" spans="1:16" ht="18.75" customHeight="1" thickBot="1" thickTop="1">
      <c r="A209" s="122"/>
      <c r="B209" s="121"/>
      <c r="C209" s="121"/>
      <c r="D209" s="100"/>
      <c r="E209" s="92"/>
      <c r="F209" s="93"/>
      <c r="G209" s="94"/>
      <c r="H209" s="95">
        <f t="shared" si="40"/>
        <v>0</v>
      </c>
      <c r="I209" s="96"/>
      <c r="J209" s="97"/>
      <c r="K209" s="98"/>
      <c r="L209" s="99"/>
      <c r="M209" s="96"/>
      <c r="N209" s="97"/>
      <c r="O209" s="98"/>
      <c r="P209" s="99"/>
    </row>
    <row r="210" spans="1:16" ht="24.75" customHeight="1" thickBot="1">
      <c r="A210" s="152"/>
      <c r="B210" s="153"/>
      <c r="C210" s="153"/>
      <c r="D210" s="154" t="s">
        <v>103</v>
      </c>
      <c r="E210" s="155">
        <f>E11+E38+E127+E171+E187+E208</f>
        <v>8604085</v>
      </c>
      <c r="F210" s="156">
        <f>F11+F38+F127+F171+F187+F208</f>
        <v>10102276</v>
      </c>
      <c r="G210" s="188">
        <f>G11+G38+G127+G171+G187+G208</f>
        <v>9276912</v>
      </c>
      <c r="H210" s="157">
        <f t="shared" si="40"/>
        <v>91.82992030706744</v>
      </c>
      <c r="I210" s="158">
        <f>I11+I38+I127+I171+I187+I208</f>
        <v>3345598</v>
      </c>
      <c r="J210" s="156">
        <f>J11+J38+J127+J171+J187+J208</f>
        <v>3573707</v>
      </c>
      <c r="K210" s="159">
        <f>K11+K38+K127+K171+K187+K208</f>
        <v>2832054</v>
      </c>
      <c r="L210" s="157">
        <f>+K210/J210*100</f>
        <v>79.24695561219764</v>
      </c>
      <c r="M210" s="158">
        <f>M11+M38+M127+M171+M187+M208</f>
        <v>11949683</v>
      </c>
      <c r="N210" s="156">
        <f>N11+N38+N127+N171+N187+N208</f>
        <v>13675983</v>
      </c>
      <c r="O210" s="159">
        <f>O11+O38+O127+O171+O187+O208</f>
        <v>12108966</v>
      </c>
      <c r="P210" s="157">
        <f>+O210/N210*100</f>
        <v>88.54183278818056</v>
      </c>
    </row>
    <row r="211" spans="1:16" ht="12.75">
      <c r="A211" s="13"/>
      <c r="B211" s="13"/>
      <c r="C211" s="14"/>
      <c r="D211" s="15"/>
      <c r="E211" s="21"/>
      <c r="F211" s="21"/>
      <c r="G211" s="21"/>
      <c r="H211" s="18"/>
      <c r="I211" s="21"/>
      <c r="J211" s="18"/>
      <c r="K211" s="21"/>
      <c r="L211" s="18"/>
      <c r="M211" s="21"/>
      <c r="N211" s="21"/>
      <c r="O211" s="21"/>
      <c r="P211" s="22"/>
    </row>
    <row r="212" spans="1:16" ht="18.75">
      <c r="A212" s="13"/>
      <c r="B212" s="13"/>
      <c r="C212" s="14"/>
      <c r="D212" s="15"/>
      <c r="E212" s="16"/>
      <c r="F212" s="16"/>
      <c r="G212" s="196"/>
      <c r="H212" s="13"/>
      <c r="I212" s="16"/>
      <c r="J212" s="16"/>
      <c r="K212" s="16"/>
      <c r="L212" s="13"/>
      <c r="M212" s="16"/>
      <c r="N212" s="16"/>
      <c r="O212" s="16"/>
      <c r="P212" s="13"/>
    </row>
    <row r="213" spans="1:16" ht="18.75">
      <c r="A213" s="13"/>
      <c r="B213" s="13"/>
      <c r="C213" s="14"/>
      <c r="D213" s="15"/>
      <c r="E213" s="16"/>
      <c r="F213" s="16"/>
      <c r="G213" s="196"/>
      <c r="H213" s="13"/>
      <c r="I213" s="13"/>
      <c r="J213" s="16"/>
      <c r="K213" s="16"/>
      <c r="L213" s="13"/>
      <c r="M213" s="16"/>
      <c r="N213" s="16"/>
      <c r="O213" s="16"/>
      <c r="P213" s="13"/>
    </row>
    <row r="214" spans="1:16" ht="12.75">
      <c r="A214" s="13"/>
      <c r="B214" s="13"/>
      <c r="C214" s="14"/>
      <c r="D214" s="15"/>
      <c r="E214" s="16"/>
      <c r="F214" s="16"/>
      <c r="G214" s="16"/>
      <c r="H214" s="13"/>
      <c r="I214" s="13"/>
      <c r="J214" s="13"/>
      <c r="K214" s="13"/>
      <c r="L214" s="13"/>
      <c r="M214" s="16"/>
      <c r="N214" s="16"/>
      <c r="O214" s="16"/>
      <c r="P214" s="13"/>
    </row>
    <row r="215" spans="1:16" ht="12.75">
      <c r="A215" s="13"/>
      <c r="B215" s="13"/>
      <c r="C215" s="14"/>
      <c r="D215" s="15"/>
      <c r="E215" s="16"/>
      <c r="F215" s="13"/>
      <c r="G215" s="13"/>
      <c r="H215" s="13"/>
      <c r="I215" s="16"/>
      <c r="J215" s="16"/>
      <c r="K215" s="13"/>
      <c r="L215" s="13"/>
      <c r="M215" s="16"/>
      <c r="N215" s="16"/>
      <c r="O215" s="16"/>
      <c r="P215" s="13"/>
    </row>
    <row r="216" spans="1:16" ht="12.75">
      <c r="A216" s="13"/>
      <c r="B216" s="13"/>
      <c r="C216" s="14"/>
      <c r="D216" s="15"/>
      <c r="E216" s="16"/>
      <c r="F216" s="13"/>
      <c r="G216" s="13"/>
      <c r="H216" s="13"/>
      <c r="I216" s="13"/>
      <c r="J216" s="13"/>
      <c r="K216" s="13"/>
      <c r="L216" s="13"/>
      <c r="M216" s="16"/>
      <c r="N216" s="16"/>
      <c r="O216" s="16"/>
      <c r="P216" s="13"/>
    </row>
    <row r="217" spans="1:16" ht="12.75">
      <c r="A217" s="13"/>
      <c r="B217" s="13"/>
      <c r="C217" s="14"/>
      <c r="D217" s="15"/>
      <c r="E217" s="16"/>
      <c r="F217" s="16"/>
      <c r="G217" s="13"/>
      <c r="H217" s="13"/>
      <c r="I217" s="13"/>
      <c r="J217" s="13"/>
      <c r="K217" s="13"/>
      <c r="L217" s="13"/>
      <c r="M217" s="16"/>
      <c r="N217" s="16"/>
      <c r="O217" s="16"/>
      <c r="P217" s="13"/>
    </row>
    <row r="218" spans="1:16" ht="12.75">
      <c r="A218" s="13"/>
      <c r="B218" s="13"/>
      <c r="C218" s="14"/>
      <c r="D218" s="15"/>
      <c r="E218" s="16"/>
      <c r="F218" s="13"/>
      <c r="G218" s="13"/>
      <c r="H218" s="13"/>
      <c r="I218" s="16"/>
      <c r="J218" s="13"/>
      <c r="K218" s="16"/>
      <c r="L218" s="13"/>
      <c r="M218" s="16"/>
      <c r="N218" s="16"/>
      <c r="O218" s="16"/>
      <c r="P218" s="13"/>
    </row>
    <row r="219" spans="1:16" ht="12.75">
      <c r="A219" s="13"/>
      <c r="B219" s="13"/>
      <c r="C219" s="14"/>
      <c r="D219" s="15"/>
      <c r="E219" s="16"/>
      <c r="F219" s="13"/>
      <c r="G219" s="13"/>
      <c r="H219" s="13"/>
      <c r="I219" s="13"/>
      <c r="J219" s="13"/>
      <c r="K219" s="13"/>
      <c r="L219" s="13"/>
      <c r="M219" s="16"/>
      <c r="N219" s="16"/>
      <c r="O219" s="16"/>
      <c r="P219" s="13"/>
    </row>
    <row r="220" spans="1:16" ht="12.75">
      <c r="A220" s="13"/>
      <c r="B220" s="13"/>
      <c r="C220" s="14"/>
      <c r="D220" s="15"/>
      <c r="E220" s="16"/>
      <c r="F220" s="16"/>
      <c r="G220" s="13"/>
      <c r="H220" s="13"/>
      <c r="I220" s="13"/>
      <c r="J220" s="13"/>
      <c r="K220" s="13"/>
      <c r="L220" s="13"/>
      <c r="M220" s="16"/>
      <c r="N220" s="16"/>
      <c r="O220" s="16"/>
      <c r="P220" s="13"/>
    </row>
    <row r="221" spans="1:16" ht="12.75">
      <c r="A221" s="13"/>
      <c r="B221" s="13"/>
      <c r="C221" s="14"/>
      <c r="D221" s="15"/>
      <c r="E221" s="16"/>
      <c r="F221" s="13"/>
      <c r="G221" s="13"/>
      <c r="H221" s="13"/>
      <c r="I221" s="13"/>
      <c r="J221" s="13"/>
      <c r="K221" s="13"/>
      <c r="L221" s="13"/>
      <c r="M221" s="16"/>
      <c r="N221" s="16"/>
      <c r="O221" s="16"/>
      <c r="P221" s="13"/>
    </row>
    <row r="222" spans="1:16" ht="12.75">
      <c r="A222" s="13"/>
      <c r="B222" s="13"/>
      <c r="C222" s="14"/>
      <c r="D222" s="15"/>
      <c r="E222" s="16"/>
      <c r="F222" s="13"/>
      <c r="G222" s="13"/>
      <c r="H222" s="13"/>
      <c r="I222" s="13"/>
      <c r="J222" s="16"/>
      <c r="K222" s="13"/>
      <c r="L222" s="13"/>
      <c r="M222" s="16"/>
      <c r="N222" s="16"/>
      <c r="O222" s="16"/>
      <c r="P222" s="13"/>
    </row>
    <row r="223" spans="1:16" ht="12.75">
      <c r="A223" s="13"/>
      <c r="B223" s="13"/>
      <c r="C223" s="14"/>
      <c r="D223" s="15"/>
      <c r="E223" s="16"/>
      <c r="F223" s="13"/>
      <c r="G223" s="13"/>
      <c r="H223" s="13"/>
      <c r="I223" s="13"/>
      <c r="J223" s="13"/>
      <c r="K223" s="16"/>
      <c r="L223" s="13"/>
      <c r="M223" s="16"/>
      <c r="N223" s="16"/>
      <c r="O223" s="16"/>
      <c r="P223" s="13"/>
    </row>
    <row r="224" spans="1:16" ht="12.75">
      <c r="A224" s="13"/>
      <c r="B224" s="13"/>
      <c r="C224" s="14"/>
      <c r="D224" s="15"/>
      <c r="E224" s="16"/>
      <c r="F224" s="13"/>
      <c r="G224" s="13"/>
      <c r="H224" s="13"/>
      <c r="I224" s="13"/>
      <c r="J224" s="13"/>
      <c r="K224" s="13"/>
      <c r="L224" s="13"/>
      <c r="M224" s="16"/>
      <c r="N224" s="16"/>
      <c r="O224" s="16"/>
      <c r="P224" s="13"/>
    </row>
    <row r="225" spans="1:16" ht="12.75">
      <c r="A225" s="13"/>
      <c r="B225" s="13"/>
      <c r="C225" s="14"/>
      <c r="D225" s="15"/>
      <c r="E225" s="16"/>
      <c r="F225" s="13"/>
      <c r="G225" s="13"/>
      <c r="H225" s="13"/>
      <c r="I225" s="13"/>
      <c r="J225" s="13"/>
      <c r="K225" s="13"/>
      <c r="L225" s="13"/>
      <c r="M225" s="16"/>
      <c r="N225" s="16"/>
      <c r="O225" s="16"/>
      <c r="P225" s="13"/>
    </row>
    <row r="226" spans="1:16" ht="12.75">
      <c r="A226" s="13"/>
      <c r="B226" s="13"/>
      <c r="C226" s="14"/>
      <c r="D226" s="15"/>
      <c r="E226" s="16"/>
      <c r="F226" s="13"/>
      <c r="G226" s="13"/>
      <c r="H226" s="13"/>
      <c r="I226" s="13"/>
      <c r="J226" s="13"/>
      <c r="K226" s="13"/>
      <c r="L226" s="13"/>
      <c r="M226" s="16"/>
      <c r="N226" s="16"/>
      <c r="O226" s="16"/>
      <c r="P226" s="13"/>
    </row>
    <row r="227" spans="1:16" ht="12.75">
      <c r="A227" s="13"/>
      <c r="B227" s="13"/>
      <c r="C227" s="14"/>
      <c r="D227" s="15"/>
      <c r="E227" s="16"/>
      <c r="F227" s="13"/>
      <c r="G227" s="13"/>
      <c r="H227" s="13"/>
      <c r="I227" s="13"/>
      <c r="J227" s="13"/>
      <c r="K227" s="13"/>
      <c r="L227" s="13"/>
      <c r="M227" s="16"/>
      <c r="N227" s="16"/>
      <c r="O227" s="16"/>
      <c r="P227" s="13"/>
    </row>
    <row r="228" spans="1:16" ht="12.75">
      <c r="A228" s="13"/>
      <c r="B228" s="13"/>
      <c r="C228" s="14"/>
      <c r="D228" s="15"/>
      <c r="E228" s="16"/>
      <c r="F228" s="13"/>
      <c r="G228" s="13"/>
      <c r="H228" s="13"/>
      <c r="I228" s="13"/>
      <c r="J228" s="13"/>
      <c r="K228" s="13"/>
      <c r="L228" s="13"/>
      <c r="M228" s="16"/>
      <c r="N228" s="16"/>
      <c r="O228" s="16"/>
      <c r="P228" s="13"/>
    </row>
    <row r="229" spans="1:16" ht="12.75">
      <c r="A229" s="13"/>
      <c r="B229" s="13"/>
      <c r="C229" s="14"/>
      <c r="D229" s="15"/>
      <c r="E229" s="16"/>
      <c r="F229" s="13"/>
      <c r="G229" s="13"/>
      <c r="H229" s="13"/>
      <c r="I229" s="13"/>
      <c r="J229" s="13"/>
      <c r="K229" s="13"/>
      <c r="L229" s="13"/>
      <c r="M229" s="16"/>
      <c r="N229" s="16"/>
      <c r="O229" s="16"/>
      <c r="P229" s="13"/>
    </row>
    <row r="230" spans="1:16" ht="12.75">
      <c r="A230" s="13"/>
      <c r="B230" s="13"/>
      <c r="C230" s="14"/>
      <c r="D230" s="15"/>
      <c r="E230" s="16"/>
      <c r="F230" s="13"/>
      <c r="G230" s="13"/>
      <c r="H230" s="13"/>
      <c r="I230" s="13"/>
      <c r="J230" s="13"/>
      <c r="K230" s="13"/>
      <c r="L230" s="13"/>
      <c r="M230" s="16"/>
      <c r="N230" s="16"/>
      <c r="O230" s="16"/>
      <c r="P230" s="13"/>
    </row>
    <row r="231" spans="1:16" ht="12.75">
      <c r="A231" s="13"/>
      <c r="B231" s="13"/>
      <c r="C231" s="14"/>
      <c r="D231" s="15"/>
      <c r="E231" s="16"/>
      <c r="F231" s="13"/>
      <c r="G231" s="13"/>
      <c r="H231" s="13"/>
      <c r="I231" s="13"/>
      <c r="J231" s="13"/>
      <c r="K231" s="13"/>
      <c r="L231" s="13"/>
      <c r="M231" s="16"/>
      <c r="N231" s="16"/>
      <c r="O231" s="16"/>
      <c r="P231" s="13"/>
    </row>
    <row r="232" spans="1:16" ht="12.75">
      <c r="A232" s="13"/>
      <c r="B232" s="13"/>
      <c r="C232" s="14"/>
      <c r="D232" s="15"/>
      <c r="E232" s="16"/>
      <c r="F232" s="13"/>
      <c r="G232" s="13"/>
      <c r="H232" s="13"/>
      <c r="I232" s="13"/>
      <c r="J232" s="13"/>
      <c r="K232" s="13"/>
      <c r="L232" s="13"/>
      <c r="M232" s="16"/>
      <c r="N232" s="16"/>
      <c r="O232" s="16"/>
      <c r="P232" s="13"/>
    </row>
    <row r="233" spans="1:16" ht="12.75">
      <c r="A233" s="13"/>
      <c r="B233" s="13"/>
      <c r="C233" s="14"/>
      <c r="D233" s="15"/>
      <c r="E233" s="16"/>
      <c r="F233" s="13"/>
      <c r="G233" s="13"/>
      <c r="H233" s="13"/>
      <c r="I233" s="13"/>
      <c r="J233" s="13"/>
      <c r="K233" s="13"/>
      <c r="L233" s="13"/>
      <c r="M233" s="16"/>
      <c r="N233" s="16"/>
      <c r="O233" s="16"/>
      <c r="P233" s="13"/>
    </row>
    <row r="234" spans="1:16" ht="12.75">
      <c r="A234" s="13"/>
      <c r="B234" s="13"/>
      <c r="C234" s="14"/>
      <c r="D234" s="15"/>
      <c r="E234" s="16"/>
      <c r="F234" s="13"/>
      <c r="G234" s="13"/>
      <c r="H234" s="13"/>
      <c r="I234" s="13"/>
      <c r="J234" s="13"/>
      <c r="K234" s="13"/>
      <c r="L234" s="13"/>
      <c r="M234" s="16"/>
      <c r="N234" s="16"/>
      <c r="O234" s="16"/>
      <c r="P234" s="13"/>
    </row>
    <row r="235" spans="1:16" ht="12.75">
      <c r="A235" s="13"/>
      <c r="B235" s="13"/>
      <c r="C235" s="14"/>
      <c r="D235" s="15"/>
      <c r="E235" s="16"/>
      <c r="F235" s="13"/>
      <c r="G235" s="13"/>
      <c r="H235" s="13"/>
      <c r="I235" s="13"/>
      <c r="J235" s="13"/>
      <c r="K235" s="13"/>
      <c r="L235" s="13"/>
      <c r="M235" s="16"/>
      <c r="N235" s="16"/>
      <c r="O235" s="16"/>
      <c r="P235" s="13"/>
    </row>
    <row r="236" spans="1:16" ht="12.75">
      <c r="A236" s="13"/>
      <c r="B236" s="13"/>
      <c r="C236" s="14"/>
      <c r="D236" s="15"/>
      <c r="E236" s="16"/>
      <c r="F236" s="13"/>
      <c r="G236" s="13"/>
      <c r="H236" s="13"/>
      <c r="I236" s="13"/>
      <c r="J236" s="13"/>
      <c r="K236" s="13"/>
      <c r="L236" s="13"/>
      <c r="M236" s="16"/>
      <c r="N236" s="16"/>
      <c r="O236" s="16"/>
      <c r="P236" s="13"/>
    </row>
    <row r="237" spans="1:16" ht="12.75">
      <c r="A237" s="13"/>
      <c r="B237" s="13"/>
      <c r="C237" s="14"/>
      <c r="D237" s="15"/>
      <c r="E237" s="16"/>
      <c r="F237" s="13"/>
      <c r="G237" s="13"/>
      <c r="H237" s="13"/>
      <c r="I237" s="13"/>
      <c r="J237" s="13"/>
      <c r="K237" s="13"/>
      <c r="L237" s="13"/>
      <c r="M237" s="16"/>
      <c r="N237" s="16"/>
      <c r="O237" s="16"/>
      <c r="P237" s="13"/>
    </row>
    <row r="238" spans="1:16" ht="12.75">
      <c r="A238" s="13"/>
      <c r="B238" s="13"/>
      <c r="C238" s="14"/>
      <c r="D238" s="15"/>
      <c r="E238" s="16"/>
      <c r="F238" s="13"/>
      <c r="G238" s="13"/>
      <c r="H238" s="13"/>
      <c r="I238" s="13"/>
      <c r="J238" s="13"/>
      <c r="K238" s="13"/>
      <c r="L238" s="13"/>
      <c r="M238" s="16"/>
      <c r="N238" s="16"/>
      <c r="O238" s="16"/>
      <c r="P238" s="13"/>
    </row>
    <row r="239" spans="1:16" ht="12.75">
      <c r="A239" s="13"/>
      <c r="B239" s="13"/>
      <c r="C239" s="14"/>
      <c r="D239" s="15"/>
      <c r="E239" s="16"/>
      <c r="F239" s="13"/>
      <c r="G239" s="13"/>
      <c r="H239" s="13"/>
      <c r="I239" s="13"/>
      <c r="J239" s="13"/>
      <c r="K239" s="13"/>
      <c r="L239" s="13"/>
      <c r="M239" s="16"/>
      <c r="N239" s="16"/>
      <c r="O239" s="16"/>
      <c r="P239" s="13"/>
    </row>
    <row r="240" spans="1:16" ht="12.75">
      <c r="A240" s="13"/>
      <c r="B240" s="13"/>
      <c r="C240" s="14"/>
      <c r="D240" s="15"/>
      <c r="E240" s="16"/>
      <c r="F240" s="13"/>
      <c r="G240" s="13"/>
      <c r="H240" s="13"/>
      <c r="I240" s="13"/>
      <c r="J240" s="13"/>
      <c r="K240" s="13"/>
      <c r="L240" s="13"/>
      <c r="M240" s="16"/>
      <c r="N240" s="16"/>
      <c r="O240" s="16"/>
      <c r="P240" s="13"/>
    </row>
    <row r="241" spans="1:16" ht="12.75">
      <c r="A241" s="13"/>
      <c r="B241" s="13"/>
      <c r="C241" s="14"/>
      <c r="D241" s="15"/>
      <c r="E241" s="16"/>
      <c r="F241" s="13"/>
      <c r="G241" s="13"/>
      <c r="H241" s="13"/>
      <c r="I241" s="13"/>
      <c r="J241" s="13"/>
      <c r="K241" s="13"/>
      <c r="L241" s="13"/>
      <c r="M241" s="16"/>
      <c r="N241" s="16"/>
      <c r="O241" s="16"/>
      <c r="P241" s="13"/>
    </row>
    <row r="242" spans="1:16" ht="12.75">
      <c r="A242" s="13"/>
      <c r="B242" s="13"/>
      <c r="C242" s="14"/>
      <c r="D242" s="15"/>
      <c r="E242" s="16"/>
      <c r="F242" s="13"/>
      <c r="G242" s="13"/>
      <c r="H242" s="13"/>
      <c r="I242" s="13"/>
      <c r="J242" s="13"/>
      <c r="K242" s="13"/>
      <c r="L242" s="13"/>
      <c r="M242" s="16"/>
      <c r="N242" s="16"/>
      <c r="O242" s="16"/>
      <c r="P242" s="13"/>
    </row>
    <row r="243" spans="1:16" ht="12.75">
      <c r="A243" s="13"/>
      <c r="B243" s="13"/>
      <c r="C243" s="14"/>
      <c r="D243" s="15"/>
      <c r="E243" s="16"/>
      <c r="F243" s="13"/>
      <c r="G243" s="13"/>
      <c r="H243" s="13"/>
      <c r="I243" s="13"/>
      <c r="J243" s="13"/>
      <c r="K243" s="13"/>
      <c r="L243" s="13"/>
      <c r="M243" s="16"/>
      <c r="N243" s="16"/>
      <c r="O243" s="16"/>
      <c r="P243" s="13"/>
    </row>
    <row r="244" spans="1:16" ht="12.75">
      <c r="A244" s="13"/>
      <c r="B244" s="13"/>
      <c r="C244" s="14"/>
      <c r="D244" s="15"/>
      <c r="E244" s="16"/>
      <c r="F244" s="13"/>
      <c r="G244" s="13"/>
      <c r="H244" s="13"/>
      <c r="I244" s="13"/>
      <c r="J244" s="13"/>
      <c r="K244" s="13"/>
      <c r="L244" s="13"/>
      <c r="M244" s="16"/>
      <c r="N244" s="16"/>
      <c r="O244" s="16"/>
      <c r="P244" s="13"/>
    </row>
    <row r="245" spans="1:16" ht="12.75">
      <c r="A245" s="13"/>
      <c r="B245" s="13"/>
      <c r="C245" s="14"/>
      <c r="D245" s="15"/>
      <c r="E245" s="16"/>
      <c r="F245" s="13"/>
      <c r="G245" s="13"/>
      <c r="H245" s="13"/>
      <c r="I245" s="13"/>
      <c r="J245" s="13"/>
      <c r="K245" s="13"/>
      <c r="L245" s="13"/>
      <c r="M245" s="16"/>
      <c r="N245" s="16"/>
      <c r="O245" s="16"/>
      <c r="P245" s="13"/>
    </row>
    <row r="246" spans="1:16" ht="12.75">
      <c r="A246" s="13"/>
      <c r="B246" s="13"/>
      <c r="C246" s="14"/>
      <c r="D246" s="15"/>
      <c r="E246" s="16"/>
      <c r="F246" s="13"/>
      <c r="G246" s="13"/>
      <c r="H246" s="13"/>
      <c r="I246" s="13"/>
      <c r="J246" s="13"/>
      <c r="K246" s="13"/>
      <c r="L246" s="13"/>
      <c r="M246" s="16"/>
      <c r="N246" s="16"/>
      <c r="O246" s="16"/>
      <c r="P246" s="13"/>
    </row>
    <row r="247" spans="1:16" ht="12.75">
      <c r="A247" s="13"/>
      <c r="B247" s="13"/>
      <c r="C247" s="14"/>
      <c r="D247" s="15"/>
      <c r="E247" s="16"/>
      <c r="F247" s="13"/>
      <c r="G247" s="13"/>
      <c r="H247" s="13"/>
      <c r="I247" s="13"/>
      <c r="J247" s="13"/>
      <c r="K247" s="13"/>
      <c r="L247" s="13"/>
      <c r="M247" s="16"/>
      <c r="N247" s="16"/>
      <c r="O247" s="16"/>
      <c r="P247" s="13"/>
    </row>
    <row r="248" spans="1:16" ht="12.75">
      <c r="A248" s="13"/>
      <c r="B248" s="13"/>
      <c r="C248" s="14"/>
      <c r="D248" s="15"/>
      <c r="E248" s="16"/>
      <c r="F248" s="13"/>
      <c r="G248" s="13"/>
      <c r="H248" s="13"/>
      <c r="I248" s="13"/>
      <c r="J248" s="13"/>
      <c r="K248" s="13"/>
      <c r="L248" s="13"/>
      <c r="M248" s="16"/>
      <c r="N248" s="16"/>
      <c r="O248" s="16"/>
      <c r="P248" s="13"/>
    </row>
    <row r="249" spans="1:16" ht="12.75">
      <c r="A249" s="13"/>
      <c r="B249" s="13"/>
      <c r="C249" s="14"/>
      <c r="D249" s="15"/>
      <c r="E249" s="16"/>
      <c r="F249" s="13"/>
      <c r="G249" s="13"/>
      <c r="H249" s="13"/>
      <c r="I249" s="13"/>
      <c r="J249" s="13"/>
      <c r="K249" s="13"/>
      <c r="L249" s="13"/>
      <c r="M249" s="16"/>
      <c r="N249" s="16"/>
      <c r="O249" s="16"/>
      <c r="P249" s="13"/>
    </row>
    <row r="250" spans="1:16" ht="12.75">
      <c r="A250" s="13"/>
      <c r="B250" s="13"/>
      <c r="C250" s="14"/>
      <c r="D250" s="15"/>
      <c r="E250" s="16"/>
      <c r="F250" s="13"/>
      <c r="G250" s="13"/>
      <c r="H250" s="13"/>
      <c r="I250" s="13"/>
      <c r="J250" s="13"/>
      <c r="K250" s="13"/>
      <c r="L250" s="13"/>
      <c r="M250" s="16"/>
      <c r="N250" s="16"/>
      <c r="O250" s="16"/>
      <c r="P250" s="13"/>
    </row>
    <row r="251" spans="1:16" ht="12.75">
      <c r="A251" s="13"/>
      <c r="B251" s="13"/>
      <c r="C251" s="14"/>
      <c r="D251" s="15"/>
      <c r="E251" s="16"/>
      <c r="F251" s="13"/>
      <c r="G251" s="13"/>
      <c r="H251" s="13"/>
      <c r="I251" s="13"/>
      <c r="J251" s="13"/>
      <c r="K251" s="13"/>
      <c r="L251" s="13"/>
      <c r="M251" s="16"/>
      <c r="N251" s="16"/>
      <c r="O251" s="16"/>
      <c r="P251" s="13"/>
    </row>
    <row r="252" spans="1:16" ht="12.75">
      <c r="A252" s="13"/>
      <c r="B252" s="13"/>
      <c r="C252" s="14"/>
      <c r="D252" s="15"/>
      <c r="E252" s="16"/>
      <c r="F252" s="13"/>
      <c r="G252" s="13"/>
      <c r="H252" s="13"/>
      <c r="I252" s="13"/>
      <c r="J252" s="13"/>
      <c r="K252" s="13"/>
      <c r="L252" s="13"/>
      <c r="M252" s="16"/>
      <c r="N252" s="16"/>
      <c r="O252" s="16"/>
      <c r="P252" s="13"/>
    </row>
    <row r="253" spans="1:16" ht="12.75">
      <c r="A253" s="13"/>
      <c r="B253" s="13"/>
      <c r="C253" s="14"/>
      <c r="D253" s="15"/>
      <c r="E253" s="16"/>
      <c r="F253" s="13"/>
      <c r="G253" s="13"/>
      <c r="H253" s="13"/>
      <c r="I253" s="13"/>
      <c r="J253" s="13"/>
      <c r="K253" s="13"/>
      <c r="L253" s="13"/>
      <c r="M253" s="16"/>
      <c r="N253" s="16"/>
      <c r="O253" s="16"/>
      <c r="P253" s="13"/>
    </row>
    <row r="254" spans="1:16" ht="12.75">
      <c r="A254" s="13"/>
      <c r="B254" s="13"/>
      <c r="C254" s="14"/>
      <c r="D254" s="15"/>
      <c r="E254" s="16"/>
      <c r="F254" s="13"/>
      <c r="G254" s="13"/>
      <c r="H254" s="13"/>
      <c r="I254" s="13"/>
      <c r="J254" s="13"/>
      <c r="K254" s="13"/>
      <c r="L254" s="13"/>
      <c r="M254" s="16"/>
      <c r="N254" s="16"/>
      <c r="O254" s="16"/>
      <c r="P254" s="13"/>
    </row>
    <row r="255" spans="1:16" ht="12.75">
      <c r="A255" s="13"/>
      <c r="B255" s="13"/>
      <c r="C255" s="14"/>
      <c r="D255" s="15"/>
      <c r="E255" s="16"/>
      <c r="F255" s="13"/>
      <c r="G255" s="13"/>
      <c r="H255" s="13"/>
      <c r="I255" s="13"/>
      <c r="J255" s="13"/>
      <c r="K255" s="13"/>
      <c r="L255" s="13"/>
      <c r="M255" s="16"/>
      <c r="N255" s="16"/>
      <c r="O255" s="16"/>
      <c r="P255" s="13"/>
    </row>
    <row r="256" spans="1:16" ht="12.75">
      <c r="A256" s="13"/>
      <c r="B256" s="13"/>
      <c r="C256" s="14"/>
      <c r="D256" s="15"/>
      <c r="E256" s="16"/>
      <c r="F256" s="13"/>
      <c r="G256" s="13"/>
      <c r="H256" s="13"/>
      <c r="I256" s="13"/>
      <c r="J256" s="13"/>
      <c r="K256" s="13"/>
      <c r="L256" s="13"/>
      <c r="M256" s="16"/>
      <c r="N256" s="16"/>
      <c r="O256" s="16"/>
      <c r="P256" s="13"/>
    </row>
    <row r="257" spans="1:16" ht="12.75">
      <c r="A257" s="13"/>
      <c r="B257" s="13"/>
      <c r="C257" s="14"/>
      <c r="D257" s="15"/>
      <c r="E257" s="16"/>
      <c r="F257" s="13"/>
      <c r="G257" s="13"/>
      <c r="H257" s="13"/>
      <c r="I257" s="13"/>
      <c r="J257" s="13"/>
      <c r="K257" s="13"/>
      <c r="L257" s="13"/>
      <c r="M257" s="16"/>
      <c r="N257" s="16"/>
      <c r="O257" s="16"/>
      <c r="P257" s="13"/>
    </row>
    <row r="258" spans="1:16" ht="12.75">
      <c r="A258" s="13"/>
      <c r="B258" s="13"/>
      <c r="C258" s="14"/>
      <c r="D258" s="15"/>
      <c r="E258" s="16"/>
      <c r="F258" s="13"/>
      <c r="G258" s="13"/>
      <c r="H258" s="13"/>
      <c r="I258" s="13"/>
      <c r="J258" s="13"/>
      <c r="K258" s="13"/>
      <c r="L258" s="13"/>
      <c r="M258" s="16"/>
      <c r="N258" s="16"/>
      <c r="O258" s="16"/>
      <c r="P258" s="13"/>
    </row>
    <row r="259" spans="1:16" ht="12.75">
      <c r="A259" s="13"/>
      <c r="B259" s="13"/>
      <c r="C259" s="14"/>
      <c r="D259" s="15"/>
      <c r="E259" s="16"/>
      <c r="F259" s="13"/>
      <c r="G259" s="13"/>
      <c r="H259" s="13"/>
      <c r="I259" s="13"/>
      <c r="J259" s="13"/>
      <c r="K259" s="13"/>
      <c r="L259" s="13"/>
      <c r="M259" s="16"/>
      <c r="N259" s="16"/>
      <c r="O259" s="16"/>
      <c r="P259" s="13"/>
    </row>
    <row r="260" spans="1:16" ht="12.75">
      <c r="A260" s="13"/>
      <c r="B260" s="13"/>
      <c r="C260" s="14"/>
      <c r="D260" s="15"/>
      <c r="E260" s="16"/>
      <c r="F260" s="13"/>
      <c r="G260" s="13"/>
      <c r="H260" s="13"/>
      <c r="I260" s="13"/>
      <c r="J260" s="13"/>
      <c r="K260" s="13"/>
      <c r="L260" s="13"/>
      <c r="M260" s="16"/>
      <c r="N260" s="16"/>
      <c r="O260" s="16"/>
      <c r="P260" s="13"/>
    </row>
    <row r="261" spans="1:16" ht="12.75">
      <c r="A261" s="13"/>
      <c r="B261" s="13"/>
      <c r="C261" s="14"/>
      <c r="D261" s="15"/>
      <c r="E261" s="16"/>
      <c r="F261" s="13"/>
      <c r="G261" s="13"/>
      <c r="H261" s="13"/>
      <c r="I261" s="13"/>
      <c r="J261" s="13"/>
      <c r="K261" s="13"/>
      <c r="L261" s="13"/>
      <c r="M261" s="16"/>
      <c r="N261" s="16"/>
      <c r="O261" s="16"/>
      <c r="P261" s="13"/>
    </row>
    <row r="262" spans="1:16" ht="12.75">
      <c r="A262" s="13"/>
      <c r="B262" s="13"/>
      <c r="C262" s="14"/>
      <c r="D262" s="15"/>
      <c r="E262" s="16"/>
      <c r="F262" s="13"/>
      <c r="G262" s="13"/>
      <c r="H262" s="13"/>
      <c r="I262" s="13"/>
      <c r="J262" s="13"/>
      <c r="K262" s="13"/>
      <c r="L262" s="13"/>
      <c r="M262" s="16"/>
      <c r="N262" s="16"/>
      <c r="O262" s="16"/>
      <c r="P262" s="13"/>
    </row>
    <row r="263" spans="1:16" ht="12.75">
      <c r="A263" s="13"/>
      <c r="B263" s="13"/>
      <c r="C263" s="14"/>
      <c r="D263" s="15"/>
      <c r="E263" s="16"/>
      <c r="F263" s="13"/>
      <c r="G263" s="13"/>
      <c r="H263" s="13"/>
      <c r="I263" s="13"/>
      <c r="J263" s="13"/>
      <c r="K263" s="13"/>
      <c r="L263" s="13"/>
      <c r="M263" s="16"/>
      <c r="N263" s="16"/>
      <c r="O263" s="16"/>
      <c r="P263" s="13"/>
    </row>
    <row r="264" spans="1:16" ht="12.75">
      <c r="A264" s="13"/>
      <c r="B264" s="13"/>
      <c r="C264" s="14"/>
      <c r="D264" s="15"/>
      <c r="E264" s="16"/>
      <c r="F264" s="13"/>
      <c r="G264" s="13"/>
      <c r="H264" s="13"/>
      <c r="I264" s="13"/>
      <c r="J264" s="13"/>
      <c r="K264" s="13"/>
      <c r="L264" s="13"/>
      <c r="M264" s="16"/>
      <c r="N264" s="16"/>
      <c r="O264" s="16"/>
      <c r="P264" s="13"/>
    </row>
    <row r="265" spans="1:16" ht="12.75">
      <c r="A265" s="13"/>
      <c r="B265" s="13"/>
      <c r="C265" s="14"/>
      <c r="D265" s="15"/>
      <c r="E265" s="16"/>
      <c r="F265" s="13"/>
      <c r="G265" s="13"/>
      <c r="H265" s="13"/>
      <c r="I265" s="13"/>
      <c r="J265" s="13"/>
      <c r="K265" s="13"/>
      <c r="L265" s="13"/>
      <c r="M265" s="16"/>
      <c r="N265" s="16"/>
      <c r="O265" s="16"/>
      <c r="P265" s="13"/>
    </row>
    <row r="266" spans="1:16" ht="12.75">
      <c r="A266" s="13"/>
      <c r="B266" s="13"/>
      <c r="C266" s="14"/>
      <c r="D266" s="15"/>
      <c r="E266" s="16"/>
      <c r="F266" s="13"/>
      <c r="G266" s="13"/>
      <c r="H266" s="13"/>
      <c r="I266" s="13"/>
      <c r="J266" s="13"/>
      <c r="K266" s="13"/>
      <c r="L266" s="13"/>
      <c r="M266" s="16"/>
      <c r="N266" s="16"/>
      <c r="O266" s="16"/>
      <c r="P266" s="13"/>
    </row>
    <row r="267" spans="1:16" ht="12.75">
      <c r="A267" s="13"/>
      <c r="B267" s="13"/>
      <c r="C267" s="14"/>
      <c r="D267" s="15"/>
      <c r="E267" s="16"/>
      <c r="F267" s="13"/>
      <c r="G267" s="13"/>
      <c r="H267" s="13"/>
      <c r="I267" s="13"/>
      <c r="J267" s="13"/>
      <c r="K267" s="13"/>
      <c r="L267" s="13"/>
      <c r="M267" s="16"/>
      <c r="N267" s="16"/>
      <c r="O267" s="16"/>
      <c r="P267" s="13"/>
    </row>
    <row r="268" spans="1:16" ht="12.75">
      <c r="A268" s="13"/>
      <c r="B268" s="13"/>
      <c r="C268" s="14"/>
      <c r="D268" s="15"/>
      <c r="E268" s="16"/>
      <c r="F268" s="13"/>
      <c r="G268" s="13"/>
      <c r="H268" s="13"/>
      <c r="I268" s="13"/>
      <c r="J268" s="13"/>
      <c r="K268" s="13"/>
      <c r="L268" s="13"/>
      <c r="M268" s="16"/>
      <c r="N268" s="16"/>
      <c r="O268" s="16"/>
      <c r="P268" s="13"/>
    </row>
    <row r="269" spans="1:16" ht="12.75">
      <c r="A269" s="13"/>
      <c r="B269" s="13"/>
      <c r="C269" s="14"/>
      <c r="D269" s="15"/>
      <c r="E269" s="16"/>
      <c r="F269" s="13"/>
      <c r="G269" s="13"/>
      <c r="H269" s="13"/>
      <c r="I269" s="13"/>
      <c r="J269" s="13"/>
      <c r="K269" s="13"/>
      <c r="L269" s="13"/>
      <c r="M269" s="16"/>
      <c r="N269" s="16"/>
      <c r="O269" s="16"/>
      <c r="P269" s="13"/>
    </row>
    <row r="270" spans="1:16" ht="12.75">
      <c r="A270" s="13"/>
      <c r="B270" s="13"/>
      <c r="C270" s="14"/>
      <c r="D270" s="15"/>
      <c r="E270" s="16"/>
      <c r="F270" s="13"/>
      <c r="G270" s="13"/>
      <c r="H270" s="13"/>
      <c r="I270" s="13"/>
      <c r="J270" s="13"/>
      <c r="K270" s="13"/>
      <c r="L270" s="13"/>
      <c r="M270" s="16"/>
      <c r="N270" s="16"/>
      <c r="O270" s="16"/>
      <c r="P270" s="13"/>
    </row>
    <row r="271" spans="1:16" ht="12.75">
      <c r="A271" s="13"/>
      <c r="B271" s="13"/>
      <c r="C271" s="14"/>
      <c r="D271" s="15"/>
      <c r="E271" s="16"/>
      <c r="F271" s="13"/>
      <c r="G271" s="13"/>
      <c r="H271" s="13"/>
      <c r="I271" s="13"/>
      <c r="J271" s="13"/>
      <c r="K271" s="13"/>
      <c r="L271" s="13"/>
      <c r="M271" s="16"/>
      <c r="N271" s="16"/>
      <c r="O271" s="16"/>
      <c r="P271" s="13"/>
    </row>
    <row r="272" spans="1:16" ht="12.75">
      <c r="A272" s="13"/>
      <c r="B272" s="13"/>
      <c r="C272" s="14"/>
      <c r="D272" s="15"/>
      <c r="E272" s="16"/>
      <c r="F272" s="13"/>
      <c r="G272" s="13"/>
      <c r="H272" s="13"/>
      <c r="I272" s="13"/>
      <c r="J272" s="13"/>
      <c r="K272" s="13"/>
      <c r="L272" s="13"/>
      <c r="M272" s="16"/>
      <c r="N272" s="16"/>
      <c r="O272" s="16"/>
      <c r="P272" s="13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N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3" spans="13:15" ht="12.75">
      <c r="M283" s="4"/>
      <c r="N283" s="4"/>
      <c r="O283" s="4"/>
    </row>
    <row r="284" spans="13:15" ht="12.75">
      <c r="M284" s="4"/>
      <c r="N284" s="4"/>
      <c r="O284" s="4"/>
    </row>
    <row r="285" spans="13:15" ht="12.75">
      <c r="M285" s="4"/>
      <c r="N285" s="4"/>
      <c r="O285" s="4"/>
    </row>
    <row r="286" spans="13:15" ht="12.75">
      <c r="M286" s="4"/>
      <c r="N286" s="4"/>
      <c r="O286" s="4"/>
    </row>
    <row r="287" spans="13:15" ht="12.75">
      <c r="M287" s="4"/>
      <c r="N287" s="4"/>
      <c r="O287" s="4"/>
    </row>
    <row r="288" spans="13:15" ht="12.75">
      <c r="M288" s="4"/>
      <c r="N288" s="4"/>
      <c r="O288" s="4"/>
    </row>
    <row r="289" spans="13:15" ht="12.75">
      <c r="M289" s="4"/>
      <c r="N289" s="4"/>
      <c r="O289" s="4"/>
    </row>
    <row r="290" spans="13:15" ht="12.75">
      <c r="M290" s="4"/>
      <c r="N290" s="4"/>
      <c r="O290" s="4"/>
    </row>
    <row r="291" spans="13:15" ht="12.75">
      <c r="M291" s="4"/>
      <c r="N291" s="4"/>
      <c r="O291" s="4"/>
    </row>
    <row r="292" spans="13:15" ht="12.75">
      <c r="M292" s="4"/>
      <c r="N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6" spans="13:15" ht="12.75">
      <c r="M296" s="4"/>
      <c r="N296" s="4"/>
      <c r="O296" s="4"/>
    </row>
    <row r="297" spans="13:15" ht="12.75">
      <c r="M297" s="4"/>
      <c r="N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09" spans="13:15" ht="12.75">
      <c r="M309" s="4"/>
      <c r="N309" s="4"/>
      <c r="O309" s="4"/>
    </row>
    <row r="310" spans="13:15" ht="12.75">
      <c r="M310" s="4"/>
      <c r="N310" s="4"/>
      <c r="O310" s="4"/>
    </row>
    <row r="311" spans="13:15" ht="12.75">
      <c r="M311" s="4"/>
      <c r="N311" s="4"/>
      <c r="O311" s="4"/>
    </row>
    <row r="312" spans="13:15" ht="12.75">
      <c r="M312" s="4"/>
      <c r="N312" s="4"/>
      <c r="O312" s="4"/>
    </row>
    <row r="313" spans="13:15" ht="12.75">
      <c r="M313" s="4"/>
      <c r="N313" s="4"/>
      <c r="O313" s="4"/>
    </row>
    <row r="314" spans="13:15" ht="12.75">
      <c r="M314" s="4"/>
      <c r="N314" s="4"/>
      <c r="O314" s="4"/>
    </row>
    <row r="315" spans="13:15" ht="12.75">
      <c r="M315" s="4"/>
      <c r="N315" s="4"/>
      <c r="O315" s="4"/>
    </row>
    <row r="316" spans="13:15" ht="12.75">
      <c r="M316" s="4"/>
      <c r="N316" s="4"/>
      <c r="O316" s="4"/>
    </row>
    <row r="317" spans="13:15" ht="12.75">
      <c r="M317" s="4"/>
      <c r="N317" s="4"/>
      <c r="O317" s="4"/>
    </row>
    <row r="318" spans="13:15" ht="12.75">
      <c r="M318" s="4"/>
      <c r="N318" s="4"/>
      <c r="O318" s="4"/>
    </row>
    <row r="319" spans="13:15" ht="12.75">
      <c r="M319" s="4"/>
      <c r="N319" s="4"/>
      <c r="O319" s="4"/>
    </row>
    <row r="320" spans="13:15" ht="12.75">
      <c r="M320" s="4"/>
      <c r="N320" s="4"/>
      <c r="O320" s="4"/>
    </row>
    <row r="321" spans="13:15" ht="12.75">
      <c r="M321" s="4"/>
      <c r="N321" s="4"/>
      <c r="O321" s="4"/>
    </row>
    <row r="322" spans="13:15" ht="12.75">
      <c r="M322" s="4"/>
      <c r="N322" s="4"/>
      <c r="O322" s="4"/>
    </row>
    <row r="323" spans="13:15" ht="12.75">
      <c r="M323" s="4"/>
      <c r="N323" s="4"/>
      <c r="O323" s="4"/>
    </row>
    <row r="324" spans="13:15" ht="12.75">
      <c r="M324" s="4"/>
      <c r="N324" s="4"/>
      <c r="O324" s="4"/>
    </row>
    <row r="325" spans="13:15" ht="12.75">
      <c r="M325" s="4"/>
      <c r="N325" s="4"/>
      <c r="O325" s="4"/>
    </row>
    <row r="326" spans="13:15" ht="12.75">
      <c r="M326" s="4"/>
      <c r="N326" s="4"/>
      <c r="O326" s="4"/>
    </row>
    <row r="327" spans="13:15" ht="12.75">
      <c r="M327" s="4"/>
      <c r="N327" s="4"/>
      <c r="O327" s="4"/>
    </row>
    <row r="328" spans="13:15" ht="12.75">
      <c r="M328" s="4"/>
      <c r="N328" s="4"/>
      <c r="O328" s="4"/>
    </row>
    <row r="329" spans="13:15" ht="12.75">
      <c r="M329" s="4"/>
      <c r="N329" s="4"/>
      <c r="O329" s="4"/>
    </row>
    <row r="330" spans="13:15" ht="12.75">
      <c r="M330" s="4"/>
      <c r="N330" s="4"/>
      <c r="O330" s="4"/>
    </row>
    <row r="331" spans="13:15" ht="12.75">
      <c r="M331" s="4"/>
      <c r="N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N334" s="4"/>
      <c r="O334" s="4"/>
    </row>
    <row r="335" spans="13:15" ht="12.75">
      <c r="M335" s="4"/>
      <c r="N335" s="4"/>
      <c r="O335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  <row r="345" spans="13:15" ht="12.75">
      <c r="M345" s="4"/>
      <c r="N345" s="4"/>
      <c r="O345" s="4"/>
    </row>
    <row r="346" spans="13:15" ht="12.75">
      <c r="M346" s="4"/>
      <c r="N346" s="4"/>
      <c r="O346" s="4"/>
    </row>
    <row r="347" spans="13:15" ht="12.75">
      <c r="M347" s="4"/>
      <c r="N347" s="4"/>
      <c r="O347" s="4"/>
    </row>
    <row r="348" spans="13:15" ht="12.75">
      <c r="M348" s="4"/>
      <c r="N348" s="4"/>
      <c r="O348" s="4"/>
    </row>
    <row r="349" spans="13:15" ht="12.75">
      <c r="M349" s="4"/>
      <c r="N349" s="4"/>
      <c r="O349" s="4"/>
    </row>
    <row r="350" spans="13:15" ht="12.75">
      <c r="M350" s="4"/>
      <c r="N350" s="4"/>
      <c r="O350" s="4"/>
    </row>
    <row r="351" spans="13:15" ht="12.75">
      <c r="M351" s="4"/>
      <c r="N351" s="4"/>
      <c r="O351" s="4"/>
    </row>
    <row r="352" spans="13:15" ht="12.75">
      <c r="M352" s="4"/>
      <c r="N352" s="4"/>
      <c r="O352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horizontalDpi="600" verticalDpi="600" orientation="landscape" paperSize="9" scale="49" r:id="rId1"/>
  <headerFooter alignWithMargins="0">
    <oddHeader>&amp;C&amp;"Times New Roman CE,Tučné"&amp;20&amp;UČerpání rozpočtu provozních  a kapitálových výdajů statutárního města Brna k 31. 12. 2011 (v tis. Kč)&amp;"Times New Roman CE,Obyčejné"&amp;10&amp;U
&amp;16rekapitulace dle skupin a oddílů 
</oddHeader>
  </headerFooter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2012-04-13T05:23:44Z</cp:lastPrinted>
  <dcterms:created xsi:type="dcterms:W3CDTF">2000-07-31T08:33:51Z</dcterms:created>
  <dcterms:modified xsi:type="dcterms:W3CDTF">2012-05-16T06:36:28Z</dcterms:modified>
  <cp:category/>
  <cp:version/>
  <cp:contentType/>
  <cp:contentStatus/>
</cp:coreProperties>
</file>