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585" yWindow="65521" windowWidth="9570" windowHeight="12810" tabRatio="601" activeTab="0"/>
  </bookViews>
  <sheets>
    <sheet name="Příjmy" sheetId="1" r:id="rId1"/>
    <sheet name="D a T" sheetId="2" r:id="rId2"/>
    <sheet name="N a K" sheetId="3" r:id="rId3"/>
  </sheets>
  <definedNames>
    <definedName name="_xlnm.Print_Titles" localSheetId="1">'D a T'!$5:$6</definedName>
    <definedName name="_xlnm.Print_Titles" localSheetId="2">'N a K'!$1:$5</definedName>
    <definedName name="_xlnm.Print_Area" localSheetId="1">'D a T'!$A$1:$H$66</definedName>
    <definedName name="_xlnm.Print_Area" localSheetId="2">'N a K'!$A$1:$P$134</definedName>
    <definedName name="_xlnm.Print_Area" localSheetId="0">'Příjmy'!$A$1:$N$36</definedName>
  </definedNames>
  <calcPr fullCalcOnLoad="1"/>
</workbook>
</file>

<file path=xl/sharedStrings.xml><?xml version="1.0" encoding="utf-8"?>
<sst xmlns="http://schemas.openxmlformats.org/spreadsheetml/2006/main" count="254" uniqueCount="218">
  <si>
    <t>Správní poplatky</t>
  </si>
  <si>
    <t>třída</t>
  </si>
  <si>
    <t>položka</t>
  </si>
  <si>
    <t>pení</t>
  </si>
  <si>
    <t>Daň z příjmů fyzických osob ze samostatné výdělečné činnosti</t>
  </si>
  <si>
    <t>Daň z příjmů právnických osob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</si>
  <si>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</si>
  <si>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</si>
  <si>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</si>
  <si>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</si>
  <si>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</si>
  <si>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TŘÍDA</t>
  </si>
  <si>
    <t xml:space="preserve">KAPITÁLOVÉ PŘÍJMY </t>
  </si>
  <si>
    <t xml:space="preserve">C E L K E M </t>
  </si>
  <si>
    <t>ODDÍL</t>
  </si>
  <si>
    <t>NÁZEV ODDÍLU</t>
  </si>
  <si>
    <t>10</t>
  </si>
  <si>
    <t xml:space="preserve"> Zemědělství a lesní hospodářství</t>
  </si>
  <si>
    <t>21</t>
  </si>
  <si>
    <t xml:space="preserve"> Průmysl, stavebnictví, obchod a služby</t>
  </si>
  <si>
    <t>22</t>
  </si>
  <si>
    <t xml:space="preserve"> Doprava</t>
  </si>
  <si>
    <t>23</t>
  </si>
  <si>
    <t xml:space="preserve"> Vodní hospodářství</t>
  </si>
  <si>
    <t xml:space="preserve"> Vzdělávání</t>
  </si>
  <si>
    <t>33</t>
  </si>
  <si>
    <t xml:space="preserve"> Kultura, církve a sdělovací prostředky</t>
  </si>
  <si>
    <t>34</t>
  </si>
  <si>
    <t xml:space="preserve"> Tělovýchova a zájmová činnost</t>
  </si>
  <si>
    <t>35</t>
  </si>
  <si>
    <t xml:space="preserve"> Zdravotnictví</t>
  </si>
  <si>
    <t>36</t>
  </si>
  <si>
    <t xml:space="preserve"> Bydlení, komunální služby a územní rozvoj</t>
  </si>
  <si>
    <t>37</t>
  </si>
  <si>
    <t xml:space="preserve"> Ochrana životního prostředí</t>
  </si>
  <si>
    <t>43</t>
  </si>
  <si>
    <t>52</t>
  </si>
  <si>
    <t>53</t>
  </si>
  <si>
    <t xml:space="preserve"> Bezpečnost a veřejný pořádek</t>
  </si>
  <si>
    <t>61</t>
  </si>
  <si>
    <t>62</t>
  </si>
  <si>
    <t>63</t>
  </si>
  <si>
    <t xml:space="preserve"> Finanční operace</t>
  </si>
  <si>
    <t>64</t>
  </si>
  <si>
    <t>Členěno dle skupin a oddílů rozpočtové skladby</t>
  </si>
  <si>
    <t>§</t>
  </si>
  <si>
    <t>pina</t>
  </si>
  <si>
    <t>Podnikání a restrukturalizace v zemědělství</t>
  </si>
  <si>
    <t>Silnice</t>
  </si>
  <si>
    <t>Pitná voda</t>
  </si>
  <si>
    <t>Předškolní zařízení</t>
  </si>
  <si>
    <t>Základní školy</t>
  </si>
  <si>
    <t>Zachování a obnova kulturních památek</t>
  </si>
  <si>
    <t>Zájmová činnost v kultuře</t>
  </si>
  <si>
    <t xml:space="preserve">Bytové hospodářství </t>
  </si>
  <si>
    <t>Pohřebnictví</t>
  </si>
  <si>
    <t>Sběr a svoz komunálních odpadů</t>
  </si>
  <si>
    <t>Péče o vzhled obcí a veřejnou zeleň</t>
  </si>
  <si>
    <t>Ostatní činnosti k ochraně přírody a krajiny</t>
  </si>
  <si>
    <t>Bezpečnost a veřejný pořádek</t>
  </si>
  <si>
    <t>Činnost místní správy</t>
  </si>
  <si>
    <t>Archivní činnost</t>
  </si>
  <si>
    <t>Obecné příjmy a výdaje z finančních operací</t>
  </si>
  <si>
    <t>Finanční operace</t>
  </si>
  <si>
    <t xml:space="preserve"> Požární ochrana a integrovaný záchranný systém</t>
  </si>
  <si>
    <t xml:space="preserve">Všeobecná ambulantní péče </t>
  </si>
  <si>
    <t>Zemědělství a lesní hospodářství</t>
  </si>
  <si>
    <t>Průmysl, stavebnictví, obchod a služby</t>
  </si>
  <si>
    <t>Vodní hospodářství</t>
  </si>
  <si>
    <t>Vzdělávání</t>
  </si>
  <si>
    <t>Tělovýchova a zájmová činnost</t>
  </si>
  <si>
    <t>Zdravotnictví</t>
  </si>
  <si>
    <t>Ochrana životního prostředí</t>
  </si>
  <si>
    <t>Služby pro obyvatelstvo</t>
  </si>
  <si>
    <t>Bezpečnost státu a právní ochrana</t>
  </si>
  <si>
    <t>Ostatní činnosti</t>
  </si>
  <si>
    <t>Všeobecná veřejná správa a služby</t>
  </si>
  <si>
    <t>Daně z příjmů</t>
  </si>
  <si>
    <t>Majetkové daně</t>
  </si>
  <si>
    <t xml:space="preserve"> Průmyslová a ostatní odvětví hospodářství</t>
  </si>
  <si>
    <t xml:space="preserve"> Sociální věci a politika zaměstnanosti</t>
  </si>
  <si>
    <t>sesku-</t>
  </si>
  <si>
    <t>název položky</t>
  </si>
  <si>
    <t>sku-</t>
  </si>
  <si>
    <t>oddíl</t>
  </si>
  <si>
    <t>název paragrafu</t>
  </si>
  <si>
    <t xml:space="preserve">DAŇOVÉ PŘÍJMY                                </t>
  </si>
  <si>
    <t>Požární ochrana a integrovaný záchranný systém</t>
  </si>
  <si>
    <t>NÁZEV TŘÍDY</t>
  </si>
  <si>
    <t xml:space="preserve"> % S/UR</t>
  </si>
  <si>
    <t xml:space="preserve">NEDAŇOVÉ PŘÍJMY         </t>
  </si>
  <si>
    <t>nedaňové příjmy</t>
  </si>
  <si>
    <t>kapitálové příjmy</t>
  </si>
  <si>
    <t>nedaňové a kapitálové příjmy celkem</t>
  </si>
  <si>
    <t xml:space="preserve"> Přijaté splátky půjček                          </t>
  </si>
  <si>
    <t xml:space="preserve"> Ostatní činnosti       </t>
  </si>
  <si>
    <t xml:space="preserve">Přijaté splátky půjček                              </t>
  </si>
  <si>
    <t xml:space="preserve">Ostatní činnosti j.n.         </t>
  </si>
  <si>
    <t>Nedaňové a kapitálové příjmy celkem</t>
  </si>
  <si>
    <t>Finanční vypořádání minulých let</t>
  </si>
  <si>
    <t>Daň z přidané hodnoty</t>
  </si>
  <si>
    <t>Požární ochrana - dobrovolná část</t>
  </si>
  <si>
    <t>Divadelní činnost</t>
  </si>
  <si>
    <t>Činnosti knihovnické</t>
  </si>
  <si>
    <t>Činnosti muzeí a galerií</t>
  </si>
  <si>
    <t>Sběr a zpracování druhotných surovin</t>
  </si>
  <si>
    <t>Pěstební činnost</t>
  </si>
  <si>
    <t>Dávky a podpory v sociálním zabezpečení</t>
  </si>
  <si>
    <t>Bydlení, komunální služby a územní rozvoj</t>
  </si>
  <si>
    <t xml:space="preserve"> Dávky a podpory v sociálním zabezpečení</t>
  </si>
  <si>
    <t>Odvod výtěžku z provozování loterií</t>
  </si>
  <si>
    <t>Daň z příjmů právnických osob za obce</t>
  </si>
  <si>
    <t>Převody z ostatních vlastních fondů</t>
  </si>
  <si>
    <t>Výstavní činnosti v kultuře</t>
  </si>
  <si>
    <t>Nebytové hospodářství</t>
  </si>
  <si>
    <t>Státní správa a územní samospráva</t>
  </si>
  <si>
    <t xml:space="preserve"> Státní správa a územní samospráva</t>
  </si>
  <si>
    <t xml:space="preserve"> Jiné veřejné služby a činnosti</t>
  </si>
  <si>
    <t xml:space="preserve"> Civilní připravenost na krizové stavy</t>
  </si>
  <si>
    <t>Jiné veřejné služby a činnosti</t>
  </si>
  <si>
    <t>Civilní připravenost na krizové stavy</t>
  </si>
  <si>
    <t>Hudební činnost</t>
  </si>
  <si>
    <t>Soc. péče a pomoc v soc. zabezpečení a pol. zam.</t>
  </si>
  <si>
    <t>Ostatní záležitosti kultury, církví a sděl. prostředků</t>
  </si>
  <si>
    <t>Daň z příjmů fyzických osob z kapitálových výnosů</t>
  </si>
  <si>
    <t>Daň z příjmů fyzických osob ze závislé činnosti a funkčních požitků</t>
  </si>
  <si>
    <t>Zrušené daně, jejichž předmětem je příjem fyzických osob</t>
  </si>
  <si>
    <t>Daně ze zboží a služeb v tuzemsku</t>
  </si>
  <si>
    <t>Poplatky za znečišťování ovzduší</t>
  </si>
  <si>
    <t>Odvody za odnětí půdy ze zemědělského půdního fondu</t>
  </si>
  <si>
    <t>Poplatky za odnětí pozemků plnění funkcí lesa</t>
  </si>
  <si>
    <t>Poplatek za likvidaci komunálního odpadu</t>
  </si>
  <si>
    <t>Poplatek za lázeňský nebo rekreační pobyt</t>
  </si>
  <si>
    <t>Poplatek z ubytovací kapacity</t>
  </si>
  <si>
    <t>Poplatek za povolení k vjezdu do vybraných míst</t>
  </si>
  <si>
    <t>Zrušené místní poplatky</t>
  </si>
  <si>
    <t>Převody z vlastních fondů hospodářské (podnikatelské) činnosti</t>
  </si>
  <si>
    <t>Ostatní zemědělská a potravinářská činnost a rozvoj</t>
  </si>
  <si>
    <t>Ostatní správa v průmyslu, stavebnictví, obch. a službách</t>
  </si>
  <si>
    <t>Ostatní záležitosti pozemních komunikací</t>
  </si>
  <si>
    <t>Ostatní záležitosti vodního hospodářství</t>
  </si>
  <si>
    <t>Filmová tvorba, distribuce, kina</t>
  </si>
  <si>
    <t>Ostatní záležitosti kultury</t>
  </si>
  <si>
    <t>Ostatní záležitosti sdělovacích prostředků</t>
  </si>
  <si>
    <t>Ostatní tělovýchovná činnost</t>
  </si>
  <si>
    <t>Ostatní programy rozvoje bydlení a bytové hospodářství</t>
  </si>
  <si>
    <t>Komunální služby a územní rozvoj j. n.</t>
  </si>
  <si>
    <t>Ostatní záležitosti bydlení, kom. služeb a územního rozvoje</t>
  </si>
  <si>
    <t>Využívání a zneškodňování komunálních odpadů</t>
  </si>
  <si>
    <t>Činnost ost. orgánů st. spr. v oblasti civilního nouz. hosp.</t>
  </si>
  <si>
    <t>Ostatní finanční operace</t>
  </si>
  <si>
    <r>
      <t>Členěno dle položek rozpočtové skladby</t>
    </r>
    <r>
      <rPr>
        <vertAlign val="superscript"/>
        <sz val="18"/>
        <rFont val="Times New Roman CE"/>
        <family val="1"/>
      </rPr>
      <t xml:space="preserve"> 1)</t>
    </r>
  </si>
  <si>
    <t>Daňové příjmy celkem</t>
  </si>
  <si>
    <t>Ozdravování hosp. zvířat, zvláštní veterinární péče</t>
  </si>
  <si>
    <t>Podpora ostatních produkčních činností</t>
  </si>
  <si>
    <t>Využití volného času dětí a mládeže</t>
  </si>
  <si>
    <t>Sportovní zařízení v majetku obce</t>
  </si>
  <si>
    <t>Územní rozvoj</t>
  </si>
  <si>
    <t>Odvádění a čištění odpadních vod j.n.</t>
  </si>
  <si>
    <t>-</t>
  </si>
  <si>
    <t>Pozn.: Na daňové příjmy, přijaté transfery a splátky půjček se nevztahuje funkční členění (tj. členění na oddíly) rozpočtové skladby.</t>
  </si>
  <si>
    <t>Neinvestiční přijaté transfery z Všeobecné pokladní správy SR</t>
  </si>
  <si>
    <t>Neinvestiční přijaté transfery ze SR v rámci souhrnného dotačního vztahu</t>
  </si>
  <si>
    <t>Neinvestiční přijaté transfery ze státních fondů</t>
  </si>
  <si>
    <t>Ostatní neinvestiční přijaté transfery ze státního rozpočtu</t>
  </si>
  <si>
    <t>Neinvestiční přijaté transfery od krajů</t>
  </si>
  <si>
    <t>Ostatní investiční přijaté transfery ze státního rozpočtu</t>
  </si>
  <si>
    <t>Investiční přijaté transfery</t>
  </si>
  <si>
    <t>Neinvestiční přijaté transfery</t>
  </si>
  <si>
    <t>Přijaté transfery celkem</t>
  </si>
  <si>
    <t>Ostatní poplatky a odvody v oblasti životního prostředí</t>
  </si>
  <si>
    <t>Příjmy za zkoušky z odborné způsobilosti od žadatelů o řidičská oprávnění</t>
  </si>
  <si>
    <t>Daně a poplatky z vybraných činností a služeb</t>
  </si>
  <si>
    <t>Ostatní odvody z vybraných činností a služeb</t>
  </si>
  <si>
    <t>Vnitřní obchod</t>
  </si>
  <si>
    <t>Domovy mládeže</t>
  </si>
  <si>
    <t>Soc. pomoc osobám v nouzi a soc. nepřizpůsobivým</t>
  </si>
  <si>
    <t>Osobní asistence, pečovatelská služba</t>
  </si>
  <si>
    <t>Denní stacionáře a centra denních služeb</t>
  </si>
  <si>
    <t>Domovy</t>
  </si>
  <si>
    <t xml:space="preserve">PŘIJATÉ TRANSFERY            </t>
  </si>
  <si>
    <t>Neinvestiční přijaté transfery od obcí z jiného okresu či kraje</t>
  </si>
  <si>
    <t>Neinvestiční přijaté transfery od cizích států</t>
  </si>
  <si>
    <t>Ekologická výchova a osvěta</t>
  </si>
  <si>
    <t>Ostatní služby a činnosti v oblasti sociální péče</t>
  </si>
  <si>
    <t>Ostatní služby a činnosti v oblasti sociální prevence</t>
  </si>
  <si>
    <t>Pojištění funkčně nespecifikované</t>
  </si>
  <si>
    <t>Ostatní sociální péče a pomoc dětem a mládeži</t>
  </si>
  <si>
    <t>Investiční přijaté transfery ze státních fondů</t>
  </si>
  <si>
    <t>Investiční přijaté transfery od krajů</t>
  </si>
  <si>
    <t>Domy na půl cesty</t>
  </si>
  <si>
    <t>Neinvestiční přijaté transfery od regionálních rad</t>
  </si>
  <si>
    <t>Neinvestiční přijaté transfery od mezinárodních institucí</t>
  </si>
  <si>
    <t>Investiční přijaté transfery od regionálních rad</t>
  </si>
  <si>
    <t>Ostatní dráhy</t>
  </si>
  <si>
    <t>Ostatní dávky sociální pomoci</t>
  </si>
  <si>
    <t>Ostatní sociální péče a pomoc rodině a manželství</t>
  </si>
  <si>
    <t>Ostatní záležitosti sociálních věcí a politiky zaměstnanosti</t>
  </si>
  <si>
    <t>SR 2011</t>
  </si>
  <si>
    <t>Speciální předškolní zařízení</t>
  </si>
  <si>
    <t>Ost. záležitosti předškolní výchovy a základního vzdělávání</t>
  </si>
  <si>
    <t>Školní stravování při předškolním a základním vzdělávání</t>
  </si>
  <si>
    <t>Ostatní zájmová činnost a rekreace</t>
  </si>
  <si>
    <t>Odborné léčebné ústavy</t>
  </si>
  <si>
    <t>Mezinár. spolupráce v oblasti bydlení a komunálních služeb</t>
  </si>
  <si>
    <t>Ostatní záležitosti k ochraně ovzduší</t>
  </si>
  <si>
    <t>Mezinárodní spolupráce j.n.</t>
  </si>
  <si>
    <t>PŘÍJMY STATUTÁRNÍHO MĚSTA BRNA k 31. 12. 2011 - rekapitulace podle druhů příjmů a podle oddílů</t>
  </si>
  <si>
    <t>UR k 31.12.2011</t>
  </si>
  <si>
    <t>Sk k 31.12.2011</t>
  </si>
  <si>
    <t>Plnění rozpočtu daňových příjmů a přijatých transferů statutárním městem Brnem k 31. 12. 2011 (v tis. Kč)</t>
  </si>
  <si>
    <t>Plnění rozpočtu nedaňových a kapitálových příjmů statutárního města Brna k 31. 12. 2011 (v tis. Kč)</t>
  </si>
  <si>
    <t>Investiční přijaté transfery od mezinárodních institucí</t>
  </si>
  <si>
    <t>Ostatní neinvestiční přijaté transfery od rozpočtů ústřední úrovně</t>
  </si>
  <si>
    <t>Odvádění a čištění odpadních vod a nakládání s kaly</t>
  </si>
  <si>
    <t>Protierozní, protilavinová a protipožární ochrana</t>
  </si>
  <si>
    <t xml:space="preserve"> Sociální péče a pomoc a spol. činnosti v soc. zabez. a pol. zam.</t>
  </si>
  <si>
    <r>
      <t xml:space="preserve">1) </t>
    </r>
    <r>
      <rPr>
        <sz val="16"/>
        <rFont val="Times New Roman CE"/>
        <family val="1"/>
      </rPr>
      <t>Na daňové příjmy a přijaté transfery se nevztahuje funkční členění (tj. členění na oddíly) rozpočtové skladby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</si>
</sst>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_);\(#,##0.0\)"/>
    <numFmt numFmtId="166" formatCode="#,##0_);\(#,##0\)"/>
    <numFmt numFmtId="167" formatCode="#,##0.0"/>
    <numFmt numFmtId="168" formatCode="0.0"/>
    <numFmt numFmtId="169" formatCode="#\ ##,000&quot;Kč&quot;"/>
    <numFmt numFmtId="170" formatCode="000\ 00"/>
  </numFmts>
  <fonts count="16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b/>
      <u val="single"/>
      <sz val="16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sz val="16"/>
      <name val="Times New Roman CE"/>
      <family val="1"/>
    </font>
    <font>
      <b/>
      <u val="single"/>
      <sz val="18"/>
      <name val="Times New Roman CE"/>
      <family val="1"/>
    </font>
    <font>
      <sz val="18"/>
      <name val="Times New Roman CE"/>
      <family val="1"/>
    </font>
    <font>
      <vertAlign val="superscript"/>
      <sz val="18"/>
      <name val="Times New Roman CE"/>
      <family val="1"/>
    </font>
    <font>
      <u val="single"/>
      <sz val="7.8"/>
      <color indexed="12"/>
      <name val="Arial CE"/>
      <family val="0"/>
    </font>
    <font>
      <u val="single"/>
      <sz val="7.8"/>
      <color indexed="36"/>
      <name val="Arial CE"/>
      <family val="0"/>
    </font>
    <font>
      <vertAlign val="superscript"/>
      <sz val="16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double"/>
      <bottom style="double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7" fillId="0" borderId="9" xfId="0" applyFont="1" applyBorder="1" applyAlignment="1">
      <alignment/>
    </xf>
    <xf numFmtId="166" fontId="8" fillId="0" borderId="16" xfId="0" applyNumberFormat="1" applyFont="1" applyBorder="1" applyAlignment="1" applyProtection="1">
      <alignment horizontal="right"/>
      <protection/>
    </xf>
    <xf numFmtId="166" fontId="8" fillId="0" borderId="17" xfId="0" applyNumberFormat="1" applyFont="1" applyBorder="1" applyAlignment="1" applyProtection="1">
      <alignment horizontal="right"/>
      <protection/>
    </xf>
    <xf numFmtId="0" fontId="5" fillId="2" borderId="9" xfId="0" applyNumberFormat="1" applyFont="1" applyFill="1" applyBorder="1" applyAlignment="1">
      <alignment/>
    </xf>
    <xf numFmtId="0" fontId="5" fillId="2" borderId="9" xfId="0" applyFont="1" applyFill="1" applyBorder="1" applyAlignment="1">
      <alignment/>
    </xf>
    <xf numFmtId="166" fontId="9" fillId="2" borderId="16" xfId="0" applyNumberFormat="1" applyFont="1" applyFill="1" applyBorder="1" applyAlignment="1" applyProtection="1">
      <alignment horizontal="right"/>
      <protection/>
    </xf>
    <xf numFmtId="0" fontId="7" fillId="0" borderId="18" xfId="0" applyFont="1" applyBorder="1" applyAlignment="1">
      <alignment/>
    </xf>
    <xf numFmtId="166" fontId="8" fillId="0" borderId="19" xfId="0" applyNumberFormat="1" applyFont="1" applyBorder="1" applyAlignment="1" applyProtection="1">
      <alignment horizontal="right"/>
      <protection/>
    </xf>
    <xf numFmtId="166" fontId="8" fillId="0" borderId="20" xfId="0" applyNumberFormat="1" applyFont="1" applyBorder="1" applyAlignment="1" applyProtection="1">
      <alignment horizontal="right"/>
      <protection/>
    </xf>
    <xf numFmtId="0" fontId="7" fillId="0" borderId="18" xfId="0" applyFont="1" applyBorder="1" applyAlignment="1">
      <alignment horizontal="right"/>
    </xf>
    <xf numFmtId="0" fontId="7" fillId="2" borderId="9" xfId="0" applyFont="1" applyFill="1" applyBorder="1" applyAlignment="1">
      <alignment/>
    </xf>
    <xf numFmtId="166" fontId="9" fillId="2" borderId="19" xfId="0" applyNumberFormat="1" applyFont="1" applyFill="1" applyBorder="1" applyAlignment="1" applyProtection="1">
      <alignment horizontal="right"/>
      <protection/>
    </xf>
    <xf numFmtId="166" fontId="9" fillId="0" borderId="21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166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/>
      <protection/>
    </xf>
    <xf numFmtId="0" fontId="6" fillId="0" borderId="24" xfId="21" applyFont="1" applyBorder="1" applyAlignment="1">
      <alignment horizontal="centerContinuous"/>
      <protection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/>
      <protection/>
    </xf>
    <xf numFmtId="0" fontId="6" fillId="0" borderId="27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/>
      <protection/>
    </xf>
    <xf numFmtId="0" fontId="6" fillId="0" borderId="14" xfId="21" applyFont="1" applyBorder="1" applyAlignment="1">
      <alignment horizontal="center"/>
      <protection/>
    </xf>
    <xf numFmtId="0" fontId="6" fillId="0" borderId="28" xfId="21" applyFont="1" applyBorder="1" applyAlignment="1">
      <alignment horizontal="center"/>
      <protection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 horizontal="center"/>
      <protection/>
    </xf>
    <xf numFmtId="0" fontId="5" fillId="0" borderId="33" xfId="0" applyNumberFormat="1" applyFont="1" applyBorder="1" applyAlignment="1">
      <alignment/>
    </xf>
    <xf numFmtId="0" fontId="7" fillId="0" borderId="34" xfId="0" applyFont="1" applyBorder="1" applyAlignment="1">
      <alignment/>
    </xf>
    <xf numFmtId="166" fontId="9" fillId="0" borderId="35" xfId="0" applyNumberFormat="1" applyFont="1" applyBorder="1" applyAlignment="1" applyProtection="1">
      <alignment horizontal="right"/>
      <protection/>
    </xf>
    <xf numFmtId="166" fontId="9" fillId="0" borderId="36" xfId="0" applyNumberFormat="1" applyFont="1" applyBorder="1" applyAlignment="1" applyProtection="1">
      <alignment horizontal="right"/>
      <protection/>
    </xf>
    <xf numFmtId="167" fontId="9" fillId="0" borderId="37" xfId="0" applyNumberFormat="1" applyFont="1" applyBorder="1" applyAlignment="1" applyProtection="1">
      <alignment horizontal="right"/>
      <protection/>
    </xf>
    <xf numFmtId="0" fontId="5" fillId="0" borderId="7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166" fontId="9" fillId="0" borderId="30" xfId="0" applyNumberFormat="1" applyFont="1" applyFill="1" applyBorder="1" applyAlignment="1" applyProtection="1">
      <alignment horizontal="right"/>
      <protection/>
    </xf>
    <xf numFmtId="166" fontId="9" fillId="0" borderId="16" xfId="0" applyNumberFormat="1" applyFont="1" applyFill="1" applyBorder="1" applyAlignment="1" applyProtection="1">
      <alignment horizontal="right"/>
      <protection/>
    </xf>
    <xf numFmtId="166" fontId="9" fillId="0" borderId="31" xfId="0" applyNumberFormat="1" applyFont="1" applyFill="1" applyBorder="1" applyAlignment="1" applyProtection="1">
      <alignment horizontal="right"/>
      <protection/>
    </xf>
    <xf numFmtId="167" fontId="9" fillId="0" borderId="32" xfId="0" applyNumberFormat="1" applyFont="1" applyFill="1" applyBorder="1" applyAlignment="1" applyProtection="1">
      <alignment horizontal="right"/>
      <protection/>
    </xf>
    <xf numFmtId="166" fontId="8" fillId="0" borderId="16" xfId="0" applyNumberFormat="1" applyFont="1" applyFill="1" applyBorder="1" applyAlignment="1" applyProtection="1">
      <alignment horizontal="right"/>
      <protection/>
    </xf>
    <xf numFmtId="166" fontId="8" fillId="0" borderId="30" xfId="0" applyNumberFormat="1" applyFont="1" applyBorder="1" applyAlignment="1" applyProtection="1">
      <alignment horizontal="right"/>
      <protection/>
    </xf>
    <xf numFmtId="166" fontId="8" fillId="0" borderId="31" xfId="0" applyNumberFormat="1" applyFont="1" applyBorder="1" applyAlignment="1" applyProtection="1">
      <alignment horizontal="right"/>
      <protection/>
    </xf>
    <xf numFmtId="167" fontId="8" fillId="0" borderId="32" xfId="0" applyNumberFormat="1" applyFont="1" applyBorder="1" applyAlignment="1" applyProtection="1">
      <alignment horizontal="right"/>
      <protection/>
    </xf>
    <xf numFmtId="166" fontId="9" fillId="2" borderId="30" xfId="0" applyNumberFormat="1" applyFont="1" applyFill="1" applyBorder="1" applyAlignment="1" applyProtection="1">
      <alignment horizontal="right"/>
      <protection/>
    </xf>
    <xf numFmtId="166" fontId="9" fillId="2" borderId="31" xfId="0" applyNumberFormat="1" applyFont="1" applyFill="1" applyBorder="1" applyAlignment="1" applyProtection="1">
      <alignment horizontal="right"/>
      <protection/>
    </xf>
    <xf numFmtId="167" fontId="9" fillId="2" borderId="32" xfId="0" applyNumberFormat="1" applyFont="1" applyFill="1" applyBorder="1" applyAlignment="1" applyProtection="1">
      <alignment horizontal="right"/>
      <protection/>
    </xf>
    <xf numFmtId="0" fontId="5" fillId="0" borderId="38" xfId="0" applyNumberFormat="1" applyFont="1" applyBorder="1" applyAlignment="1">
      <alignment/>
    </xf>
    <xf numFmtId="166" fontId="8" fillId="0" borderId="39" xfId="0" applyNumberFormat="1" applyFont="1" applyBorder="1" applyAlignment="1" applyProtection="1">
      <alignment horizontal="right"/>
      <protection/>
    </xf>
    <xf numFmtId="166" fontId="8" fillId="0" borderId="40" xfId="0" applyNumberFormat="1" applyFont="1" applyBorder="1" applyAlignment="1" applyProtection="1">
      <alignment horizontal="right"/>
      <protection/>
    </xf>
    <xf numFmtId="166" fontId="8" fillId="0" borderId="41" xfId="0" applyNumberFormat="1" applyFont="1" applyBorder="1" applyAlignment="1" applyProtection="1">
      <alignment horizontal="right"/>
      <protection/>
    </xf>
    <xf numFmtId="167" fontId="8" fillId="0" borderId="42" xfId="0" applyNumberFormat="1" applyFont="1" applyBorder="1" applyAlignment="1" applyProtection="1">
      <alignment horizontal="right"/>
      <protection/>
    </xf>
    <xf numFmtId="0" fontId="5" fillId="0" borderId="3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166" fontId="8" fillId="0" borderId="43" xfId="0" applyNumberFormat="1" applyFont="1" applyBorder="1" applyAlignment="1" applyProtection="1">
      <alignment horizontal="right"/>
      <protection/>
    </xf>
    <xf numFmtId="166" fontId="8" fillId="0" borderId="44" xfId="0" applyNumberFormat="1" applyFont="1" applyBorder="1" applyAlignment="1" applyProtection="1">
      <alignment horizontal="right"/>
      <protection/>
    </xf>
    <xf numFmtId="167" fontId="8" fillId="0" borderId="45" xfId="0" applyNumberFormat="1" applyFont="1" applyBorder="1" applyAlignment="1" applyProtection="1">
      <alignment horizontal="right"/>
      <protection/>
    </xf>
    <xf numFmtId="0" fontId="5" fillId="2" borderId="7" xfId="0" applyFont="1" applyFill="1" applyBorder="1" applyAlignment="1">
      <alignment/>
    </xf>
    <xf numFmtId="166" fontId="9" fillId="2" borderId="43" xfId="0" applyNumberFormat="1" applyFont="1" applyFill="1" applyBorder="1" applyAlignment="1" applyProtection="1">
      <alignment horizontal="right"/>
      <protection/>
    </xf>
    <xf numFmtId="166" fontId="9" fillId="2" borderId="44" xfId="0" applyNumberFormat="1" applyFont="1" applyFill="1" applyBorder="1" applyAlignment="1" applyProtection="1">
      <alignment horizontal="right"/>
      <protection/>
    </xf>
    <xf numFmtId="167" fontId="9" fillId="2" borderId="45" xfId="0" applyNumberFormat="1" applyFont="1" applyFill="1" applyBorder="1" applyAlignment="1" applyProtection="1">
      <alignment horizontal="right"/>
      <protection/>
    </xf>
    <xf numFmtId="0" fontId="5" fillId="0" borderId="7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8" xfId="0" applyFont="1" applyBorder="1" applyAlignment="1">
      <alignment/>
    </xf>
    <xf numFmtId="166" fontId="8" fillId="0" borderId="46" xfId="0" applyNumberFormat="1" applyFont="1" applyBorder="1" applyAlignment="1" applyProtection="1">
      <alignment horizontal="right"/>
      <protection/>
    </xf>
    <xf numFmtId="166" fontId="8" fillId="0" borderId="47" xfId="0" applyNumberFormat="1" applyFont="1" applyBorder="1" applyAlignment="1" applyProtection="1">
      <alignment horizontal="right"/>
      <protection/>
    </xf>
    <xf numFmtId="166" fontId="8" fillId="0" borderId="48" xfId="0" applyNumberFormat="1" applyFont="1" applyBorder="1" applyAlignment="1" applyProtection="1">
      <alignment horizontal="right"/>
      <protection/>
    </xf>
    <xf numFmtId="167" fontId="8" fillId="0" borderId="49" xfId="0" applyNumberFormat="1" applyFont="1" applyBorder="1" applyAlignment="1" applyProtection="1">
      <alignment horizontal="right"/>
      <protection/>
    </xf>
    <xf numFmtId="166" fontId="8" fillId="0" borderId="50" xfId="0" applyNumberFormat="1" applyFont="1" applyBorder="1" applyAlignment="1" applyProtection="1">
      <alignment horizontal="right"/>
      <protection/>
    </xf>
    <xf numFmtId="166" fontId="8" fillId="0" borderId="51" xfId="0" applyNumberFormat="1" applyFont="1" applyBorder="1" applyAlignment="1" applyProtection="1">
      <alignment horizontal="right"/>
      <protection/>
    </xf>
    <xf numFmtId="166" fontId="8" fillId="0" borderId="52" xfId="0" applyNumberFormat="1" applyFont="1" applyBorder="1" applyAlignment="1" applyProtection="1">
      <alignment horizontal="right"/>
      <protection/>
    </xf>
    <xf numFmtId="167" fontId="8" fillId="0" borderId="53" xfId="0" applyNumberFormat="1" applyFont="1" applyBorder="1" applyAlignment="1" applyProtection="1">
      <alignment horizontal="right"/>
      <protection/>
    </xf>
    <xf numFmtId="166" fontId="9" fillId="2" borderId="50" xfId="0" applyNumberFormat="1" applyFont="1" applyFill="1" applyBorder="1" applyAlignment="1" applyProtection="1">
      <alignment horizontal="right"/>
      <protection/>
    </xf>
    <xf numFmtId="166" fontId="9" fillId="2" borderId="51" xfId="0" applyNumberFormat="1" applyFont="1" applyFill="1" applyBorder="1" applyAlignment="1" applyProtection="1">
      <alignment horizontal="right"/>
      <protection/>
    </xf>
    <xf numFmtId="166" fontId="9" fillId="2" borderId="52" xfId="0" applyNumberFormat="1" applyFont="1" applyFill="1" applyBorder="1" applyAlignment="1" applyProtection="1">
      <alignment horizontal="right"/>
      <protection/>
    </xf>
    <xf numFmtId="167" fontId="9" fillId="2" borderId="53" xfId="0" applyNumberFormat="1" applyFont="1" applyFill="1" applyBorder="1" applyAlignment="1" applyProtection="1">
      <alignment horizontal="right"/>
      <protection/>
    </xf>
    <xf numFmtId="0" fontId="5" fillId="2" borderId="15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0" fontId="7" fillId="0" borderId="38" xfId="0" applyNumberFormat="1" applyFont="1" applyBorder="1" applyAlignment="1">
      <alignment/>
    </xf>
    <xf numFmtId="0" fontId="5" fillId="0" borderId="54" xfId="0" applyFont="1" applyBorder="1" applyAlignment="1" applyProtection="1">
      <alignment horizontal="center"/>
      <protection/>
    </xf>
    <xf numFmtId="166" fontId="8" fillId="0" borderId="55" xfId="0" applyNumberFormat="1" applyFont="1" applyBorder="1" applyAlignment="1" applyProtection="1">
      <alignment horizontal="right"/>
      <protection/>
    </xf>
    <xf numFmtId="166" fontId="8" fillId="0" borderId="56" xfId="0" applyNumberFormat="1" applyFont="1" applyBorder="1" applyAlignment="1" applyProtection="1">
      <alignment horizontal="right"/>
      <protection/>
    </xf>
    <xf numFmtId="167" fontId="8" fillId="0" borderId="54" xfId="0" applyNumberFormat="1" applyFont="1" applyBorder="1" applyAlignment="1" applyProtection="1">
      <alignment horizontal="right"/>
      <protection/>
    </xf>
    <xf numFmtId="167" fontId="8" fillId="0" borderId="57" xfId="0" applyNumberFormat="1" applyFont="1" applyBorder="1" applyAlignment="1" applyProtection="1">
      <alignment horizontal="right"/>
      <protection/>
    </xf>
    <xf numFmtId="0" fontId="5" fillId="0" borderId="9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66" fontId="9" fillId="0" borderId="59" xfId="0" applyNumberFormat="1" applyFont="1" applyFill="1" applyBorder="1" applyAlignment="1" applyProtection="1">
      <alignment horizontal="right"/>
      <protection/>
    </xf>
    <xf numFmtId="166" fontId="9" fillId="0" borderId="60" xfId="0" applyNumberFormat="1" applyFont="1" applyFill="1" applyBorder="1" applyAlignment="1" applyProtection="1">
      <alignment horizontal="right"/>
      <protection/>
    </xf>
    <xf numFmtId="167" fontId="9" fillId="0" borderId="61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right"/>
      <protection/>
    </xf>
    <xf numFmtId="166" fontId="9" fillId="0" borderId="21" xfId="0" applyNumberFormat="1" applyFont="1" applyFill="1" applyBorder="1" applyAlignment="1" applyProtection="1">
      <alignment horizontal="right"/>
      <protection/>
    </xf>
    <xf numFmtId="166" fontId="9" fillId="0" borderId="34" xfId="0" applyNumberFormat="1" applyFont="1" applyBorder="1" applyAlignment="1" applyProtection="1">
      <alignment horizontal="right"/>
      <protection/>
    </xf>
    <xf numFmtId="0" fontId="5" fillId="0" borderId="30" xfId="0" applyFont="1" applyBorder="1" applyAlignment="1" applyProtection="1">
      <alignment horizontal="center"/>
      <protection/>
    </xf>
    <xf numFmtId="166" fontId="9" fillId="0" borderId="63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Border="1" applyAlignment="1" applyProtection="1">
      <alignment horizontal="right"/>
      <protection/>
    </xf>
    <xf numFmtId="0" fontId="5" fillId="0" borderId="65" xfId="0" applyFont="1" applyFill="1" applyBorder="1" applyAlignment="1">
      <alignment/>
    </xf>
    <xf numFmtId="167" fontId="8" fillId="0" borderId="66" xfId="0" applyNumberFormat="1" applyFont="1" applyFill="1" applyBorder="1" applyAlignment="1" applyProtection="1">
      <alignment horizontal="right"/>
      <protection/>
    </xf>
    <xf numFmtId="167" fontId="8" fillId="0" borderId="67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166" fontId="4" fillId="0" borderId="0" xfId="0" applyNumberFormat="1" applyFont="1" applyFill="1" applyAlignment="1" applyProtection="1">
      <alignment/>
      <protection/>
    </xf>
    <xf numFmtId="167" fontId="4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167" fontId="7" fillId="0" borderId="68" xfId="0" applyNumberFormat="1" applyFont="1" applyBorder="1" applyAlignment="1">
      <alignment/>
    </xf>
    <xf numFmtId="167" fontId="7" fillId="0" borderId="53" xfId="0" applyNumberFormat="1" applyFont="1" applyBorder="1" applyAlignment="1">
      <alignment/>
    </xf>
    <xf numFmtId="0" fontId="11" fillId="0" borderId="0" xfId="0" applyFont="1" applyAlignment="1">
      <alignment horizontal="centerContinuous"/>
    </xf>
    <xf numFmtId="0" fontId="5" fillId="0" borderId="69" xfId="0" applyFont="1" applyFill="1" applyBorder="1" applyAlignment="1">
      <alignment/>
    </xf>
    <xf numFmtId="0" fontId="5" fillId="0" borderId="9" xfId="0" applyNumberFormat="1" applyFont="1" applyFill="1" applyBorder="1" applyAlignment="1">
      <alignment/>
    </xf>
    <xf numFmtId="167" fontId="9" fillId="0" borderId="54" xfId="0" applyNumberFormat="1" applyFont="1" applyFill="1" applyBorder="1" applyAlignment="1" applyProtection="1">
      <alignment horizontal="right"/>
      <protection/>
    </xf>
    <xf numFmtId="166" fontId="9" fillId="0" borderId="43" xfId="0" applyNumberFormat="1" applyFont="1" applyFill="1" applyBorder="1" applyAlignment="1" applyProtection="1">
      <alignment horizontal="right"/>
      <protection/>
    </xf>
    <xf numFmtId="167" fontId="9" fillId="0" borderId="57" xfId="0" applyNumberFormat="1" applyFont="1" applyFill="1" applyBorder="1" applyAlignment="1" applyProtection="1">
      <alignment horizontal="right"/>
      <protection/>
    </xf>
    <xf numFmtId="0" fontId="7" fillId="0" borderId="7" xfId="0" applyFont="1" applyFill="1" applyBorder="1" applyAlignment="1">
      <alignment/>
    </xf>
    <xf numFmtId="166" fontId="8" fillId="0" borderId="30" xfId="0" applyNumberFormat="1" applyFont="1" applyFill="1" applyBorder="1" applyAlignment="1" applyProtection="1">
      <alignment horizontal="right"/>
      <protection/>
    </xf>
    <xf numFmtId="166" fontId="8" fillId="0" borderId="17" xfId="0" applyNumberFormat="1" applyFont="1" applyFill="1" applyBorder="1" applyAlignment="1" applyProtection="1">
      <alignment horizontal="right"/>
      <protection/>
    </xf>
    <xf numFmtId="167" fontId="8" fillId="0" borderId="54" xfId="0" applyNumberFormat="1" applyFont="1" applyFill="1" applyBorder="1" applyAlignment="1" applyProtection="1">
      <alignment horizontal="right"/>
      <protection/>
    </xf>
    <xf numFmtId="166" fontId="8" fillId="0" borderId="55" xfId="0" applyNumberFormat="1" applyFont="1" applyFill="1" applyBorder="1" applyAlignment="1" applyProtection="1">
      <alignment horizontal="right"/>
      <protection/>
    </xf>
    <xf numFmtId="0" fontId="7" fillId="0" borderId="70" xfId="0" applyFont="1" applyFill="1" applyBorder="1" applyAlignment="1">
      <alignment/>
    </xf>
    <xf numFmtId="166" fontId="9" fillId="0" borderId="46" xfId="0" applyNumberFormat="1" applyFont="1" applyFill="1" applyBorder="1" applyAlignment="1" applyProtection="1">
      <alignment horizontal="right"/>
      <protection/>
    </xf>
    <xf numFmtId="167" fontId="9" fillId="0" borderId="71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 horizontal="right"/>
      <protection/>
    </xf>
    <xf numFmtId="0" fontId="9" fillId="0" borderId="74" xfId="0" applyFont="1" applyBorder="1" applyAlignment="1" applyProtection="1">
      <alignment/>
      <protection/>
    </xf>
    <xf numFmtId="0" fontId="8" fillId="0" borderId="75" xfId="0" applyFont="1" applyFill="1" applyBorder="1" applyAlignment="1" applyProtection="1">
      <alignment/>
      <protection/>
    </xf>
    <xf numFmtId="0" fontId="8" fillId="0" borderId="75" xfId="0" applyFont="1" applyBorder="1" applyAlignment="1" applyProtection="1">
      <alignment/>
      <protection/>
    </xf>
    <xf numFmtId="0" fontId="9" fillId="2" borderId="75" xfId="0" applyFont="1" applyFill="1" applyBorder="1" applyAlignment="1" applyProtection="1">
      <alignment/>
      <protection/>
    </xf>
    <xf numFmtId="0" fontId="8" fillId="0" borderId="76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75" xfId="0" applyFont="1" applyBorder="1" applyAlignment="1" applyProtection="1">
      <alignment horizontal="left"/>
      <protection/>
    </xf>
    <xf numFmtId="0" fontId="9" fillId="2" borderId="75" xfId="0" applyFont="1" applyFill="1" applyBorder="1" applyAlignment="1" applyProtection="1">
      <alignment horizontal="left"/>
      <protection/>
    </xf>
    <xf numFmtId="0" fontId="9" fillId="2" borderId="53" xfId="0" applyFont="1" applyFill="1" applyBorder="1" applyAlignment="1">
      <alignment/>
    </xf>
    <xf numFmtId="0" fontId="8" fillId="0" borderId="66" xfId="0" applyFont="1" applyBorder="1" applyAlignment="1" applyProtection="1">
      <alignment/>
      <protection/>
    </xf>
    <xf numFmtId="0" fontId="8" fillId="0" borderId="66" xfId="0" applyFont="1" applyBorder="1" applyAlignment="1" applyProtection="1">
      <alignment horizontal="left"/>
      <protection/>
    </xf>
    <xf numFmtId="0" fontId="9" fillId="2" borderId="66" xfId="0" applyFont="1" applyFill="1" applyBorder="1" applyAlignment="1" applyProtection="1">
      <alignment horizontal="left"/>
      <protection/>
    </xf>
    <xf numFmtId="0" fontId="9" fillId="2" borderId="29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/>
      <protection/>
    </xf>
    <xf numFmtId="0" fontId="9" fillId="0" borderId="75" xfId="0" applyFont="1" applyFill="1" applyBorder="1" applyAlignment="1" applyProtection="1">
      <alignment/>
      <protection/>
    </xf>
    <xf numFmtId="0" fontId="9" fillId="0" borderId="75" xfId="0" applyFont="1" applyFill="1" applyBorder="1" applyAlignment="1" applyProtection="1">
      <alignment horizontal="left"/>
      <protection/>
    </xf>
    <xf numFmtId="0" fontId="9" fillId="0" borderId="49" xfId="0" applyFont="1" applyFill="1" applyBorder="1" applyAlignment="1" applyProtection="1">
      <alignment horizontal="left"/>
      <protection/>
    </xf>
    <xf numFmtId="0" fontId="9" fillId="0" borderId="77" xfId="0" applyFont="1" applyFill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/>
      <protection/>
    </xf>
    <xf numFmtId="0" fontId="9" fillId="0" borderId="78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/>
      <protection/>
    </xf>
    <xf numFmtId="0" fontId="9" fillId="0" borderId="37" xfId="0" applyFont="1" applyFill="1" applyBorder="1" applyAlignment="1" applyProtection="1">
      <alignment/>
      <protection/>
    </xf>
    <xf numFmtId="167" fontId="8" fillId="0" borderId="79" xfId="0" applyNumberFormat="1" applyFont="1" applyFill="1" applyBorder="1" applyAlignment="1" applyProtection="1">
      <alignment horizontal="right"/>
      <protection/>
    </xf>
    <xf numFmtId="167" fontId="9" fillId="0" borderId="66" xfId="0" applyNumberFormat="1" applyFont="1" applyFill="1" applyBorder="1" applyAlignment="1" applyProtection="1">
      <alignment horizontal="right"/>
      <protection/>
    </xf>
    <xf numFmtId="167" fontId="9" fillId="0" borderId="80" xfId="0" applyNumberFormat="1" applyFont="1" applyFill="1" applyBorder="1" applyAlignment="1" applyProtection="1">
      <alignment horizontal="right"/>
      <protection/>
    </xf>
    <xf numFmtId="3" fontId="7" fillId="0" borderId="3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67" fontId="7" fillId="0" borderId="8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4" fillId="0" borderId="68" xfId="0" applyFont="1" applyBorder="1" applyAlignment="1">
      <alignment horizontal="centerContinuous"/>
    </xf>
    <xf numFmtId="0" fontId="6" fillId="0" borderId="8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4" fillId="0" borderId="23" xfId="0" applyFont="1" applyBorder="1" applyAlignment="1">
      <alignment horizontal="centerContinuous"/>
    </xf>
    <xf numFmtId="0" fontId="6" fillId="0" borderId="83" xfId="21" applyFont="1" applyBorder="1" applyAlignment="1">
      <alignment horizontal="center"/>
      <protection/>
    </xf>
    <xf numFmtId="0" fontId="7" fillId="0" borderId="7" xfId="0" applyFont="1" applyBorder="1" applyAlignment="1">
      <alignment horizontal="left"/>
    </xf>
    <xf numFmtId="3" fontId="7" fillId="0" borderId="84" xfId="0" applyNumberFormat="1" applyFont="1" applyBorder="1" applyAlignment="1">
      <alignment/>
    </xf>
    <xf numFmtId="3" fontId="7" fillId="0" borderId="85" xfId="0" applyNumberFormat="1" applyFont="1" applyBorder="1" applyAlignment="1">
      <alignment/>
    </xf>
    <xf numFmtId="0" fontId="8" fillId="0" borderId="81" xfId="0" applyFont="1" applyBorder="1" applyAlignment="1">
      <alignment/>
    </xf>
    <xf numFmtId="0" fontId="8" fillId="0" borderId="53" xfId="0" applyFont="1" applyBorder="1" applyAlignment="1">
      <alignment/>
    </xf>
    <xf numFmtId="3" fontId="7" fillId="0" borderId="7" xfId="0" applyNumberFormat="1" applyFont="1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7" fillId="0" borderId="86" xfId="0" applyFont="1" applyBorder="1" applyAlignment="1">
      <alignment/>
    </xf>
    <xf numFmtId="166" fontId="8" fillId="0" borderId="86" xfId="0" applyNumberFormat="1" applyFont="1" applyBorder="1" applyAlignment="1" applyProtection="1">
      <alignment horizontal="right"/>
      <protection/>
    </xf>
    <xf numFmtId="166" fontId="8" fillId="0" borderId="87" xfId="0" applyNumberFormat="1" applyFont="1" applyBorder="1" applyAlignment="1" applyProtection="1">
      <alignment horizontal="right"/>
      <protection/>
    </xf>
    <xf numFmtId="0" fontId="8" fillId="0" borderId="88" xfId="0" applyFont="1" applyBorder="1" applyAlignment="1" applyProtection="1">
      <alignment/>
      <protection/>
    </xf>
    <xf numFmtId="0" fontId="9" fillId="0" borderId="89" xfId="0" applyFont="1" applyBorder="1" applyAlignment="1" applyProtection="1">
      <alignment horizontal="center"/>
      <protection/>
    </xf>
    <xf numFmtId="0" fontId="9" fillId="0" borderId="90" xfId="0" applyFont="1" applyBorder="1" applyAlignment="1" applyProtection="1">
      <alignment horizontal="center"/>
      <protection/>
    </xf>
    <xf numFmtId="167" fontId="9" fillId="0" borderId="91" xfId="0" applyNumberFormat="1" applyFont="1" applyBorder="1" applyAlignment="1" applyProtection="1">
      <alignment horizontal="right"/>
      <protection/>
    </xf>
    <xf numFmtId="167" fontId="9" fillId="2" borderId="54" xfId="0" applyNumberFormat="1" applyFont="1" applyFill="1" applyBorder="1" applyAlignment="1" applyProtection="1">
      <alignment horizontal="right"/>
      <protection/>
    </xf>
    <xf numFmtId="167" fontId="8" fillId="0" borderId="92" xfId="0" applyNumberFormat="1" applyFont="1" applyBorder="1" applyAlignment="1" applyProtection="1">
      <alignment horizontal="right"/>
      <protection/>
    </xf>
    <xf numFmtId="167" fontId="9" fillId="2" borderId="57" xfId="0" applyNumberFormat="1" applyFont="1" applyFill="1" applyBorder="1" applyAlignment="1" applyProtection="1">
      <alignment horizontal="right"/>
      <protection/>
    </xf>
    <xf numFmtId="167" fontId="8" fillId="0" borderId="71" xfId="0" applyNumberFormat="1" applyFont="1" applyBorder="1" applyAlignment="1" applyProtection="1">
      <alignment horizontal="right"/>
      <protection/>
    </xf>
    <xf numFmtId="167" fontId="8" fillId="0" borderId="93" xfId="0" applyNumberFormat="1" applyFont="1" applyBorder="1" applyAlignment="1" applyProtection="1">
      <alignment horizontal="right"/>
      <protection/>
    </xf>
    <xf numFmtId="167" fontId="9" fillId="2" borderId="93" xfId="0" applyNumberFormat="1" applyFont="1" applyFill="1" applyBorder="1" applyAlignment="1" applyProtection="1">
      <alignment horizontal="right"/>
      <protection/>
    </xf>
    <xf numFmtId="3" fontId="7" fillId="0" borderId="9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9" fillId="0" borderId="76" xfId="0" applyFont="1" applyBorder="1" applyAlignment="1" applyProtection="1">
      <alignment/>
      <protection/>
    </xf>
    <xf numFmtId="166" fontId="9" fillId="0" borderId="30" xfId="0" applyNumberFormat="1" applyFont="1" applyBorder="1" applyAlignment="1" applyProtection="1">
      <alignment horizontal="right"/>
      <protection/>
    </xf>
    <xf numFmtId="166" fontId="9" fillId="0" borderId="16" xfId="0" applyNumberFormat="1" applyFont="1" applyBorder="1" applyAlignment="1" applyProtection="1">
      <alignment horizontal="right"/>
      <protection/>
    </xf>
    <xf numFmtId="166" fontId="9" fillId="0" borderId="17" xfId="0" applyNumberFormat="1" applyFont="1" applyBorder="1" applyAlignment="1" applyProtection="1">
      <alignment horizontal="right"/>
      <protection/>
    </xf>
    <xf numFmtId="166" fontId="8" fillId="0" borderId="94" xfId="0" applyNumberFormat="1" applyFont="1" applyBorder="1" applyAlignment="1" applyProtection="1">
      <alignment horizontal="right"/>
      <protection/>
    </xf>
    <xf numFmtId="0" fontId="8" fillId="0" borderId="66" xfId="0" applyFont="1" applyFill="1" applyBorder="1" applyAlignment="1">
      <alignment/>
    </xf>
    <xf numFmtId="166" fontId="8" fillId="0" borderId="39" xfId="0" applyNumberFormat="1" applyFont="1" applyFill="1" applyBorder="1" applyAlignment="1" applyProtection="1">
      <alignment horizontal="right"/>
      <protection/>
    </xf>
    <xf numFmtId="166" fontId="8" fillId="0" borderId="31" xfId="0" applyNumberFormat="1" applyFont="1" applyFill="1" applyBorder="1" applyAlignment="1" applyProtection="1">
      <alignment horizontal="right"/>
      <protection/>
    </xf>
    <xf numFmtId="0" fontId="7" fillId="0" borderId="3" xfId="0" applyFont="1" applyFill="1" applyBorder="1" applyAlignment="1">
      <alignment/>
    </xf>
    <xf numFmtId="0" fontId="8" fillId="0" borderId="79" xfId="0" applyFont="1" applyFill="1" applyBorder="1" applyAlignment="1">
      <alignment/>
    </xf>
    <xf numFmtId="166" fontId="8" fillId="0" borderId="50" xfId="0" applyNumberFormat="1" applyFont="1" applyFill="1" applyBorder="1" applyAlignment="1" applyProtection="1">
      <alignment horizontal="right"/>
      <protection/>
    </xf>
    <xf numFmtId="166" fontId="8" fillId="0" borderId="51" xfId="0" applyNumberFormat="1" applyFont="1" applyFill="1" applyBorder="1" applyAlignment="1" applyProtection="1">
      <alignment horizontal="right"/>
      <protection/>
    </xf>
    <xf numFmtId="166" fontId="8" fillId="0" borderId="52" xfId="0" applyNumberFormat="1" applyFont="1" applyFill="1" applyBorder="1" applyAlignment="1" applyProtection="1">
      <alignment horizontal="right"/>
      <protection/>
    </xf>
    <xf numFmtId="167" fontId="8" fillId="0" borderId="53" xfId="0" applyNumberFormat="1" applyFont="1" applyFill="1" applyBorder="1" applyAlignment="1" applyProtection="1">
      <alignment horizontal="right"/>
      <protection/>
    </xf>
    <xf numFmtId="0" fontId="5" fillId="2" borderId="3" xfId="0" applyFont="1" applyFill="1" applyBorder="1" applyAlignment="1">
      <alignment/>
    </xf>
    <xf numFmtId="0" fontId="9" fillId="2" borderId="29" xfId="0" applyFont="1" applyFill="1" applyBorder="1" applyAlignment="1" applyProtection="1">
      <alignment/>
      <protection/>
    </xf>
    <xf numFmtId="167" fontId="8" fillId="0" borderId="57" xfId="0" applyNumberFormat="1" applyFont="1" applyFill="1" applyBorder="1" applyAlignment="1" applyProtection="1">
      <alignment horizontal="right"/>
      <protection/>
    </xf>
    <xf numFmtId="167" fontId="8" fillId="0" borderId="45" xfId="0" applyNumberFormat="1" applyFont="1" applyFill="1" applyBorder="1" applyAlignment="1" applyProtection="1">
      <alignment horizontal="right"/>
      <protection/>
    </xf>
    <xf numFmtId="0" fontId="5" fillId="0" borderId="7" xfId="0" applyFont="1" applyFill="1" applyBorder="1" applyAlignment="1">
      <alignment/>
    </xf>
    <xf numFmtId="166" fontId="8" fillId="0" borderId="95" xfId="0" applyNumberFormat="1" applyFont="1" applyBorder="1" applyAlignment="1" applyProtection="1">
      <alignment horizontal="right"/>
      <protection/>
    </xf>
    <xf numFmtId="166" fontId="9" fillId="0" borderId="96" xfId="0" applyNumberFormat="1" applyFont="1" applyFill="1" applyBorder="1" applyAlignment="1" applyProtection="1">
      <alignment horizontal="right"/>
      <protection/>
    </xf>
    <xf numFmtId="166" fontId="9" fillId="0" borderId="97" xfId="0" applyNumberFormat="1" applyFont="1" applyFill="1" applyBorder="1" applyAlignment="1" applyProtection="1">
      <alignment horizontal="right"/>
      <protection/>
    </xf>
    <xf numFmtId="166" fontId="8" fillId="0" borderId="9" xfId="0" applyNumberFormat="1" applyFont="1" applyBorder="1" applyAlignment="1" applyProtection="1">
      <alignment horizontal="right"/>
      <protection/>
    </xf>
    <xf numFmtId="0" fontId="7" fillId="0" borderId="98" xfId="0" applyFont="1" applyBorder="1" applyAlignment="1">
      <alignment/>
    </xf>
    <xf numFmtId="0" fontId="5" fillId="0" borderId="99" xfId="0" applyFont="1" applyFill="1" applyBorder="1" applyAlignment="1">
      <alignment/>
    </xf>
    <xf numFmtId="0" fontId="5" fillId="0" borderId="100" xfId="0" applyFont="1" applyFill="1" applyBorder="1" applyAlignment="1">
      <alignment/>
    </xf>
    <xf numFmtId="166" fontId="8" fillId="0" borderId="88" xfId="0" applyNumberFormat="1" applyFont="1" applyFill="1" applyBorder="1" applyAlignment="1" applyProtection="1">
      <alignment horizontal="right"/>
      <protection/>
    </xf>
    <xf numFmtId="166" fontId="8" fillId="0" borderId="101" xfId="0" applyNumberFormat="1" applyFont="1" applyFill="1" applyBorder="1" applyAlignment="1" applyProtection="1">
      <alignment horizontal="right"/>
      <protection/>
    </xf>
    <xf numFmtId="0" fontId="5" fillId="0" borderId="99" xfId="0" applyFont="1" applyBorder="1" applyAlignment="1">
      <alignment/>
    </xf>
    <xf numFmtId="0" fontId="7" fillId="0" borderId="102" xfId="0" applyFont="1" applyBorder="1" applyAlignment="1">
      <alignment/>
    </xf>
    <xf numFmtId="0" fontId="8" fillId="0" borderId="103" xfId="0" applyFont="1" applyBorder="1" applyAlignment="1" applyProtection="1">
      <alignment/>
      <protection/>
    </xf>
    <xf numFmtId="0" fontId="4" fillId="2" borderId="24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9" fillId="2" borderId="28" xfId="0" applyFont="1" applyFill="1" applyBorder="1" applyAlignment="1">
      <alignment/>
    </xf>
    <xf numFmtId="166" fontId="9" fillId="2" borderId="104" xfId="0" applyNumberFormat="1" applyFont="1" applyFill="1" applyBorder="1" applyAlignment="1" applyProtection="1">
      <alignment horizontal="right"/>
      <protection/>
    </xf>
    <xf numFmtId="166" fontId="9" fillId="2" borderId="105" xfId="0" applyNumberFormat="1" applyFont="1" applyFill="1" applyBorder="1" applyAlignment="1" applyProtection="1">
      <alignment horizontal="right"/>
      <protection/>
    </xf>
    <xf numFmtId="167" fontId="9" fillId="2" borderId="28" xfId="0" applyNumberFormat="1" applyFont="1" applyFill="1" applyBorder="1" applyAlignment="1" applyProtection="1">
      <alignment horizontal="right"/>
      <protection/>
    </xf>
    <xf numFmtId="167" fontId="9" fillId="2" borderId="106" xfId="0" applyNumberFormat="1" applyFont="1" applyFill="1" applyBorder="1" applyAlignment="1" applyProtection="1">
      <alignment horizontal="right"/>
      <protection/>
    </xf>
    <xf numFmtId="0" fontId="7" fillId="0" borderId="38" xfId="0" applyFont="1" applyBorder="1" applyAlignment="1">
      <alignment/>
    </xf>
    <xf numFmtId="0" fontId="8" fillId="0" borderId="77" xfId="0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167" fontId="7" fillId="0" borderId="77" xfId="0" applyNumberFormat="1" applyFont="1" applyBorder="1" applyAlignment="1">
      <alignment/>
    </xf>
    <xf numFmtId="3" fontId="7" fillId="0" borderId="107" xfId="0" applyNumberFormat="1" applyFont="1" applyBorder="1" applyAlignment="1">
      <alignment/>
    </xf>
    <xf numFmtId="167" fontId="7" fillId="0" borderId="42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167" fontId="5" fillId="0" borderId="28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70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14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67" fontId="5" fillId="0" borderId="28" xfId="0" applyNumberFormat="1" applyFont="1" applyBorder="1" applyAlignment="1">
      <alignment/>
    </xf>
    <xf numFmtId="167" fontId="9" fillId="2" borderId="45" xfId="0" applyNumberFormat="1" applyFont="1" applyFill="1" applyBorder="1" applyAlignment="1" applyProtection="1">
      <alignment horizontal="right" shrinkToFit="1"/>
      <protection/>
    </xf>
    <xf numFmtId="167" fontId="9" fillId="2" borderId="57" xfId="0" applyNumberFormat="1" applyFont="1" applyFill="1" applyBorder="1" applyAlignment="1" applyProtection="1">
      <alignment horizontal="right" shrinkToFit="1"/>
      <protection/>
    </xf>
    <xf numFmtId="0" fontId="8" fillId="0" borderId="108" xfId="0" applyFont="1" applyBorder="1" applyAlignment="1" applyProtection="1">
      <alignment/>
      <protection/>
    </xf>
    <xf numFmtId="166" fontId="8" fillId="0" borderId="109" xfId="0" applyNumberFormat="1" applyFont="1" applyBorder="1" applyAlignment="1" applyProtection="1">
      <alignment horizontal="right"/>
      <protection/>
    </xf>
    <xf numFmtId="0" fontId="8" fillId="0" borderId="95" xfId="0" applyFont="1" applyBorder="1" applyAlignment="1" applyProtection="1">
      <alignment/>
      <protection/>
    </xf>
    <xf numFmtId="166" fontId="8" fillId="0" borderId="110" xfId="0" applyNumberFormat="1" applyFont="1" applyBorder="1" applyAlignment="1" applyProtection="1">
      <alignment horizontal="right"/>
      <protection/>
    </xf>
    <xf numFmtId="167" fontId="8" fillId="0" borderId="45" xfId="0" applyNumberFormat="1" applyFont="1" applyBorder="1" applyAlignment="1" applyProtection="1">
      <alignment horizontal="right" shrinkToFit="1"/>
      <protection/>
    </xf>
    <xf numFmtId="166" fontId="8" fillId="0" borderId="63" xfId="0" applyNumberFormat="1" applyFont="1" applyBorder="1" applyAlignment="1" applyProtection="1">
      <alignment horizontal="right"/>
      <protection/>
    </xf>
    <xf numFmtId="166" fontId="8" fillId="0" borderId="111" xfId="0" applyNumberFormat="1" applyFont="1" applyBorder="1" applyAlignment="1" applyProtection="1">
      <alignment horizontal="right"/>
      <protection/>
    </xf>
    <xf numFmtId="167" fontId="8" fillId="0" borderId="77" xfId="0" applyNumberFormat="1" applyFont="1" applyBorder="1" applyAlignment="1" applyProtection="1">
      <alignment horizontal="right"/>
      <protection/>
    </xf>
    <xf numFmtId="166" fontId="8" fillId="0" borderId="101" xfId="0" applyNumberFormat="1" applyFont="1" applyBorder="1" applyAlignment="1" applyProtection="1">
      <alignment horizontal="right"/>
      <protection/>
    </xf>
    <xf numFmtId="0" fontId="5" fillId="2" borderId="99" xfId="0" applyFont="1" applyFill="1" applyBorder="1" applyAlignment="1">
      <alignment/>
    </xf>
    <xf numFmtId="0" fontId="5" fillId="0" borderId="112" xfId="0" applyFont="1" applyBorder="1" applyAlignment="1">
      <alignment/>
    </xf>
    <xf numFmtId="166" fontId="8" fillId="0" borderId="113" xfId="0" applyNumberFormat="1" applyFont="1" applyFill="1" applyBorder="1" applyAlignment="1" applyProtection="1">
      <alignment horizontal="right"/>
      <protection/>
    </xf>
    <xf numFmtId="166" fontId="8" fillId="0" borderId="114" xfId="0" applyNumberFormat="1" applyFont="1" applyBorder="1" applyAlignment="1" applyProtection="1">
      <alignment horizontal="right"/>
      <protection/>
    </xf>
    <xf numFmtId="166" fontId="9" fillId="0" borderId="101" xfId="0" applyNumberFormat="1" applyFont="1" applyFill="1" applyBorder="1" applyAlignment="1" applyProtection="1">
      <alignment horizontal="right"/>
      <protection/>
    </xf>
    <xf numFmtId="166" fontId="9" fillId="0" borderId="51" xfId="0" applyNumberFormat="1" applyFont="1" applyFill="1" applyBorder="1" applyAlignment="1" applyProtection="1">
      <alignment horizontal="right"/>
      <protection/>
    </xf>
    <xf numFmtId="167" fontId="8" fillId="0" borderId="57" xfId="0" applyNumberFormat="1" applyFont="1" applyBorder="1" applyAlignment="1" applyProtection="1">
      <alignment horizontal="right" shrinkToFit="1"/>
      <protection/>
    </xf>
    <xf numFmtId="0" fontId="8" fillId="0" borderId="76" xfId="0" applyFont="1" applyFill="1" applyBorder="1" applyAlignment="1" applyProtection="1">
      <alignment/>
      <protection/>
    </xf>
    <xf numFmtId="166" fontId="8" fillId="0" borderId="47" xfId="0" applyNumberFormat="1" applyFont="1" applyFill="1" applyBorder="1" applyAlignment="1" applyProtection="1">
      <alignment horizontal="right"/>
      <protection/>
    </xf>
    <xf numFmtId="166" fontId="8" fillId="0" borderId="111" xfId="0" applyNumberFormat="1" applyFont="1" applyFill="1" applyBorder="1" applyAlignment="1" applyProtection="1">
      <alignment horizontal="right"/>
      <protection/>
    </xf>
    <xf numFmtId="166" fontId="8" fillId="0" borderId="115" xfId="0" applyNumberFormat="1" applyFont="1" applyFill="1" applyBorder="1" applyAlignment="1" applyProtection="1">
      <alignment horizontal="right"/>
      <protection/>
    </xf>
    <xf numFmtId="166" fontId="8" fillId="0" borderId="96" xfId="0" applyNumberFormat="1" applyFont="1" applyBorder="1" applyAlignment="1" applyProtection="1">
      <alignment horizontal="right"/>
      <protection/>
    </xf>
    <xf numFmtId="166" fontId="8" fillId="0" borderId="97" xfId="0" applyNumberFormat="1" applyFont="1" applyBorder="1" applyAlignment="1" applyProtection="1">
      <alignment horizontal="right"/>
      <protection/>
    </xf>
    <xf numFmtId="0" fontId="8" fillId="0" borderId="53" xfId="0" applyFont="1" applyFill="1" applyBorder="1" applyAlignment="1" applyProtection="1">
      <alignment/>
      <protection/>
    </xf>
    <xf numFmtId="166" fontId="8" fillId="0" borderId="113" xfId="0" applyNumberFormat="1" applyFont="1" applyBorder="1" applyAlignment="1" applyProtection="1">
      <alignment horizontal="right"/>
      <protection/>
    </xf>
    <xf numFmtId="166" fontId="9" fillId="0" borderId="115" xfId="0" applyNumberFormat="1" applyFont="1" applyFill="1" applyBorder="1" applyAlignment="1" applyProtection="1">
      <alignment horizontal="right"/>
      <protection/>
    </xf>
    <xf numFmtId="167" fontId="9" fillId="0" borderId="79" xfId="0" applyNumberFormat="1" applyFont="1" applyFill="1" applyBorder="1" applyAlignment="1" applyProtection="1">
      <alignment horizontal="right"/>
      <protection/>
    </xf>
    <xf numFmtId="166" fontId="8" fillId="0" borderId="116" xfId="0" applyNumberFormat="1" applyFont="1" applyBorder="1" applyAlignment="1" applyProtection="1">
      <alignment horizontal="right"/>
      <protection/>
    </xf>
    <xf numFmtId="3" fontId="8" fillId="0" borderId="95" xfId="0" applyNumberFormat="1" applyFont="1" applyBorder="1" applyAlignment="1" applyProtection="1">
      <alignment horizontal="right"/>
      <protection/>
    </xf>
    <xf numFmtId="0" fontId="10" fillId="0" borderId="0" xfId="0" applyFont="1" applyAlignment="1">
      <alignment horizontal="left"/>
    </xf>
    <xf numFmtId="0" fontId="15" fillId="0" borderId="0" xfId="0" applyFont="1" applyAlignment="1">
      <alignment/>
    </xf>
    <xf numFmtId="0" fontId="5" fillId="0" borderId="117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6" fillId="0" borderId="118" xfId="0" applyFont="1" applyBorder="1" applyAlignment="1">
      <alignment horizontal="center"/>
    </xf>
    <xf numFmtId="166" fontId="8" fillId="0" borderId="7" xfId="0" applyNumberFormat="1" applyFont="1" applyFill="1" applyBorder="1" applyAlignment="1" applyProtection="1">
      <alignment horizontal="right"/>
      <protection/>
    </xf>
    <xf numFmtId="166" fontId="8" fillId="0" borderId="7" xfId="0" applyNumberFormat="1" applyFont="1" applyBorder="1" applyAlignment="1" applyProtection="1">
      <alignment horizontal="right"/>
      <protection/>
    </xf>
    <xf numFmtId="166" fontId="8" fillId="0" borderId="119" xfId="0" applyNumberFormat="1" applyFont="1" applyBorder="1" applyAlignment="1" applyProtection="1">
      <alignment horizontal="right"/>
      <protection/>
    </xf>
    <xf numFmtId="166" fontId="8" fillId="0" borderId="120" xfId="0" applyNumberFormat="1" applyFont="1" applyBorder="1" applyAlignment="1" applyProtection="1">
      <alignment horizontal="right"/>
      <protection/>
    </xf>
    <xf numFmtId="0" fontId="8" fillId="0" borderId="79" xfId="0" applyFont="1" applyBorder="1" applyAlignment="1" applyProtection="1">
      <alignment/>
      <protection/>
    </xf>
    <xf numFmtId="0" fontId="8" fillId="0" borderId="121" xfId="0" applyFont="1" applyBorder="1" applyAlignment="1" applyProtection="1">
      <alignment/>
      <protection/>
    </xf>
    <xf numFmtId="166" fontId="8" fillId="0" borderId="122" xfId="0" applyNumberFormat="1" applyFont="1" applyBorder="1" applyAlignment="1" applyProtection="1">
      <alignment horizontal="right"/>
      <protection/>
    </xf>
    <xf numFmtId="166" fontId="8" fillId="0" borderId="59" xfId="0" applyNumberFormat="1" applyFont="1" applyBorder="1" applyAlignment="1" applyProtection="1">
      <alignment horizontal="right"/>
      <protection/>
    </xf>
    <xf numFmtId="166" fontId="8" fillId="0" borderId="60" xfId="0" applyNumberFormat="1" applyFont="1" applyBorder="1" applyAlignment="1" applyProtection="1">
      <alignment horizontal="right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normální_Příjmy město oddíly SR 2000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Zeros="0" tabSelected="1" zoomScale="75" zoomScaleNormal="75" zoomScaleSheetLayoutView="75" workbookViewId="0" topLeftCell="A1">
      <selection activeCell="A2" sqref="A2"/>
    </sheetView>
  </sheetViews>
  <sheetFormatPr defaultColWidth="8.796875" defaultRowHeight="15"/>
  <cols>
    <col min="1" max="1" width="7.8984375" style="0" bestFit="1" customWidth="1"/>
    <col min="2" max="2" width="60.09765625" style="0" bestFit="1" customWidth="1"/>
    <col min="3" max="5" width="13.59765625" style="0" customWidth="1"/>
    <col min="6" max="6" width="8.796875" style="0" customWidth="1"/>
    <col min="7" max="9" width="13.59765625" style="0" customWidth="1"/>
    <col min="10" max="10" width="8.09765625" style="0" bestFit="1" customWidth="1"/>
    <col min="11" max="13" width="13.59765625" style="0" customWidth="1"/>
    <col min="14" max="14" width="8.59765625" style="0" bestFit="1" customWidth="1"/>
  </cols>
  <sheetData>
    <row r="1" spans="1:6" ht="22.5">
      <c r="A1" s="327" t="s">
        <v>207</v>
      </c>
      <c r="B1" s="4"/>
      <c r="C1" s="4"/>
      <c r="D1" s="4"/>
      <c r="E1" s="4"/>
      <c r="F1" s="4"/>
    </row>
    <row r="2" spans="1:6" ht="33" customHeight="1" thickBot="1">
      <c r="A2" s="7"/>
      <c r="B2" s="4"/>
      <c r="C2" s="4"/>
      <c r="D2" s="5"/>
      <c r="E2" s="5"/>
      <c r="F2" s="5"/>
    </row>
    <row r="3" spans="1:6" ht="19.5" thickBot="1">
      <c r="A3" s="202" t="s">
        <v>11</v>
      </c>
      <c r="B3" s="203" t="s">
        <v>88</v>
      </c>
      <c r="C3" s="8" t="s">
        <v>198</v>
      </c>
      <c r="D3" s="9" t="s">
        <v>208</v>
      </c>
      <c r="E3" s="22" t="s">
        <v>209</v>
      </c>
      <c r="F3" s="62" t="s">
        <v>89</v>
      </c>
    </row>
    <row r="4" spans="1:6" ht="18.75">
      <c r="A4" s="10">
        <v>1</v>
      </c>
      <c r="B4" s="11" t="s">
        <v>86</v>
      </c>
      <c r="C4" s="199">
        <f>+'D a T'!E41</f>
        <v>7645526</v>
      </c>
      <c r="D4" s="200">
        <f>+'D a T'!F41</f>
        <v>7695215</v>
      </c>
      <c r="E4" s="200">
        <f>+'D a T'!G41</f>
        <v>7585832</v>
      </c>
      <c r="F4" s="201">
        <f>+E4/D4*100</f>
        <v>98.57855823391549</v>
      </c>
    </row>
    <row r="5" spans="1:6" ht="18.75">
      <c r="A5" s="14">
        <v>2</v>
      </c>
      <c r="B5" s="15" t="s">
        <v>90</v>
      </c>
      <c r="C5" s="16">
        <f>+C34</f>
        <v>1130989</v>
      </c>
      <c r="D5" s="17">
        <f>+D34</f>
        <v>1341485</v>
      </c>
      <c r="E5" s="237">
        <f>+E34</f>
        <v>1406888</v>
      </c>
      <c r="F5" s="150">
        <f>+E5/D5*100</f>
        <v>104.87541791372993</v>
      </c>
    </row>
    <row r="6" spans="1:6" ht="18.75">
      <c r="A6" s="14">
        <v>3</v>
      </c>
      <c r="B6" s="15" t="s">
        <v>12</v>
      </c>
      <c r="C6" s="16">
        <f>+G34</f>
        <v>776190</v>
      </c>
      <c r="D6" s="17">
        <f>+H34</f>
        <v>777104</v>
      </c>
      <c r="E6" s="17">
        <f>+I34</f>
        <v>829249</v>
      </c>
      <c r="F6" s="150">
        <f>+E6/D6*100</f>
        <v>106.7101700673269</v>
      </c>
    </row>
    <row r="7" spans="1:6" ht="18.75">
      <c r="A7" s="14">
        <v>4</v>
      </c>
      <c r="B7" s="15" t="s">
        <v>180</v>
      </c>
      <c r="C7" s="16">
        <f>+'D a T'!E64</f>
        <v>1237153</v>
      </c>
      <c r="D7" s="17">
        <f>+'D a T'!F64</f>
        <v>2920480</v>
      </c>
      <c r="E7" s="237">
        <f>+'D a T'!G64</f>
        <v>2869743</v>
      </c>
      <c r="F7" s="150">
        <f>+E7/D7*100</f>
        <v>98.26271708760204</v>
      </c>
    </row>
    <row r="8" spans="1:6" ht="19.5" thickBot="1">
      <c r="A8" s="290"/>
      <c r="B8" s="291"/>
      <c r="C8" s="290"/>
      <c r="D8" s="280"/>
      <c r="E8" s="280"/>
      <c r="F8" s="281"/>
    </row>
    <row r="9" spans="1:6" ht="19.5" thickBot="1">
      <c r="A9" s="292"/>
      <c r="B9" s="293" t="s">
        <v>13</v>
      </c>
      <c r="C9" s="294">
        <f>SUM(C4:C7)</f>
        <v>10789858</v>
      </c>
      <c r="D9" s="295">
        <f>SUM(D4:D8)</f>
        <v>12734284</v>
      </c>
      <c r="E9" s="295">
        <f>SUM(E4:E7)</f>
        <v>12691712</v>
      </c>
      <c r="F9" s="296">
        <f>+E9/D9*100</f>
        <v>99.66568988095443</v>
      </c>
    </row>
    <row r="10" spans="1:6" ht="15.75">
      <c r="A10" s="5"/>
      <c r="B10" s="5"/>
      <c r="C10" s="5"/>
      <c r="D10" s="5"/>
      <c r="E10" s="5"/>
      <c r="F10" s="5"/>
    </row>
    <row r="11" spans="1:6" ht="19.5" thickBot="1">
      <c r="A11" s="25"/>
      <c r="B11" s="25"/>
      <c r="C11" s="25"/>
      <c r="D11" s="25"/>
      <c r="E11" s="25"/>
      <c r="F11" s="25"/>
    </row>
    <row r="12" spans="1:14" ht="18.75">
      <c r="A12" s="18" t="s">
        <v>14</v>
      </c>
      <c r="B12" s="207" t="s">
        <v>15</v>
      </c>
      <c r="C12" s="329" t="s">
        <v>91</v>
      </c>
      <c r="D12" s="330"/>
      <c r="E12" s="330"/>
      <c r="F12" s="209"/>
      <c r="G12" s="331" t="s">
        <v>92</v>
      </c>
      <c r="H12" s="330"/>
      <c r="I12" s="330"/>
      <c r="J12" s="205"/>
      <c r="K12" s="329" t="s">
        <v>93</v>
      </c>
      <c r="L12" s="330"/>
      <c r="M12" s="330"/>
      <c r="N12" s="205"/>
    </row>
    <row r="13" spans="1:14" ht="19.5" thickBot="1">
      <c r="A13" s="21"/>
      <c r="B13" s="208"/>
      <c r="C13" s="332" t="s">
        <v>198</v>
      </c>
      <c r="D13" s="206" t="s">
        <v>208</v>
      </c>
      <c r="E13" s="206" t="s">
        <v>209</v>
      </c>
      <c r="F13" s="210" t="s">
        <v>89</v>
      </c>
      <c r="G13" s="332" t="s">
        <v>198</v>
      </c>
      <c r="H13" s="206" t="s">
        <v>208</v>
      </c>
      <c r="I13" s="206" t="s">
        <v>209</v>
      </c>
      <c r="J13" s="210" t="s">
        <v>89</v>
      </c>
      <c r="K13" s="332" t="s">
        <v>198</v>
      </c>
      <c r="L13" s="206" t="s">
        <v>208</v>
      </c>
      <c r="M13" s="206" t="s">
        <v>209</v>
      </c>
      <c r="N13" s="210" t="s">
        <v>89</v>
      </c>
    </row>
    <row r="14" spans="1:14" ht="20.25">
      <c r="A14" s="10" t="s">
        <v>159</v>
      </c>
      <c r="B14" s="214" t="s">
        <v>94</v>
      </c>
      <c r="C14" s="12">
        <f>+'N a K'!E7</f>
        <v>63707</v>
      </c>
      <c r="D14" s="13">
        <f>+'N a K'!F7</f>
        <v>83754</v>
      </c>
      <c r="E14" s="13">
        <f>+'N a K'!G7</f>
        <v>84538</v>
      </c>
      <c r="F14" s="149">
        <f>+E14/D14*100</f>
        <v>100.93607469493995</v>
      </c>
      <c r="G14" s="12"/>
      <c r="H14" s="13"/>
      <c r="I14" s="13"/>
      <c r="J14" s="149"/>
      <c r="K14" s="212">
        <f>+'N a K'!M7</f>
        <v>63707</v>
      </c>
      <c r="L14" s="200">
        <f>+'N a K'!N7</f>
        <v>83754</v>
      </c>
      <c r="M14" s="200">
        <f>+'N a K'!O7</f>
        <v>84538</v>
      </c>
      <c r="N14" s="201">
        <f aca="true" t="shared" si="0" ref="N14:N34">+M14/L14*100</f>
        <v>100.93607469493995</v>
      </c>
    </row>
    <row r="15" spans="1:14" ht="20.25">
      <c r="A15" s="24" t="s">
        <v>16</v>
      </c>
      <c r="B15" s="215" t="s">
        <v>17</v>
      </c>
      <c r="C15" s="216">
        <f>+'N a K'!E14</f>
        <v>19001</v>
      </c>
      <c r="D15" s="17">
        <f>+'N a K'!F14</f>
        <v>19435</v>
      </c>
      <c r="E15" s="17">
        <f>+'N a K'!G14</f>
        <v>21249</v>
      </c>
      <c r="F15" s="150">
        <f aca="true" t="shared" si="1" ref="F15:F34">+E15/D15*100</f>
        <v>109.33367635708773</v>
      </c>
      <c r="G15" s="216"/>
      <c r="H15" s="17">
        <f>'N a K'!J14</f>
        <v>0</v>
      </c>
      <c r="I15" s="17">
        <f>'N a K'!K14</f>
        <v>0</v>
      </c>
      <c r="J15" s="150"/>
      <c r="K15" s="213">
        <f>+'N a K'!M14</f>
        <v>19001</v>
      </c>
      <c r="L15" s="17">
        <f>+'N a K'!N14</f>
        <v>19435</v>
      </c>
      <c r="M15" s="17">
        <f>+'N a K'!O14</f>
        <v>21249</v>
      </c>
      <c r="N15" s="201">
        <f t="shared" si="0"/>
        <v>109.33367635708773</v>
      </c>
    </row>
    <row r="16" spans="1:14" ht="20.25">
      <c r="A16" s="24" t="s">
        <v>18</v>
      </c>
      <c r="B16" s="215" t="s">
        <v>19</v>
      </c>
      <c r="C16" s="216">
        <f>+'N a K'!E21</f>
        <v>1159</v>
      </c>
      <c r="D16" s="17">
        <f>+'N a K'!F21</f>
        <v>1744</v>
      </c>
      <c r="E16" s="17">
        <f>+'N a K'!G21</f>
        <v>1756</v>
      </c>
      <c r="F16" s="150">
        <f t="shared" si="1"/>
        <v>100.68807339449542</v>
      </c>
      <c r="G16" s="216"/>
      <c r="H16" s="17"/>
      <c r="I16" s="17"/>
      <c r="J16" s="150"/>
      <c r="K16" s="213">
        <f>+'N a K'!M21</f>
        <v>1159</v>
      </c>
      <c r="L16" s="17">
        <f>+'N a K'!N21</f>
        <v>1744</v>
      </c>
      <c r="M16" s="17">
        <f>+'N a K'!O21</f>
        <v>1756</v>
      </c>
      <c r="N16" s="201">
        <f t="shared" si="0"/>
        <v>100.68807339449542</v>
      </c>
    </row>
    <row r="17" spans="1:14" ht="20.25">
      <c r="A17" s="24" t="s">
        <v>20</v>
      </c>
      <c r="B17" s="215" t="s">
        <v>21</v>
      </c>
      <c r="C17" s="216">
        <f>+'N a K'!E26</f>
        <v>28328</v>
      </c>
      <c r="D17" s="17">
        <f>+'N a K'!F26</f>
        <v>28416</v>
      </c>
      <c r="E17" s="17">
        <f>+'N a K'!G26</f>
        <v>24846</v>
      </c>
      <c r="F17" s="150">
        <f t="shared" si="1"/>
        <v>87.4366554054054</v>
      </c>
      <c r="G17" s="216"/>
      <c r="H17" s="17">
        <f>'N a K'!J26</f>
        <v>0</v>
      </c>
      <c r="I17" s="17">
        <f>'N a K'!K26</f>
        <v>0</v>
      </c>
      <c r="J17" s="150"/>
      <c r="K17" s="213">
        <f>+'N a K'!M26</f>
        <v>28328</v>
      </c>
      <c r="L17" s="17">
        <f>+'N a K'!N26</f>
        <v>28416</v>
      </c>
      <c r="M17" s="17">
        <f>+'N a K'!O26</f>
        <v>24846</v>
      </c>
      <c r="N17" s="201">
        <f t="shared" si="0"/>
        <v>87.4366554054054</v>
      </c>
    </row>
    <row r="18" spans="1:14" ht="20.25">
      <c r="A18" s="24" t="s">
        <v>22</v>
      </c>
      <c r="B18" s="215" t="s">
        <v>23</v>
      </c>
      <c r="C18" s="216">
        <f>+'N a K'!E32</f>
        <v>212</v>
      </c>
      <c r="D18" s="17">
        <f>+'N a K'!F32</f>
        <v>563</v>
      </c>
      <c r="E18" s="17">
        <f>+'N a K'!G32</f>
        <v>15086</v>
      </c>
      <c r="F18" s="150">
        <f t="shared" si="1"/>
        <v>2679.5737122557725</v>
      </c>
      <c r="G18" s="216"/>
      <c r="H18" s="17">
        <f>'N a K'!J32</f>
        <v>0</v>
      </c>
      <c r="I18" s="17">
        <f>'N a K'!K32</f>
        <v>0</v>
      </c>
      <c r="J18" s="150"/>
      <c r="K18" s="213">
        <f>+'N a K'!M32</f>
        <v>212</v>
      </c>
      <c r="L18" s="17">
        <f>+'N a K'!N32</f>
        <v>563</v>
      </c>
      <c r="M18" s="17">
        <f>+'N a K'!O32</f>
        <v>15086</v>
      </c>
      <c r="N18" s="201">
        <f t="shared" si="0"/>
        <v>2679.5737122557725</v>
      </c>
    </row>
    <row r="19" spans="1:14" ht="20.25">
      <c r="A19" s="211">
        <v>31.32</v>
      </c>
      <c r="B19" s="215" t="s">
        <v>24</v>
      </c>
      <c r="C19" s="216">
        <f>+'N a K'!E42</f>
        <v>8987</v>
      </c>
      <c r="D19" s="17">
        <f>+'N a K'!F42</f>
        <v>19049</v>
      </c>
      <c r="E19" s="17">
        <f>+'N a K'!G42</f>
        <v>19062</v>
      </c>
      <c r="F19" s="150">
        <f t="shared" si="1"/>
        <v>100.0682450522337</v>
      </c>
      <c r="G19" s="216"/>
      <c r="H19" s="17">
        <f>'N a K'!J42</f>
        <v>0</v>
      </c>
      <c r="I19" s="17">
        <f>'N a K'!K42</f>
        <v>0</v>
      </c>
      <c r="J19" s="150"/>
      <c r="K19" s="213">
        <f>+'N a K'!M42</f>
        <v>8987</v>
      </c>
      <c r="L19" s="17">
        <f>+'N a K'!N42</f>
        <v>19049</v>
      </c>
      <c r="M19" s="17">
        <f>+'N a K'!O42</f>
        <v>19062</v>
      </c>
      <c r="N19" s="201">
        <f t="shared" si="0"/>
        <v>100.0682450522337</v>
      </c>
    </row>
    <row r="20" spans="1:14" ht="20.25">
      <c r="A20" s="24" t="s">
        <v>25</v>
      </c>
      <c r="B20" s="215" t="s">
        <v>26</v>
      </c>
      <c r="C20" s="216">
        <f>+'N a K'!E55</f>
        <v>113075</v>
      </c>
      <c r="D20" s="17">
        <f>+'N a K'!F55</f>
        <v>121170</v>
      </c>
      <c r="E20" s="17">
        <f>+'N a K'!G55</f>
        <v>122706</v>
      </c>
      <c r="F20" s="150">
        <f t="shared" si="1"/>
        <v>101.2676405050755</v>
      </c>
      <c r="G20" s="216">
        <f>+'N a K'!I55</f>
        <v>0</v>
      </c>
      <c r="H20" s="17">
        <f>'N a K'!J55</f>
        <v>0</v>
      </c>
      <c r="I20" s="17">
        <f>'N a K'!K55</f>
        <v>0</v>
      </c>
      <c r="J20" s="150"/>
      <c r="K20" s="213">
        <f>+'N a K'!M55</f>
        <v>113075</v>
      </c>
      <c r="L20" s="17">
        <f>+'N a K'!N55</f>
        <v>121170</v>
      </c>
      <c r="M20" s="17">
        <f>+'N a K'!O55</f>
        <v>122706</v>
      </c>
      <c r="N20" s="201">
        <f t="shared" si="0"/>
        <v>101.2676405050755</v>
      </c>
    </row>
    <row r="21" spans="1:14" ht="20.25">
      <c r="A21" s="24" t="s">
        <v>27</v>
      </c>
      <c r="B21" s="215" t="s">
        <v>28</v>
      </c>
      <c r="C21" s="216">
        <f>+'N a K'!E61</f>
        <v>2416</v>
      </c>
      <c r="D21" s="17">
        <f>+'N a K'!F61</f>
        <v>2684</v>
      </c>
      <c r="E21" s="17">
        <f>+'N a K'!G61</f>
        <v>2604</v>
      </c>
      <c r="F21" s="150">
        <f t="shared" si="1"/>
        <v>97.0193740685544</v>
      </c>
      <c r="G21" s="216">
        <f>'N a K'!I61</f>
        <v>0</v>
      </c>
      <c r="H21" s="17">
        <f>'N a K'!J61</f>
        <v>100</v>
      </c>
      <c r="I21" s="17">
        <f>'N a K'!K61</f>
        <v>100</v>
      </c>
      <c r="J21" s="150">
        <f>+I21/H21*100</f>
        <v>100</v>
      </c>
      <c r="K21" s="213">
        <f>+'N a K'!M61</f>
        <v>2416</v>
      </c>
      <c r="L21" s="17">
        <f>+'N a K'!N61</f>
        <v>2784</v>
      </c>
      <c r="M21" s="17">
        <f>+'N a K'!O61</f>
        <v>2704</v>
      </c>
      <c r="N21" s="201">
        <f t="shared" si="0"/>
        <v>97.12643678160919</v>
      </c>
    </row>
    <row r="22" spans="1:14" ht="20.25">
      <c r="A22" s="24" t="s">
        <v>29</v>
      </c>
      <c r="B22" s="215" t="s">
        <v>30</v>
      </c>
      <c r="C22" s="216">
        <f>+'N a K'!E65</f>
        <v>5852</v>
      </c>
      <c r="D22" s="17">
        <f>+'N a K'!F65</f>
        <v>13412</v>
      </c>
      <c r="E22" s="17">
        <f>+'N a K'!G65</f>
        <v>13222</v>
      </c>
      <c r="F22" s="150">
        <f t="shared" si="1"/>
        <v>98.58335818669848</v>
      </c>
      <c r="G22" s="216"/>
      <c r="H22" s="17"/>
      <c r="I22" s="17"/>
      <c r="J22" s="150"/>
      <c r="K22" s="213">
        <f>+'N a K'!M65</f>
        <v>5852</v>
      </c>
      <c r="L22" s="17">
        <f>+'N a K'!N65</f>
        <v>13412</v>
      </c>
      <c r="M22" s="17">
        <f>+'N a K'!O65</f>
        <v>13222</v>
      </c>
      <c r="N22" s="201">
        <f t="shared" si="0"/>
        <v>98.58335818669848</v>
      </c>
    </row>
    <row r="23" spans="1:14" ht="20.25">
      <c r="A23" s="24" t="s">
        <v>31</v>
      </c>
      <c r="B23" s="215" t="s">
        <v>32</v>
      </c>
      <c r="C23" s="216">
        <f>+'N a K'!E75</f>
        <v>192278</v>
      </c>
      <c r="D23" s="17">
        <f>+'N a K'!F75</f>
        <v>199101</v>
      </c>
      <c r="E23" s="17">
        <f>+'N a K'!G75</f>
        <v>223266</v>
      </c>
      <c r="F23" s="150">
        <f t="shared" si="1"/>
        <v>112.13705606702126</v>
      </c>
      <c r="G23" s="216">
        <f>+'N a K'!I75</f>
        <v>776010</v>
      </c>
      <c r="H23" s="17">
        <f>+'N a K'!J75</f>
        <v>776026</v>
      </c>
      <c r="I23" s="17">
        <f>+'N a K'!K75</f>
        <v>828099</v>
      </c>
      <c r="J23" s="150">
        <f>+I23/H23*100</f>
        <v>106.71021331759502</v>
      </c>
      <c r="K23" s="213">
        <f>+'N a K'!M75</f>
        <v>968288</v>
      </c>
      <c r="L23" s="17">
        <f>+'N a K'!N75</f>
        <v>975127</v>
      </c>
      <c r="M23" s="17">
        <f>+'N a K'!O75</f>
        <v>1051365</v>
      </c>
      <c r="N23" s="201">
        <f t="shared" si="0"/>
        <v>107.81826367232166</v>
      </c>
    </row>
    <row r="24" spans="1:14" ht="20.25">
      <c r="A24" s="24" t="s">
        <v>33</v>
      </c>
      <c r="B24" s="215" t="s">
        <v>34</v>
      </c>
      <c r="C24" s="216">
        <f>+'N a K'!E84</f>
        <v>20465</v>
      </c>
      <c r="D24" s="17">
        <f>+'N a K'!F84</f>
        <v>16662</v>
      </c>
      <c r="E24" s="17">
        <f>+'N a K'!G84</f>
        <v>18962</v>
      </c>
      <c r="F24" s="150">
        <f>+E24/D24*100</f>
        <v>113.80386508222303</v>
      </c>
      <c r="G24" s="216">
        <f>+'N a K'!I84</f>
        <v>0</v>
      </c>
      <c r="H24" s="17">
        <f>+'N a K'!J84</f>
        <v>0</v>
      </c>
      <c r="I24" s="17">
        <f>+'N a K'!K84</f>
        <v>0</v>
      </c>
      <c r="J24" s="150"/>
      <c r="K24" s="213">
        <f>+'N a K'!M84</f>
        <v>20465</v>
      </c>
      <c r="L24" s="17">
        <f>+'N a K'!N84</f>
        <v>16662</v>
      </c>
      <c r="M24" s="17">
        <f>+'N a K'!O84</f>
        <v>18962</v>
      </c>
      <c r="N24" s="201">
        <f t="shared" si="0"/>
        <v>113.80386508222303</v>
      </c>
    </row>
    <row r="25" spans="1:14" ht="20.25">
      <c r="A25" s="211">
        <v>41</v>
      </c>
      <c r="B25" s="215" t="s">
        <v>109</v>
      </c>
      <c r="C25" s="216"/>
      <c r="D25" s="17"/>
      <c r="E25" s="17">
        <f>'N a K'!G89</f>
        <v>5</v>
      </c>
      <c r="F25" s="150"/>
      <c r="G25" s="216"/>
      <c r="H25" s="17"/>
      <c r="I25" s="17"/>
      <c r="J25" s="150"/>
      <c r="K25" s="213"/>
      <c r="L25" s="17"/>
      <c r="M25" s="17">
        <f>+'N a K'!O89</f>
        <v>5</v>
      </c>
      <c r="N25" s="201"/>
    </row>
    <row r="26" spans="1:14" ht="20.25">
      <c r="A26" s="24" t="s">
        <v>35</v>
      </c>
      <c r="B26" s="215" t="s">
        <v>216</v>
      </c>
      <c r="C26" s="216">
        <f>+'N a K'!E101</f>
        <v>33359</v>
      </c>
      <c r="D26" s="17">
        <f>+'N a K'!F101</f>
        <v>34400</v>
      </c>
      <c r="E26" s="17">
        <f>+'N a K'!G101</f>
        <v>34126</v>
      </c>
      <c r="F26" s="150">
        <f t="shared" si="1"/>
        <v>99.20348837209302</v>
      </c>
      <c r="G26" s="216">
        <f>'N a K'!I94</f>
        <v>100</v>
      </c>
      <c r="H26" s="17">
        <f>'N a K'!J101</f>
        <v>208</v>
      </c>
      <c r="I26" s="17">
        <f>'N a K'!K101</f>
        <v>203</v>
      </c>
      <c r="J26" s="150">
        <f>+I26/H26*100</f>
        <v>97.59615384615384</v>
      </c>
      <c r="K26" s="213">
        <f>+'N a K'!M101</f>
        <v>33459</v>
      </c>
      <c r="L26" s="17">
        <f>+'N a K'!N101</f>
        <v>34608</v>
      </c>
      <c r="M26" s="17">
        <f>+'N a K'!O101</f>
        <v>34329</v>
      </c>
      <c r="N26" s="201">
        <f t="shared" si="0"/>
        <v>99.19382801664355</v>
      </c>
    </row>
    <row r="27" spans="1:14" ht="20.25">
      <c r="A27" s="24" t="s">
        <v>36</v>
      </c>
      <c r="B27" s="215" t="s">
        <v>118</v>
      </c>
      <c r="C27" s="216">
        <f>+'N a K'!E106</f>
        <v>56</v>
      </c>
      <c r="D27" s="17">
        <f>+'N a K'!F106</f>
        <v>56</v>
      </c>
      <c r="E27" s="17">
        <f>+'N a K'!G106</f>
        <v>0</v>
      </c>
      <c r="F27" s="150">
        <f t="shared" si="1"/>
        <v>0</v>
      </c>
      <c r="G27" s="216"/>
      <c r="H27" s="17"/>
      <c r="I27" s="17"/>
      <c r="J27" s="150"/>
      <c r="K27" s="213">
        <f>+'N a K'!M106</f>
        <v>56</v>
      </c>
      <c r="L27" s="17">
        <f>+'N a K'!N106</f>
        <v>56</v>
      </c>
      <c r="M27" s="17">
        <f>+'N a K'!O106</f>
        <v>0</v>
      </c>
      <c r="N27" s="201">
        <f t="shared" si="0"/>
        <v>0</v>
      </c>
    </row>
    <row r="28" spans="1:14" ht="20.25">
      <c r="A28" s="24" t="s">
        <v>37</v>
      </c>
      <c r="B28" s="215" t="s">
        <v>38</v>
      </c>
      <c r="C28" s="216">
        <f>+'N a K'!E109</f>
        <v>27038</v>
      </c>
      <c r="D28" s="17">
        <f>+'N a K'!F109</f>
        <v>27954</v>
      </c>
      <c r="E28" s="17">
        <f>+'N a K'!G109</f>
        <v>29008</v>
      </c>
      <c r="F28" s="150">
        <f t="shared" si="1"/>
        <v>103.77048007440797</v>
      </c>
      <c r="G28" s="216">
        <f>+'N a K'!I109</f>
        <v>80</v>
      </c>
      <c r="H28" s="17">
        <f>+'N a K'!J109</f>
        <v>80</v>
      </c>
      <c r="I28" s="17">
        <f>+'N a K'!K109</f>
        <v>144</v>
      </c>
      <c r="J28" s="150">
        <f>+I28/H28*100</f>
        <v>180</v>
      </c>
      <c r="K28" s="213">
        <f>+'N a K'!M109</f>
        <v>27118</v>
      </c>
      <c r="L28" s="17">
        <f>+'N a K'!N109</f>
        <v>28034</v>
      </c>
      <c r="M28" s="17">
        <f>+'N a K'!O109</f>
        <v>29152</v>
      </c>
      <c r="N28" s="201">
        <f t="shared" si="0"/>
        <v>103.98801455375614</v>
      </c>
    </row>
    <row r="29" spans="1:14" ht="20.25">
      <c r="A29" s="211">
        <v>55</v>
      </c>
      <c r="B29" s="215" t="s">
        <v>64</v>
      </c>
      <c r="C29" s="216">
        <f>'N a K'!E112</f>
        <v>137</v>
      </c>
      <c r="D29" s="17">
        <f>'N a K'!F112</f>
        <v>174</v>
      </c>
      <c r="E29" s="17">
        <f>+'N a K'!G112</f>
        <v>169</v>
      </c>
      <c r="F29" s="150">
        <f t="shared" si="1"/>
        <v>97.12643678160919</v>
      </c>
      <c r="G29" s="216"/>
      <c r="H29" s="17">
        <f>+'N a K'!J112</f>
        <v>40</v>
      </c>
      <c r="I29" s="17">
        <f>+'N a K'!K112</f>
        <v>33</v>
      </c>
      <c r="J29" s="150">
        <f>+I29/H29*100</f>
        <v>82.5</v>
      </c>
      <c r="K29" s="213">
        <f>+'N a K'!M112</f>
        <v>137</v>
      </c>
      <c r="L29" s="17">
        <f>+'N a K'!N112</f>
        <v>214</v>
      </c>
      <c r="M29" s="17">
        <f>+'N a K'!O112</f>
        <v>202</v>
      </c>
      <c r="N29" s="201">
        <f t="shared" si="0"/>
        <v>94.39252336448598</v>
      </c>
    </row>
    <row r="30" spans="1:14" ht="20.25">
      <c r="A30" s="24" t="s">
        <v>39</v>
      </c>
      <c r="B30" s="215" t="s">
        <v>116</v>
      </c>
      <c r="C30" s="216">
        <f>+'N a K'!E117</f>
        <v>48050</v>
      </c>
      <c r="D30" s="17">
        <f>+'N a K'!F117</f>
        <v>46877</v>
      </c>
      <c r="E30" s="17">
        <f>+'N a K'!G117</f>
        <v>47037</v>
      </c>
      <c r="F30" s="150">
        <f t="shared" si="1"/>
        <v>100.34131877039914</v>
      </c>
      <c r="G30" s="216">
        <f>+'N a K'!I117</f>
        <v>0</v>
      </c>
      <c r="H30" s="17">
        <f>+'N a K'!J117</f>
        <v>650</v>
      </c>
      <c r="I30" s="17">
        <f>+'N a K'!K117</f>
        <v>670</v>
      </c>
      <c r="J30" s="150">
        <f>+I30/H30*100</f>
        <v>103.07692307692307</v>
      </c>
      <c r="K30" s="213">
        <f>+'N a K'!M117</f>
        <v>48050</v>
      </c>
      <c r="L30" s="17">
        <f>+'N a K'!N117</f>
        <v>47527</v>
      </c>
      <c r="M30" s="17">
        <f>+'N a K'!O117</f>
        <v>47707</v>
      </c>
      <c r="N30" s="201">
        <f t="shared" si="0"/>
        <v>100.37873208912829</v>
      </c>
    </row>
    <row r="31" spans="1:14" ht="20.25">
      <c r="A31" s="24" t="s">
        <v>40</v>
      </c>
      <c r="B31" s="215" t="s">
        <v>117</v>
      </c>
      <c r="C31" s="216">
        <f>+'N a K'!E121</f>
        <v>30</v>
      </c>
      <c r="D31" s="17">
        <f>+'N a K'!F121</f>
        <v>147</v>
      </c>
      <c r="E31" s="17">
        <f>+'N a K'!G121</f>
        <v>138</v>
      </c>
      <c r="F31" s="150">
        <f t="shared" si="1"/>
        <v>93.87755102040816</v>
      </c>
      <c r="G31" s="216"/>
      <c r="H31" s="17"/>
      <c r="I31" s="17"/>
      <c r="J31" s="150"/>
      <c r="K31" s="213">
        <f>+'N a K'!M121</f>
        <v>30</v>
      </c>
      <c r="L31" s="17">
        <f>+'N a K'!N121</f>
        <v>147</v>
      </c>
      <c r="M31" s="17">
        <f>+'N a K'!O121</f>
        <v>138</v>
      </c>
      <c r="N31" s="201">
        <f t="shared" si="0"/>
        <v>93.87755102040816</v>
      </c>
    </row>
    <row r="32" spans="1:14" ht="20.25">
      <c r="A32" s="24" t="s">
        <v>41</v>
      </c>
      <c r="B32" s="215" t="s">
        <v>42</v>
      </c>
      <c r="C32" s="216">
        <f>+'N a K'!E126</f>
        <v>566839</v>
      </c>
      <c r="D32" s="17">
        <f>+'N a K'!F126</f>
        <v>720163</v>
      </c>
      <c r="E32" s="17">
        <f>+'N a K'!G126</f>
        <v>743362</v>
      </c>
      <c r="F32" s="150">
        <f t="shared" si="1"/>
        <v>103.22135405456821</v>
      </c>
      <c r="G32" s="216"/>
      <c r="H32" s="17"/>
      <c r="I32" s="17"/>
      <c r="J32" s="150"/>
      <c r="K32" s="213">
        <f>+'N a K'!M126</f>
        <v>566839</v>
      </c>
      <c r="L32" s="17">
        <f>+'N a K'!N126</f>
        <v>720163</v>
      </c>
      <c r="M32" s="17">
        <f>+'N a K'!O126</f>
        <v>743362</v>
      </c>
      <c r="N32" s="201">
        <f t="shared" si="0"/>
        <v>103.22135405456821</v>
      </c>
    </row>
    <row r="33" spans="1:14" ht="21" thickBot="1">
      <c r="A33" s="277" t="s">
        <v>43</v>
      </c>
      <c r="B33" s="278" t="s">
        <v>95</v>
      </c>
      <c r="C33" s="279">
        <f>+'N a K'!E130</f>
        <v>0</v>
      </c>
      <c r="D33" s="280">
        <f>+'N a K'!F130</f>
        <v>5724</v>
      </c>
      <c r="E33" s="280">
        <f>+'N a K'!G130</f>
        <v>5746</v>
      </c>
      <c r="F33" s="281">
        <f t="shared" si="1"/>
        <v>100.3843466107617</v>
      </c>
      <c r="G33" s="279"/>
      <c r="H33" s="280"/>
      <c r="I33" s="280"/>
      <c r="J33" s="281"/>
      <c r="K33" s="282">
        <f>+'N a K'!M130</f>
        <v>0</v>
      </c>
      <c r="L33" s="280">
        <f>+'N a K'!N130</f>
        <v>5724</v>
      </c>
      <c r="M33" s="280">
        <f>+'N a K'!O130</f>
        <v>5746</v>
      </c>
      <c r="N33" s="283">
        <f t="shared" si="0"/>
        <v>100.3843466107617</v>
      </c>
    </row>
    <row r="34" spans="1:14" ht="21" thickBot="1">
      <c r="A34" s="284"/>
      <c r="B34" s="285" t="s">
        <v>13</v>
      </c>
      <c r="C34" s="286">
        <f>SUM(C14:C33)</f>
        <v>1130989</v>
      </c>
      <c r="D34" s="287">
        <f>SUM(D14:D33)</f>
        <v>1341485</v>
      </c>
      <c r="E34" s="287">
        <f>SUM(E14:E33)</f>
        <v>1406888</v>
      </c>
      <c r="F34" s="288">
        <f t="shared" si="1"/>
        <v>104.87541791372993</v>
      </c>
      <c r="G34" s="286">
        <f>SUM(G14:G33)</f>
        <v>776190</v>
      </c>
      <c r="H34" s="287">
        <f>SUM(H14:H33)</f>
        <v>777104</v>
      </c>
      <c r="I34" s="287">
        <f>SUM(I14:I33)</f>
        <v>829249</v>
      </c>
      <c r="J34" s="288">
        <f>+I34/H34*100</f>
        <v>106.7101700673269</v>
      </c>
      <c r="K34" s="289">
        <f>SUM(K14:K33)</f>
        <v>1907179</v>
      </c>
      <c r="L34" s="287">
        <f>SUM(L14:L33)</f>
        <v>2118589</v>
      </c>
      <c r="M34" s="287">
        <f>SUM(M14:M33)</f>
        <v>2236137</v>
      </c>
      <c r="N34" s="288">
        <f t="shared" si="0"/>
        <v>105.5484098142679</v>
      </c>
    </row>
    <row r="35" spans="11:13" ht="15">
      <c r="K35" s="204"/>
      <c r="L35" s="204"/>
      <c r="M35" s="204"/>
    </row>
    <row r="36" ht="20.25">
      <c r="A36" s="121" t="s">
        <v>160</v>
      </c>
    </row>
    <row r="37" spans="11:13" ht="15">
      <c r="K37" s="204"/>
      <c r="L37" s="204"/>
      <c r="M37" s="204"/>
    </row>
  </sheetData>
  <printOptions horizontalCentered="1" verticalCentered="1"/>
  <pageMargins left="0.6692913385826772" right="0.6692913385826772" top="0.984251968503937" bottom="0.7480314960629921" header="0.5905511811023623" footer="0.5118110236220472"/>
  <pageSetup horizontalDpi="600" verticalDpi="600" orientation="landscape" paperSize="9" scale="51" r:id="rId1"/>
  <headerFooter alignWithMargins="0"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zoomScale="65" zoomScaleNormal="65" zoomScaleSheetLayoutView="50" workbookViewId="0" topLeftCell="A1">
      <selection activeCell="A67" sqref="A67"/>
    </sheetView>
  </sheetViews>
  <sheetFormatPr defaultColWidth="8.796875" defaultRowHeight="15" outlineLevelRow="3"/>
  <cols>
    <col min="1" max="1" width="8.19921875" style="0" customWidth="1"/>
    <col min="2" max="2" width="8.59765625" style="0" customWidth="1"/>
    <col min="3" max="3" width="8.3984375" style="0" customWidth="1"/>
    <col min="4" max="4" width="76.3984375" style="0" customWidth="1"/>
    <col min="5" max="7" width="14.796875" style="0" customWidth="1"/>
    <col min="8" max="8" width="12.296875" style="0" customWidth="1"/>
  </cols>
  <sheetData>
    <row r="1" spans="1:8" ht="22.5">
      <c r="A1" s="51" t="s">
        <v>210</v>
      </c>
      <c r="B1" s="4"/>
      <c r="C1" s="4"/>
      <c r="D1" s="26"/>
      <c r="E1" s="4"/>
      <c r="F1" s="4"/>
      <c r="G1" s="4"/>
      <c r="H1" s="4"/>
    </row>
    <row r="2" spans="1:8" ht="32.25" customHeight="1">
      <c r="A2" s="151" t="s">
        <v>151</v>
      </c>
      <c r="B2" s="4"/>
      <c r="C2" s="4"/>
      <c r="D2" s="4"/>
      <c r="E2" s="4"/>
      <c r="F2" s="4"/>
      <c r="G2" s="4"/>
      <c r="H2" s="4"/>
    </row>
    <row r="3" spans="1:8" ht="18" customHeight="1">
      <c r="A3" s="151"/>
      <c r="B3" s="4"/>
      <c r="C3" s="4"/>
      <c r="D3" s="4"/>
      <c r="E3" s="4"/>
      <c r="F3" s="4"/>
      <c r="G3" s="4"/>
      <c r="H3" s="4"/>
    </row>
    <row r="4" spans="1:8" ht="16.5" thickBot="1">
      <c r="A4" s="5"/>
      <c r="B4" s="5"/>
      <c r="C4" s="5"/>
      <c r="D4" s="5"/>
      <c r="E4" s="5"/>
      <c r="F4" s="5"/>
      <c r="G4" s="5"/>
      <c r="H4" s="5"/>
    </row>
    <row r="5" spans="1:8" ht="21" customHeight="1">
      <c r="A5" s="185" t="s">
        <v>1</v>
      </c>
      <c r="B5" s="186" t="s">
        <v>81</v>
      </c>
      <c r="C5" s="186" t="s">
        <v>2</v>
      </c>
      <c r="D5" s="187" t="s">
        <v>82</v>
      </c>
      <c r="E5" s="217" t="s">
        <v>198</v>
      </c>
      <c r="F5" s="218" t="s">
        <v>208</v>
      </c>
      <c r="G5" s="218" t="s">
        <v>209</v>
      </c>
      <c r="H5" s="187" t="s">
        <v>89</v>
      </c>
    </row>
    <row r="6" spans="1:8" ht="21" customHeight="1" thickBot="1">
      <c r="A6" s="219"/>
      <c r="B6" s="220" t="s">
        <v>3</v>
      </c>
      <c r="C6" s="220"/>
      <c r="D6" s="221"/>
      <c r="E6" s="222"/>
      <c r="F6" s="223"/>
      <c r="G6" s="223"/>
      <c r="H6" s="221"/>
    </row>
    <row r="7" spans="1:8" ht="21" customHeight="1">
      <c r="A7" s="63"/>
      <c r="B7" s="27"/>
      <c r="C7" s="27"/>
      <c r="D7" s="64"/>
      <c r="E7" s="139"/>
      <c r="F7" s="28"/>
      <c r="G7" s="29"/>
      <c r="H7" s="124"/>
    </row>
    <row r="8" spans="1:8" ht="21" customHeight="1">
      <c r="A8" s="24">
        <v>1</v>
      </c>
      <c r="B8" s="30">
        <v>11</v>
      </c>
      <c r="C8" s="30">
        <v>1111</v>
      </c>
      <c r="D8" s="174" t="s">
        <v>125</v>
      </c>
      <c r="E8" s="81">
        <v>1390000</v>
      </c>
      <c r="F8" s="31">
        <v>1390000</v>
      </c>
      <c r="G8" s="32">
        <v>1535839</v>
      </c>
      <c r="H8" s="127">
        <f>+G8/F8*100</f>
        <v>110.49201438848921</v>
      </c>
    </row>
    <row r="9" spans="1:8" ht="21" customHeight="1">
      <c r="A9" s="24">
        <v>1</v>
      </c>
      <c r="B9" s="30">
        <v>11</v>
      </c>
      <c r="C9" s="30">
        <v>1112</v>
      </c>
      <c r="D9" s="174" t="s">
        <v>4</v>
      </c>
      <c r="E9" s="81">
        <v>200000</v>
      </c>
      <c r="F9" s="31">
        <v>200000</v>
      </c>
      <c r="G9" s="32">
        <v>60452</v>
      </c>
      <c r="H9" s="127">
        <f aca="true" t="shared" si="0" ref="H9:H64">+G9/F9*100</f>
        <v>30.226</v>
      </c>
    </row>
    <row r="10" spans="1:8" ht="21" customHeight="1">
      <c r="A10" s="24">
        <v>1</v>
      </c>
      <c r="B10" s="30">
        <v>11</v>
      </c>
      <c r="C10" s="30">
        <v>1113</v>
      </c>
      <c r="D10" s="174" t="s">
        <v>124</v>
      </c>
      <c r="E10" s="81">
        <v>170000</v>
      </c>
      <c r="F10" s="31">
        <v>170000</v>
      </c>
      <c r="G10" s="32">
        <v>134718</v>
      </c>
      <c r="H10" s="127">
        <f t="shared" si="0"/>
        <v>79.24588235294118</v>
      </c>
    </row>
    <row r="11" spans="1:8" ht="21" customHeight="1">
      <c r="A11" s="24">
        <v>1</v>
      </c>
      <c r="B11" s="30">
        <v>11</v>
      </c>
      <c r="C11" s="30">
        <v>1119</v>
      </c>
      <c r="D11" s="174" t="s">
        <v>126</v>
      </c>
      <c r="E11" s="81"/>
      <c r="F11" s="31"/>
      <c r="G11" s="32">
        <v>15</v>
      </c>
      <c r="H11" s="127"/>
    </row>
    <row r="12" spans="1:8" ht="21" customHeight="1">
      <c r="A12" s="24">
        <v>1</v>
      </c>
      <c r="B12" s="30">
        <v>11</v>
      </c>
      <c r="C12" s="30">
        <v>1121</v>
      </c>
      <c r="D12" s="174" t="s">
        <v>5</v>
      </c>
      <c r="E12" s="81">
        <v>1505000</v>
      </c>
      <c r="F12" s="31">
        <v>1505000</v>
      </c>
      <c r="G12" s="32">
        <v>1408956</v>
      </c>
      <c r="H12" s="127">
        <f t="shared" si="0"/>
        <v>93.6183388704319</v>
      </c>
    </row>
    <row r="13" spans="1:8" ht="21" customHeight="1">
      <c r="A13" s="24">
        <v>1</v>
      </c>
      <c r="B13" s="30">
        <v>11</v>
      </c>
      <c r="C13" s="30">
        <v>1122</v>
      </c>
      <c r="D13" s="174" t="s">
        <v>111</v>
      </c>
      <c r="E13" s="81">
        <f>39257+363483</f>
        <v>402740</v>
      </c>
      <c r="F13" s="31">
        <v>430451</v>
      </c>
      <c r="G13" s="32">
        <v>430451</v>
      </c>
      <c r="H13" s="127">
        <f t="shared" si="0"/>
        <v>100</v>
      </c>
    </row>
    <row r="14" spans="1:8" ht="21" customHeight="1" outlineLevel="2">
      <c r="A14" s="152">
        <v>1</v>
      </c>
      <c r="B14" s="153">
        <v>11</v>
      </c>
      <c r="C14" s="129"/>
      <c r="D14" s="188" t="s">
        <v>77</v>
      </c>
      <c r="E14" s="76">
        <f>SUM(E8:E13)</f>
        <v>3667740</v>
      </c>
      <c r="F14" s="76">
        <f>SUM(F8:F13)</f>
        <v>3695451</v>
      </c>
      <c r="G14" s="76">
        <f>SUM(G8:G13)</f>
        <v>3570431</v>
      </c>
      <c r="H14" s="154">
        <f t="shared" si="0"/>
        <v>96.61692172349193</v>
      </c>
    </row>
    <row r="15" spans="1:8" ht="21" customHeight="1" outlineLevel="2">
      <c r="A15" s="87"/>
      <c r="B15" s="36"/>
      <c r="C15" s="36"/>
      <c r="D15" s="176"/>
      <c r="E15" s="94"/>
      <c r="F15" s="37"/>
      <c r="G15" s="38"/>
      <c r="H15" s="128"/>
    </row>
    <row r="16" spans="1:8" ht="21" customHeight="1" outlineLevel="2">
      <c r="A16" s="123">
        <v>1</v>
      </c>
      <c r="B16" s="36">
        <v>12</v>
      </c>
      <c r="C16" s="36">
        <v>1211</v>
      </c>
      <c r="D16" s="176" t="s">
        <v>100</v>
      </c>
      <c r="E16" s="81">
        <v>3330000</v>
      </c>
      <c r="F16" s="31">
        <v>3330000</v>
      </c>
      <c r="G16" s="32">
        <v>3345086</v>
      </c>
      <c r="H16" s="127">
        <f t="shared" si="0"/>
        <v>100.45303303303304</v>
      </c>
    </row>
    <row r="17" spans="1:8" ht="21" customHeight="1" outlineLevel="2">
      <c r="A17" s="87">
        <v>1</v>
      </c>
      <c r="B17" s="238">
        <v>12</v>
      </c>
      <c r="C17" s="238"/>
      <c r="D17" s="239" t="s">
        <v>127</v>
      </c>
      <c r="E17" s="240">
        <f>SUM(E16)</f>
        <v>3330000</v>
      </c>
      <c r="F17" s="241">
        <f>SUM(F16)</f>
        <v>3330000</v>
      </c>
      <c r="G17" s="242">
        <f>SUM(G16)</f>
        <v>3345086</v>
      </c>
      <c r="H17" s="154">
        <f t="shared" si="0"/>
        <v>100.45303303303304</v>
      </c>
    </row>
    <row r="18" spans="1:8" ht="21" customHeight="1" outlineLevel="2">
      <c r="A18" s="87"/>
      <c r="B18" s="238"/>
      <c r="C18" s="238"/>
      <c r="D18" s="239"/>
      <c r="E18" s="240"/>
      <c r="F18" s="241"/>
      <c r="G18" s="242"/>
      <c r="H18" s="154"/>
    </row>
    <row r="19" spans="1:8" ht="21" customHeight="1" outlineLevel="2">
      <c r="A19" s="24">
        <v>1</v>
      </c>
      <c r="B19" s="30">
        <v>13</v>
      </c>
      <c r="C19" s="30">
        <v>1332</v>
      </c>
      <c r="D19" s="174" t="s">
        <v>128</v>
      </c>
      <c r="E19" s="81">
        <v>49</v>
      </c>
      <c r="F19" s="31">
        <v>75</v>
      </c>
      <c r="G19" s="32">
        <v>61</v>
      </c>
      <c r="H19" s="127">
        <f t="shared" si="0"/>
        <v>81.33333333333333</v>
      </c>
    </row>
    <row r="20" spans="1:8" ht="21" customHeight="1" outlineLevel="2">
      <c r="A20" s="24">
        <v>1</v>
      </c>
      <c r="B20" s="30">
        <v>13</v>
      </c>
      <c r="C20" s="30">
        <v>1334</v>
      </c>
      <c r="D20" s="174" t="s">
        <v>129</v>
      </c>
      <c r="E20" s="81">
        <v>250</v>
      </c>
      <c r="F20" s="31">
        <v>250</v>
      </c>
      <c r="G20" s="32">
        <v>901</v>
      </c>
      <c r="H20" s="127">
        <f t="shared" si="0"/>
        <v>360.40000000000003</v>
      </c>
    </row>
    <row r="21" spans="1:8" ht="21" customHeight="1" outlineLevel="2">
      <c r="A21" s="24">
        <v>1</v>
      </c>
      <c r="B21" s="30">
        <v>13</v>
      </c>
      <c r="C21" s="30">
        <v>1335</v>
      </c>
      <c r="D21" s="174" t="s">
        <v>130</v>
      </c>
      <c r="E21" s="81">
        <v>2</v>
      </c>
      <c r="F21" s="31">
        <v>2</v>
      </c>
      <c r="G21" s="32">
        <v>58</v>
      </c>
      <c r="H21" s="127">
        <f t="shared" si="0"/>
        <v>2900</v>
      </c>
    </row>
    <row r="22" spans="1:8" ht="21" customHeight="1" outlineLevel="2">
      <c r="A22" s="24">
        <v>1</v>
      </c>
      <c r="B22" s="30">
        <v>13</v>
      </c>
      <c r="C22" s="30">
        <v>1337</v>
      </c>
      <c r="D22" s="174" t="s">
        <v>131</v>
      </c>
      <c r="E22" s="81">
        <v>181467</v>
      </c>
      <c r="F22" s="31">
        <v>181467</v>
      </c>
      <c r="G22" s="32">
        <v>179222</v>
      </c>
      <c r="H22" s="127">
        <f t="shared" si="0"/>
        <v>98.76286046498812</v>
      </c>
    </row>
    <row r="23" spans="1:8" ht="21" customHeight="1" outlineLevel="2">
      <c r="A23" s="24">
        <v>1</v>
      </c>
      <c r="B23" s="30">
        <v>13</v>
      </c>
      <c r="C23" s="30">
        <v>1339</v>
      </c>
      <c r="D23" s="174" t="s">
        <v>170</v>
      </c>
      <c r="E23" s="81">
        <v>83</v>
      </c>
      <c r="F23" s="31">
        <v>83</v>
      </c>
      <c r="G23" s="32">
        <v>93</v>
      </c>
      <c r="H23" s="127">
        <f t="shared" si="0"/>
        <v>112.04819277108433</v>
      </c>
    </row>
    <row r="24" spans="1:8" ht="21" customHeight="1" outlineLevel="2">
      <c r="A24" s="24">
        <v>1</v>
      </c>
      <c r="B24" s="30">
        <v>13</v>
      </c>
      <c r="C24" s="30">
        <v>1341</v>
      </c>
      <c r="D24" s="174" t="s">
        <v>6</v>
      </c>
      <c r="E24" s="81">
        <v>12083</v>
      </c>
      <c r="F24" s="31">
        <v>12142</v>
      </c>
      <c r="G24" s="32">
        <v>11853</v>
      </c>
      <c r="H24" s="127">
        <f t="shared" si="0"/>
        <v>97.61983198814033</v>
      </c>
    </row>
    <row r="25" spans="1:8" ht="21" customHeight="1" outlineLevel="2">
      <c r="A25" s="24">
        <v>1</v>
      </c>
      <c r="B25" s="30">
        <v>13</v>
      </c>
      <c r="C25" s="30">
        <v>1342</v>
      </c>
      <c r="D25" s="174" t="s">
        <v>132</v>
      </c>
      <c r="E25" s="81">
        <v>820</v>
      </c>
      <c r="F25" s="31">
        <v>842</v>
      </c>
      <c r="G25" s="32">
        <v>961</v>
      </c>
      <c r="H25" s="127">
        <f t="shared" si="0"/>
        <v>114.13301662707838</v>
      </c>
    </row>
    <row r="26" spans="1:8" ht="21" customHeight="1" outlineLevel="3">
      <c r="A26" s="24">
        <v>1</v>
      </c>
      <c r="B26" s="30">
        <v>13</v>
      </c>
      <c r="C26" s="30">
        <v>1343</v>
      </c>
      <c r="D26" s="174" t="s">
        <v>7</v>
      </c>
      <c r="E26" s="81">
        <v>42722</v>
      </c>
      <c r="F26" s="31">
        <v>45336</v>
      </c>
      <c r="G26" s="32">
        <v>53085</v>
      </c>
      <c r="H26" s="127">
        <f t="shared" si="0"/>
        <v>117.09237691900476</v>
      </c>
    </row>
    <row r="27" spans="1:8" ht="21" customHeight="1" outlineLevel="3">
      <c r="A27" s="24">
        <v>1</v>
      </c>
      <c r="B27" s="30">
        <v>13</v>
      </c>
      <c r="C27" s="30">
        <v>1344</v>
      </c>
      <c r="D27" s="174" t="s">
        <v>8</v>
      </c>
      <c r="E27" s="81">
        <v>6619</v>
      </c>
      <c r="F27" s="31">
        <v>6509</v>
      </c>
      <c r="G27" s="32">
        <v>7008</v>
      </c>
      <c r="H27" s="127">
        <f t="shared" si="0"/>
        <v>107.66630818866186</v>
      </c>
    </row>
    <row r="28" spans="1:8" ht="21" customHeight="1" outlineLevel="3">
      <c r="A28" s="24">
        <v>1</v>
      </c>
      <c r="B28" s="30">
        <v>13</v>
      </c>
      <c r="C28" s="30">
        <v>1345</v>
      </c>
      <c r="D28" s="174" t="s">
        <v>133</v>
      </c>
      <c r="E28" s="81">
        <v>4098</v>
      </c>
      <c r="F28" s="31">
        <v>5005</v>
      </c>
      <c r="G28" s="32">
        <v>5644</v>
      </c>
      <c r="H28" s="127">
        <f t="shared" si="0"/>
        <v>112.76723276723277</v>
      </c>
    </row>
    <row r="29" spans="1:8" ht="21" customHeight="1" outlineLevel="3">
      <c r="A29" s="24">
        <v>1</v>
      </c>
      <c r="B29" s="30">
        <v>13</v>
      </c>
      <c r="C29" s="30">
        <v>1346</v>
      </c>
      <c r="D29" s="174" t="s">
        <v>134</v>
      </c>
      <c r="E29" s="81">
        <v>6500</v>
      </c>
      <c r="F29" s="31">
        <v>6500</v>
      </c>
      <c r="G29" s="32">
        <v>4452</v>
      </c>
      <c r="H29" s="127">
        <f t="shared" si="0"/>
        <v>68.49230769230769</v>
      </c>
    </row>
    <row r="30" spans="1:8" ht="21" customHeight="1" outlineLevel="3">
      <c r="A30" s="24">
        <v>1</v>
      </c>
      <c r="B30" s="30">
        <v>13</v>
      </c>
      <c r="C30" s="30">
        <v>1347</v>
      </c>
      <c r="D30" s="174" t="s">
        <v>9</v>
      </c>
      <c r="E30" s="81">
        <v>55440</v>
      </c>
      <c r="F30" s="31">
        <v>78528</v>
      </c>
      <c r="G30" s="32">
        <v>103039</v>
      </c>
      <c r="H30" s="127">
        <f t="shared" si="0"/>
        <v>131.21307049714753</v>
      </c>
    </row>
    <row r="31" spans="1:8" ht="21" customHeight="1" outlineLevel="3">
      <c r="A31" s="24">
        <v>1</v>
      </c>
      <c r="B31" s="30">
        <v>13</v>
      </c>
      <c r="C31" s="36">
        <v>1349</v>
      </c>
      <c r="D31" s="176" t="s">
        <v>135</v>
      </c>
      <c r="E31" s="81"/>
      <c r="F31" s="81"/>
      <c r="G31" s="258">
        <v>3</v>
      </c>
      <c r="H31" s="127"/>
    </row>
    <row r="32" spans="1:8" ht="21" customHeight="1" outlineLevel="3">
      <c r="A32" s="24">
        <v>1</v>
      </c>
      <c r="B32" s="30">
        <v>13</v>
      </c>
      <c r="C32" s="36">
        <v>1351</v>
      </c>
      <c r="D32" s="176" t="s">
        <v>110</v>
      </c>
      <c r="E32" s="81">
        <v>10518</v>
      </c>
      <c r="F32" s="81">
        <v>8975</v>
      </c>
      <c r="G32" s="258">
        <v>8063</v>
      </c>
      <c r="H32" s="127">
        <f t="shared" si="0"/>
        <v>89.83844011142061</v>
      </c>
    </row>
    <row r="33" spans="1:8" ht="21" customHeight="1" outlineLevel="3">
      <c r="A33" s="24">
        <v>1</v>
      </c>
      <c r="B33" s="30">
        <v>13</v>
      </c>
      <c r="C33" s="36">
        <v>1353</v>
      </c>
      <c r="D33" s="176" t="s">
        <v>171</v>
      </c>
      <c r="E33" s="81">
        <v>7000</v>
      </c>
      <c r="F33" s="81">
        <v>7000</v>
      </c>
      <c r="G33" s="258">
        <v>6603</v>
      </c>
      <c r="H33" s="127">
        <f t="shared" si="0"/>
        <v>94.32857142857142</v>
      </c>
    </row>
    <row r="34" spans="1:8" ht="21" customHeight="1" outlineLevel="3">
      <c r="A34" s="24">
        <v>1</v>
      </c>
      <c r="B34" s="30">
        <v>13</v>
      </c>
      <c r="C34" s="36">
        <v>1359</v>
      </c>
      <c r="D34" s="176" t="s">
        <v>173</v>
      </c>
      <c r="E34" s="81"/>
      <c r="F34" s="81"/>
      <c r="G34" s="326">
        <v>-372</v>
      </c>
      <c r="H34" s="127"/>
    </row>
    <row r="35" spans="1:8" ht="21" customHeight="1" outlineLevel="3">
      <c r="A35" s="123">
        <v>1</v>
      </c>
      <c r="B35" s="36">
        <v>13</v>
      </c>
      <c r="C35" s="39">
        <v>1361</v>
      </c>
      <c r="D35" s="176" t="s">
        <v>0</v>
      </c>
      <c r="E35" s="81">
        <v>84135</v>
      </c>
      <c r="F35" s="81">
        <v>81050</v>
      </c>
      <c r="G35" s="258">
        <v>77375</v>
      </c>
      <c r="H35" s="127">
        <f t="shared" si="0"/>
        <v>95.46576187538557</v>
      </c>
    </row>
    <row r="36" spans="1:8" ht="21" customHeight="1" outlineLevel="2">
      <c r="A36" s="257">
        <v>1</v>
      </c>
      <c r="B36" s="129">
        <v>13</v>
      </c>
      <c r="C36" s="75"/>
      <c r="D36" s="189" t="s">
        <v>172</v>
      </c>
      <c r="E36" s="155">
        <f>SUM(E19:E35)</f>
        <v>411786</v>
      </c>
      <c r="F36" s="155">
        <f>SUM(F19:F35)</f>
        <v>433764</v>
      </c>
      <c r="G36" s="155">
        <f>SUM(G19:G35)</f>
        <v>458049</v>
      </c>
      <c r="H36" s="156">
        <f t="shared" si="0"/>
        <v>105.5986665560074</v>
      </c>
    </row>
    <row r="37" spans="1:8" ht="21" customHeight="1" outlineLevel="2">
      <c r="A37" s="157"/>
      <c r="B37" s="75"/>
      <c r="C37" s="75"/>
      <c r="D37" s="173"/>
      <c r="E37" s="158"/>
      <c r="F37" s="80"/>
      <c r="G37" s="159"/>
      <c r="H37" s="160"/>
    </row>
    <row r="38" spans="1:8" ht="21" customHeight="1" outlineLevel="2">
      <c r="A38" s="157">
        <v>1</v>
      </c>
      <c r="B38" s="75">
        <v>15</v>
      </c>
      <c r="C38" s="75">
        <v>1511</v>
      </c>
      <c r="D38" s="173" t="s">
        <v>10</v>
      </c>
      <c r="E38" s="158">
        <v>236000</v>
      </c>
      <c r="F38" s="31">
        <v>236000</v>
      </c>
      <c r="G38" s="32">
        <v>212266</v>
      </c>
      <c r="H38" s="160">
        <f t="shared" si="0"/>
        <v>89.94322033898305</v>
      </c>
    </row>
    <row r="39" spans="1:8" ht="21" customHeight="1" outlineLevel="2">
      <c r="A39" s="152">
        <v>1</v>
      </c>
      <c r="B39" s="131">
        <v>15</v>
      </c>
      <c r="C39" s="162"/>
      <c r="D39" s="190" t="s">
        <v>78</v>
      </c>
      <c r="E39" s="163">
        <f>SUM(E38)</f>
        <v>236000</v>
      </c>
      <c r="F39" s="163">
        <f>SUM(F38)</f>
        <v>236000</v>
      </c>
      <c r="G39" s="163">
        <f>SUM(G38)</f>
        <v>212266</v>
      </c>
      <c r="H39" s="164">
        <f t="shared" si="0"/>
        <v>89.94322033898305</v>
      </c>
    </row>
    <row r="40" spans="1:8" ht="21" customHeight="1" outlineLevel="2" thickBot="1">
      <c r="A40" s="130"/>
      <c r="B40" s="131"/>
      <c r="C40" s="132"/>
      <c r="D40" s="191"/>
      <c r="E40" s="140"/>
      <c r="F40" s="133"/>
      <c r="G40" s="134"/>
      <c r="H40" s="135"/>
    </row>
    <row r="41" spans="1:8" ht="21" customHeight="1" outlineLevel="1" thickBot="1" thickTop="1">
      <c r="A41" s="102">
        <v>1</v>
      </c>
      <c r="B41" s="70"/>
      <c r="C41" s="70"/>
      <c r="D41" s="192" t="s">
        <v>152</v>
      </c>
      <c r="E41" s="141">
        <f>E14+E17+E36+E39</f>
        <v>7645526</v>
      </c>
      <c r="F41" s="138">
        <f>F14+F17+F36+F39</f>
        <v>7695215</v>
      </c>
      <c r="G41" s="138">
        <f>G14+G17+G36+G39</f>
        <v>7585832</v>
      </c>
      <c r="H41" s="73">
        <f t="shared" si="0"/>
        <v>98.57855823391549</v>
      </c>
    </row>
    <row r="42" spans="1:8" ht="21" customHeight="1" outlineLevel="3" thickTop="1">
      <c r="A42" s="262"/>
      <c r="B42" s="224"/>
      <c r="C42" s="224"/>
      <c r="D42" s="227"/>
      <c r="E42" s="226"/>
      <c r="F42" s="225"/>
      <c r="G42" s="225"/>
      <c r="H42" s="265"/>
    </row>
    <row r="43" spans="1:8" ht="21" customHeight="1" outlineLevel="3">
      <c r="A43" s="23">
        <v>4</v>
      </c>
      <c r="B43" s="45">
        <v>41</v>
      </c>
      <c r="C43" s="45">
        <v>4111</v>
      </c>
      <c r="D43" s="177" t="s">
        <v>161</v>
      </c>
      <c r="E43" s="125"/>
      <c r="F43" s="31">
        <v>40959</v>
      </c>
      <c r="G43" s="32">
        <v>40959</v>
      </c>
      <c r="H43" s="196">
        <f t="shared" si="0"/>
        <v>100</v>
      </c>
    </row>
    <row r="44" spans="1:8" ht="21" customHeight="1" outlineLevel="3">
      <c r="A44" s="23">
        <v>4</v>
      </c>
      <c r="B44" s="30">
        <v>41</v>
      </c>
      <c r="C44" s="30">
        <v>4112</v>
      </c>
      <c r="D44" s="174" t="s">
        <v>162</v>
      </c>
      <c r="E44" s="126">
        <v>383346</v>
      </c>
      <c r="F44" s="31">
        <v>383551</v>
      </c>
      <c r="G44" s="32">
        <v>383551</v>
      </c>
      <c r="H44" s="143">
        <f t="shared" si="0"/>
        <v>100</v>
      </c>
    </row>
    <row r="45" spans="1:8" ht="21" customHeight="1" outlineLevel="3">
      <c r="A45" s="23">
        <v>4</v>
      </c>
      <c r="B45" s="30">
        <v>41</v>
      </c>
      <c r="C45" s="30">
        <v>4113</v>
      </c>
      <c r="D45" s="174" t="s">
        <v>163</v>
      </c>
      <c r="E45" s="126">
        <v>4964</v>
      </c>
      <c r="F45" s="31">
        <v>11971</v>
      </c>
      <c r="G45" s="32">
        <v>11971</v>
      </c>
      <c r="H45" s="143">
        <f t="shared" si="0"/>
        <v>100</v>
      </c>
    </row>
    <row r="46" spans="1:8" ht="21" customHeight="1" outlineLevel="3">
      <c r="A46" s="23">
        <v>4</v>
      </c>
      <c r="B46" s="30">
        <v>41</v>
      </c>
      <c r="C46" s="30">
        <v>4116</v>
      </c>
      <c r="D46" s="176" t="s">
        <v>164</v>
      </c>
      <c r="E46" s="322">
        <v>7627</v>
      </c>
      <c r="F46" s="89">
        <v>1108319</v>
      </c>
      <c r="G46" s="243">
        <v>1098905</v>
      </c>
      <c r="H46" s="144">
        <f t="shared" si="0"/>
        <v>99.15060555670344</v>
      </c>
    </row>
    <row r="47" spans="1:8" ht="21" customHeight="1" outlineLevel="3">
      <c r="A47" s="23">
        <v>4</v>
      </c>
      <c r="B47" s="30">
        <v>41</v>
      </c>
      <c r="C47" s="30">
        <v>4119</v>
      </c>
      <c r="D47" s="338" t="s">
        <v>213</v>
      </c>
      <c r="E47" s="339"/>
      <c r="F47" s="340">
        <v>661</v>
      </c>
      <c r="G47" s="341">
        <v>661</v>
      </c>
      <c r="H47" s="144">
        <f t="shared" si="0"/>
        <v>100</v>
      </c>
    </row>
    <row r="48" spans="1:8" ht="21" customHeight="1" outlineLevel="3">
      <c r="A48" s="23">
        <v>4</v>
      </c>
      <c r="B48" s="30">
        <v>41</v>
      </c>
      <c r="C48" s="30">
        <v>4121</v>
      </c>
      <c r="D48" s="174" t="s">
        <v>181</v>
      </c>
      <c r="E48" s="307">
        <v>379</v>
      </c>
      <c r="F48" s="110">
        <v>2327</v>
      </c>
      <c r="G48" s="311">
        <v>2291</v>
      </c>
      <c r="H48" s="143">
        <f t="shared" si="0"/>
        <v>98.45294370434036</v>
      </c>
    </row>
    <row r="49" spans="1:8" ht="21" customHeight="1" outlineLevel="3">
      <c r="A49" s="23">
        <v>4</v>
      </c>
      <c r="B49" s="30">
        <v>41</v>
      </c>
      <c r="C49" s="30">
        <v>4122</v>
      </c>
      <c r="D49" s="174" t="s">
        <v>165</v>
      </c>
      <c r="E49" s="307"/>
      <c r="F49" s="110">
        <v>40908</v>
      </c>
      <c r="G49" s="311">
        <v>40908</v>
      </c>
      <c r="H49" s="143">
        <f t="shared" si="0"/>
        <v>100</v>
      </c>
    </row>
    <row r="50" spans="1:8" ht="21" customHeight="1" outlineLevel="3">
      <c r="A50" s="23">
        <v>4</v>
      </c>
      <c r="B50" s="30">
        <v>41</v>
      </c>
      <c r="C50" s="30">
        <v>4123</v>
      </c>
      <c r="D50" s="173" t="s">
        <v>191</v>
      </c>
      <c r="E50" s="307"/>
      <c r="F50" s="110">
        <v>1299</v>
      </c>
      <c r="G50" s="311">
        <v>1299</v>
      </c>
      <c r="H50" s="143">
        <f t="shared" si="0"/>
        <v>100</v>
      </c>
    </row>
    <row r="51" spans="1:8" ht="21" customHeight="1" outlineLevel="3">
      <c r="A51" s="23">
        <v>4</v>
      </c>
      <c r="B51" s="30">
        <v>41</v>
      </c>
      <c r="C51" s="30">
        <v>4131</v>
      </c>
      <c r="D51" s="174" t="s">
        <v>136</v>
      </c>
      <c r="E51" s="325">
        <v>840837</v>
      </c>
      <c r="F51" s="261">
        <v>927249</v>
      </c>
      <c r="G51" s="261">
        <v>885614</v>
      </c>
      <c r="H51" s="143">
        <f t="shared" si="0"/>
        <v>95.50983608502139</v>
      </c>
    </row>
    <row r="52" spans="1:8" ht="21" customHeight="1" outlineLevel="3">
      <c r="A52" s="23">
        <v>4</v>
      </c>
      <c r="B52" s="30">
        <v>41</v>
      </c>
      <c r="C52" s="30">
        <v>4132</v>
      </c>
      <c r="D52" s="174" t="s">
        <v>112</v>
      </c>
      <c r="E52" s="325"/>
      <c r="F52" s="261">
        <v>122</v>
      </c>
      <c r="G52" s="261">
        <v>2675</v>
      </c>
      <c r="H52" s="143">
        <f t="shared" si="0"/>
        <v>2192.622950819672</v>
      </c>
    </row>
    <row r="53" spans="1:8" ht="21" customHeight="1" outlineLevel="3">
      <c r="A53" s="23">
        <v>4</v>
      </c>
      <c r="B53" s="30">
        <v>41</v>
      </c>
      <c r="C53" s="30">
        <v>4151</v>
      </c>
      <c r="D53" s="174" t="s">
        <v>182</v>
      </c>
      <c r="E53" s="325"/>
      <c r="F53" s="261">
        <v>5158</v>
      </c>
      <c r="G53" s="261">
        <v>5165</v>
      </c>
      <c r="H53" s="143">
        <f>+G53/F53*100</f>
        <v>100.1357115160915</v>
      </c>
    </row>
    <row r="54" spans="1:8" ht="21" customHeight="1" outlineLevel="3">
      <c r="A54" s="23">
        <v>4</v>
      </c>
      <c r="B54" s="30">
        <v>41</v>
      </c>
      <c r="C54" s="30">
        <v>4152</v>
      </c>
      <c r="D54" s="174" t="s">
        <v>192</v>
      </c>
      <c r="E54" s="325"/>
      <c r="F54" s="261">
        <v>5149</v>
      </c>
      <c r="G54" s="261">
        <v>9843</v>
      </c>
      <c r="H54" s="143">
        <f>+G54/F54*100</f>
        <v>191.16333268595844</v>
      </c>
    </row>
    <row r="55" spans="1:9" ht="21" customHeight="1" outlineLevel="3">
      <c r="A55" s="263">
        <v>4</v>
      </c>
      <c r="B55" s="129">
        <v>41</v>
      </c>
      <c r="C55" s="129"/>
      <c r="D55" s="188" t="s">
        <v>168</v>
      </c>
      <c r="E55" s="323">
        <f>SUM(E43:E54)</f>
        <v>1237153</v>
      </c>
      <c r="F55" s="259">
        <f>SUM(F43:F54)</f>
        <v>2527673</v>
      </c>
      <c r="G55" s="260">
        <f>SUM(G43:G54)</f>
        <v>2483842</v>
      </c>
      <c r="H55" s="324">
        <f t="shared" si="0"/>
        <v>98.26595449648748</v>
      </c>
      <c r="I55" s="3"/>
    </row>
    <row r="56" spans="1:9" ht="21" customHeight="1" outlineLevel="3">
      <c r="A56" s="157"/>
      <c r="B56" s="75"/>
      <c r="C56" s="75"/>
      <c r="D56" s="315"/>
      <c r="E56" s="310"/>
      <c r="F56" s="316"/>
      <c r="G56" s="317"/>
      <c r="H56" s="144"/>
      <c r="I56" s="3"/>
    </row>
    <row r="57" spans="1:9" ht="21" customHeight="1" outlineLevel="3">
      <c r="A57" s="157">
        <v>4</v>
      </c>
      <c r="B57" s="75">
        <v>42</v>
      </c>
      <c r="C57" s="75">
        <v>4213</v>
      </c>
      <c r="D57" s="321" t="s">
        <v>188</v>
      </c>
      <c r="E57" s="266"/>
      <c r="F57" s="110">
        <v>4440</v>
      </c>
      <c r="G57" s="311">
        <v>4407</v>
      </c>
      <c r="H57" s="143">
        <f>+G57/F57*100</f>
        <v>99.25675675675676</v>
      </c>
      <c r="I57" s="3"/>
    </row>
    <row r="58" spans="1:9" ht="21" customHeight="1" outlineLevel="3">
      <c r="A58" s="157">
        <v>4</v>
      </c>
      <c r="B58" s="75">
        <v>42</v>
      </c>
      <c r="C58" s="75">
        <v>4216</v>
      </c>
      <c r="D58" s="194" t="s">
        <v>166</v>
      </c>
      <c r="E58" s="318"/>
      <c r="F58" s="319">
        <v>161804</v>
      </c>
      <c r="G58" s="320">
        <v>154932</v>
      </c>
      <c r="H58" s="196">
        <f t="shared" si="0"/>
        <v>95.75288620800475</v>
      </c>
      <c r="I58" s="3"/>
    </row>
    <row r="59" spans="1:9" ht="21" customHeight="1" outlineLevel="3">
      <c r="A59" s="157">
        <v>4</v>
      </c>
      <c r="B59" s="75">
        <v>42</v>
      </c>
      <c r="C59" s="75">
        <v>4222</v>
      </c>
      <c r="D59" s="173" t="s">
        <v>189</v>
      </c>
      <c r="E59" s="266"/>
      <c r="F59" s="110">
        <v>2758</v>
      </c>
      <c r="G59" s="311">
        <v>2758</v>
      </c>
      <c r="H59" s="143">
        <f>+G59/F59*100</f>
        <v>100</v>
      </c>
      <c r="I59" s="3"/>
    </row>
    <row r="60" spans="1:9" ht="21" customHeight="1" outlineLevel="3">
      <c r="A60" s="157">
        <v>4</v>
      </c>
      <c r="B60" s="75">
        <v>42</v>
      </c>
      <c r="C60" s="75">
        <v>4223</v>
      </c>
      <c r="D60" s="173" t="s">
        <v>193</v>
      </c>
      <c r="E60" s="266"/>
      <c r="F60" s="110">
        <v>223454</v>
      </c>
      <c r="G60" s="311">
        <v>223454</v>
      </c>
      <c r="H60" s="143">
        <f>+G60/F60*100</f>
        <v>100</v>
      </c>
      <c r="I60" s="3"/>
    </row>
    <row r="61" spans="1:9" ht="21" customHeight="1" outlineLevel="3">
      <c r="A61" s="157">
        <v>4</v>
      </c>
      <c r="B61" s="75">
        <v>42</v>
      </c>
      <c r="C61" s="75">
        <v>4232</v>
      </c>
      <c r="D61" s="173" t="s">
        <v>212</v>
      </c>
      <c r="E61" s="266"/>
      <c r="F61" s="110">
        <v>351</v>
      </c>
      <c r="G61" s="311">
        <v>350</v>
      </c>
      <c r="H61" s="143">
        <f>+G61/F61*100</f>
        <v>99.71509971509973</v>
      </c>
      <c r="I61" s="3"/>
    </row>
    <row r="62" spans="1:9" ht="21" customHeight="1" outlineLevel="2">
      <c r="A62" s="165">
        <v>4</v>
      </c>
      <c r="B62" s="129">
        <v>42</v>
      </c>
      <c r="C62" s="75"/>
      <c r="D62" s="193" t="s">
        <v>167</v>
      </c>
      <c r="E62" s="312"/>
      <c r="F62" s="313">
        <f>SUM(F57:F61)</f>
        <v>392807</v>
      </c>
      <c r="G62" s="313">
        <f>SUM(G57:G61)</f>
        <v>385901</v>
      </c>
      <c r="H62" s="197">
        <f t="shared" si="0"/>
        <v>98.24188469146425</v>
      </c>
      <c r="I62" s="3"/>
    </row>
    <row r="63" spans="1:9" ht="21" customHeight="1" outlineLevel="2" thickBot="1">
      <c r="A63" s="264"/>
      <c r="B63" s="166"/>
      <c r="C63" s="166"/>
      <c r="D63" s="194"/>
      <c r="E63" s="161"/>
      <c r="F63" s="80"/>
      <c r="G63" s="80"/>
      <c r="H63" s="144"/>
      <c r="I63" s="3"/>
    </row>
    <row r="64" spans="1:9" ht="21" customHeight="1" outlineLevel="3" thickBot="1" thickTop="1">
      <c r="A64" s="142">
        <v>4</v>
      </c>
      <c r="B64" s="167"/>
      <c r="C64" s="167"/>
      <c r="D64" s="195" t="s">
        <v>169</v>
      </c>
      <c r="E64" s="136">
        <f>+E55+E62</f>
        <v>1237153</v>
      </c>
      <c r="F64" s="137">
        <f>+F55+F62</f>
        <v>2920480</v>
      </c>
      <c r="G64" s="137">
        <f>+G55+G62</f>
        <v>2869743</v>
      </c>
      <c r="H64" s="198">
        <f t="shared" si="0"/>
        <v>98.26271708760204</v>
      </c>
      <c r="I64" s="3"/>
    </row>
    <row r="65" spans="1:27" ht="21" customHeight="1" outlineLevel="3" thickTop="1">
      <c r="A65" s="168"/>
      <c r="B65" s="169"/>
      <c r="C65" s="169"/>
      <c r="D65" s="170"/>
      <c r="E65" s="171"/>
      <c r="F65" s="44"/>
      <c r="G65" s="44"/>
      <c r="H65" s="44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30.75" customHeight="1">
      <c r="A66" s="328" t="s">
        <v>217</v>
      </c>
      <c r="B66" s="6"/>
      <c r="C66" s="6"/>
      <c r="D66" s="46"/>
      <c r="E66" s="47"/>
      <c r="F66" s="48"/>
      <c r="G66" s="48"/>
      <c r="H66" s="4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8.75">
      <c r="A67" s="43"/>
      <c r="B67" s="6"/>
      <c r="C67" s="6"/>
      <c r="D67" s="6"/>
      <c r="E67" s="6"/>
      <c r="F67" s="49"/>
      <c r="G67" s="49"/>
      <c r="H67" s="4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8" ht="15.75">
      <c r="A68" s="5"/>
      <c r="B68" s="5"/>
      <c r="C68" s="5"/>
      <c r="D68" s="5"/>
      <c r="E68" s="5"/>
      <c r="F68" s="50"/>
      <c r="G68" s="50"/>
      <c r="H68" s="50"/>
    </row>
    <row r="69" spans="1:8" ht="15.75">
      <c r="A69" s="5"/>
      <c r="B69" s="5"/>
      <c r="C69" s="5"/>
      <c r="D69" s="5"/>
      <c r="E69" s="5"/>
      <c r="F69" s="5"/>
      <c r="G69" s="5"/>
      <c r="H69" s="5"/>
    </row>
  </sheetData>
  <printOptions horizontalCentered="1"/>
  <pageMargins left="0.5905511811023623" right="0.5118110236220472" top="0.5905511811023623" bottom="0.5118110236220472" header="0.35433070866141736" footer="0.35433070866141736"/>
  <pageSetup fitToHeight="1" fitToWidth="1" horizontalDpi="600" verticalDpi="600" orientation="portrait" paperSize="9" scale="48" r:id="rId1"/>
  <headerFooter alignWithMargins="0"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54"/>
  <sheetViews>
    <sheetView showZeros="0" zoomScale="65" zoomScaleNormal="65" zoomScaleSheetLayoutView="65" workbookViewId="0" topLeftCell="A1">
      <selection activeCell="P116" sqref="P116"/>
    </sheetView>
  </sheetViews>
  <sheetFormatPr defaultColWidth="8.796875" defaultRowHeight="15"/>
  <cols>
    <col min="1" max="2" width="6.796875" style="0" customWidth="1"/>
    <col min="3" max="3" width="8.09765625" style="0" customWidth="1"/>
    <col min="4" max="4" width="58.796875" style="0" customWidth="1"/>
    <col min="5" max="7" width="12.69921875" style="0" customWidth="1"/>
    <col min="8" max="8" width="9" style="0" customWidth="1"/>
    <col min="9" max="9" width="12.69921875" style="0" customWidth="1"/>
    <col min="10" max="10" width="12.59765625" style="0" customWidth="1"/>
    <col min="11" max="11" width="12.69921875" style="0" customWidth="1"/>
    <col min="12" max="12" width="9" style="0" customWidth="1"/>
    <col min="13" max="13" width="12.69921875" style="0" customWidth="1"/>
    <col min="14" max="14" width="12.59765625" style="0" customWidth="1"/>
    <col min="15" max="15" width="12.69921875" style="0" customWidth="1"/>
    <col min="16" max="16" width="9" style="0" bestFit="1" customWidth="1"/>
  </cols>
  <sheetData>
    <row r="1" spans="1:16" ht="22.5">
      <c r="A1" s="51" t="s">
        <v>211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20.25">
      <c r="A2" s="26" t="s">
        <v>44</v>
      </c>
      <c r="B2" s="4"/>
      <c r="C2" s="4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20.25" customHeight="1" thickBot="1">
      <c r="A3" s="4"/>
      <c r="B3" s="4"/>
      <c r="C3" s="4"/>
      <c r="D3" s="7"/>
      <c r="E3" s="4"/>
      <c r="F3" s="5"/>
      <c r="G3" s="5"/>
      <c r="H3" s="5"/>
      <c r="I3" s="4"/>
      <c r="J3" s="5"/>
      <c r="K3" s="5"/>
      <c r="L3" s="5"/>
      <c r="M3" s="4"/>
      <c r="N3" s="4"/>
      <c r="O3" s="4"/>
      <c r="P3" s="5"/>
    </row>
    <row r="4" spans="1:16" ht="21" customHeight="1" thickBot="1">
      <c r="A4" s="52" t="s">
        <v>83</v>
      </c>
      <c r="B4" s="53" t="s">
        <v>84</v>
      </c>
      <c r="C4" s="53" t="s">
        <v>45</v>
      </c>
      <c r="D4" s="54" t="s">
        <v>85</v>
      </c>
      <c r="E4" s="55" t="s">
        <v>91</v>
      </c>
      <c r="F4" s="19"/>
      <c r="G4" s="19"/>
      <c r="H4" s="20"/>
      <c r="I4" s="55" t="s">
        <v>92</v>
      </c>
      <c r="J4" s="19"/>
      <c r="K4" s="19"/>
      <c r="L4" s="20"/>
      <c r="M4" s="55" t="s">
        <v>93</v>
      </c>
      <c r="N4" s="19"/>
      <c r="O4" s="19"/>
      <c r="P4" s="20"/>
    </row>
    <row r="5" spans="1:16" ht="21" customHeight="1" thickBot="1">
      <c r="A5" s="56" t="s">
        <v>46</v>
      </c>
      <c r="B5" s="57"/>
      <c r="C5" s="57"/>
      <c r="D5" s="58"/>
      <c r="E5" s="59" t="s">
        <v>198</v>
      </c>
      <c r="F5" s="60" t="s">
        <v>208</v>
      </c>
      <c r="G5" s="61" t="s">
        <v>209</v>
      </c>
      <c r="H5" s="62" t="s">
        <v>89</v>
      </c>
      <c r="I5" s="59" t="s">
        <v>198</v>
      </c>
      <c r="J5" s="60" t="s">
        <v>208</v>
      </c>
      <c r="K5" s="61" t="s">
        <v>209</v>
      </c>
      <c r="L5" s="62" t="s">
        <v>89</v>
      </c>
      <c r="M5" s="59" t="s">
        <v>198</v>
      </c>
      <c r="N5" s="60" t="s">
        <v>208</v>
      </c>
      <c r="O5" s="61" t="s">
        <v>209</v>
      </c>
      <c r="P5" s="62" t="s">
        <v>89</v>
      </c>
    </row>
    <row r="6" spans="1:16" ht="21" customHeight="1" thickBot="1">
      <c r="A6" s="63"/>
      <c r="B6" s="27"/>
      <c r="C6" s="27"/>
      <c r="D6" s="64"/>
      <c r="E6" s="65"/>
      <c r="F6" s="66"/>
      <c r="G6" s="67"/>
      <c r="H6" s="68"/>
      <c r="I6" s="65"/>
      <c r="J6" s="66"/>
      <c r="K6" s="67"/>
      <c r="L6" s="68"/>
      <c r="M6" s="65"/>
      <c r="N6" s="31"/>
      <c r="O6" s="228"/>
      <c r="P6" s="229"/>
    </row>
    <row r="7" spans="1:16" ht="21" customHeight="1" thickBot="1" thickTop="1">
      <c r="A7" s="69"/>
      <c r="B7" s="70"/>
      <c r="C7" s="70"/>
      <c r="D7" s="172" t="s">
        <v>96</v>
      </c>
      <c r="E7" s="71">
        <f>97604-33897</f>
        <v>63707</v>
      </c>
      <c r="F7" s="42">
        <f>117651-33897</f>
        <v>83754</v>
      </c>
      <c r="G7" s="72">
        <f>118435-33897</f>
        <v>84538</v>
      </c>
      <c r="H7" s="73">
        <f aca="true" t="shared" si="0" ref="H7:H75">+G7/F7*100</f>
        <v>100.93607469493995</v>
      </c>
      <c r="I7" s="71"/>
      <c r="J7" s="42"/>
      <c r="K7" s="72"/>
      <c r="L7" s="73"/>
      <c r="M7" s="71">
        <f>+E7+I7</f>
        <v>63707</v>
      </c>
      <c r="N7" s="42">
        <f>+F7+J7</f>
        <v>83754</v>
      </c>
      <c r="O7" s="42">
        <f>+G7+K7</f>
        <v>84538</v>
      </c>
      <c r="P7" s="230">
        <f aca="true" t="shared" si="1" ref="P7:P73">+O7/N7*100</f>
        <v>100.93607469493995</v>
      </c>
    </row>
    <row r="8" spans="1:16" ht="21" customHeight="1" thickTop="1">
      <c r="A8" s="74"/>
      <c r="B8" s="75"/>
      <c r="C8" s="75"/>
      <c r="D8" s="173"/>
      <c r="E8" s="76"/>
      <c r="F8" s="77"/>
      <c r="G8" s="78"/>
      <c r="H8" s="79"/>
      <c r="I8" s="76"/>
      <c r="J8" s="77"/>
      <c r="K8" s="78"/>
      <c r="L8" s="79"/>
      <c r="M8" s="76"/>
      <c r="N8" s="80"/>
      <c r="O8" s="77"/>
      <c r="P8" s="154"/>
    </row>
    <row r="9" spans="1:16" ht="21" customHeight="1">
      <c r="A9" s="24">
        <v>1</v>
      </c>
      <c r="B9" s="30">
        <v>10</v>
      </c>
      <c r="C9" s="30">
        <v>1012</v>
      </c>
      <c r="D9" s="174" t="s">
        <v>47</v>
      </c>
      <c r="E9" s="81">
        <v>1403</v>
      </c>
      <c r="F9" s="81">
        <v>1956</v>
      </c>
      <c r="G9" s="82">
        <v>2085</v>
      </c>
      <c r="H9" s="83">
        <f t="shared" si="0"/>
        <v>106.59509202453987</v>
      </c>
      <c r="I9" s="81"/>
      <c r="J9" s="31"/>
      <c r="K9" s="82"/>
      <c r="L9" s="83"/>
      <c r="M9" s="81">
        <f aca="true" t="shared" si="2" ref="M9:O13">+E9+I9</f>
        <v>1403</v>
      </c>
      <c r="N9" s="31">
        <f t="shared" si="2"/>
        <v>1956</v>
      </c>
      <c r="O9" s="31">
        <f t="shared" si="2"/>
        <v>2085</v>
      </c>
      <c r="P9" s="127">
        <f t="shared" si="1"/>
        <v>106.59509202453987</v>
      </c>
    </row>
    <row r="10" spans="1:16" ht="21" customHeight="1">
      <c r="A10" s="24">
        <v>1</v>
      </c>
      <c r="B10" s="30">
        <v>10</v>
      </c>
      <c r="C10" s="30">
        <v>1014</v>
      </c>
      <c r="D10" s="174" t="s">
        <v>153</v>
      </c>
      <c r="E10" s="81">
        <v>620</v>
      </c>
      <c r="F10" s="81">
        <v>620</v>
      </c>
      <c r="G10" s="82">
        <v>788</v>
      </c>
      <c r="H10" s="83">
        <f t="shared" si="0"/>
        <v>127.09677419354838</v>
      </c>
      <c r="I10" s="81"/>
      <c r="J10" s="31"/>
      <c r="K10" s="82"/>
      <c r="L10" s="83"/>
      <c r="M10" s="81">
        <f t="shared" si="2"/>
        <v>620</v>
      </c>
      <c r="N10" s="31">
        <f t="shared" si="2"/>
        <v>620</v>
      </c>
      <c r="O10" s="31">
        <f t="shared" si="2"/>
        <v>788</v>
      </c>
      <c r="P10" s="127">
        <f t="shared" si="1"/>
        <v>127.09677419354838</v>
      </c>
    </row>
    <row r="11" spans="1:16" ht="21" customHeight="1">
      <c r="A11" s="24">
        <v>1</v>
      </c>
      <c r="B11" s="30">
        <v>10</v>
      </c>
      <c r="C11" s="30">
        <v>1019</v>
      </c>
      <c r="D11" s="174" t="s">
        <v>137</v>
      </c>
      <c r="E11" s="81">
        <v>14199</v>
      </c>
      <c r="F11" s="81">
        <v>14080</v>
      </c>
      <c r="G11" s="82">
        <v>15668</v>
      </c>
      <c r="H11" s="83">
        <f t="shared" si="0"/>
        <v>111.2784090909091</v>
      </c>
      <c r="I11" s="81"/>
      <c r="J11" s="31"/>
      <c r="K11" s="82"/>
      <c r="L11" s="83"/>
      <c r="M11" s="81">
        <f t="shared" si="2"/>
        <v>14199</v>
      </c>
      <c r="N11" s="31">
        <f>+F11+J11</f>
        <v>14080</v>
      </c>
      <c r="O11" s="31">
        <f>+G11+K11</f>
        <v>15668</v>
      </c>
      <c r="P11" s="127">
        <f t="shared" si="1"/>
        <v>111.2784090909091</v>
      </c>
    </row>
    <row r="12" spans="1:16" ht="21" customHeight="1">
      <c r="A12" s="24">
        <v>1</v>
      </c>
      <c r="B12" s="30">
        <v>10</v>
      </c>
      <c r="C12" s="30">
        <v>1031</v>
      </c>
      <c r="D12" s="174" t="s">
        <v>106</v>
      </c>
      <c r="E12" s="81">
        <v>2218</v>
      </c>
      <c r="F12" s="81">
        <v>2218</v>
      </c>
      <c r="G12" s="82">
        <v>2134</v>
      </c>
      <c r="H12" s="83">
        <f t="shared" si="0"/>
        <v>96.21280432822363</v>
      </c>
      <c r="I12" s="81"/>
      <c r="J12" s="31"/>
      <c r="K12" s="82"/>
      <c r="L12" s="83"/>
      <c r="M12" s="81">
        <f t="shared" si="2"/>
        <v>2218</v>
      </c>
      <c r="N12" s="31">
        <f>+F12+J12</f>
        <v>2218</v>
      </c>
      <c r="O12" s="31">
        <f>+G12+K12</f>
        <v>2134</v>
      </c>
      <c r="P12" s="127">
        <f t="shared" si="1"/>
        <v>96.21280432822363</v>
      </c>
    </row>
    <row r="13" spans="1:16" ht="21" customHeight="1">
      <c r="A13" s="24">
        <v>1</v>
      </c>
      <c r="B13" s="30">
        <v>10</v>
      </c>
      <c r="C13" s="30">
        <v>1032</v>
      </c>
      <c r="D13" s="174" t="s">
        <v>154</v>
      </c>
      <c r="E13" s="81">
        <v>561</v>
      </c>
      <c r="F13" s="81">
        <v>561</v>
      </c>
      <c r="G13" s="82">
        <v>574</v>
      </c>
      <c r="H13" s="83">
        <f t="shared" si="0"/>
        <v>102.31729055258467</v>
      </c>
      <c r="I13" s="81"/>
      <c r="J13" s="31"/>
      <c r="K13" s="82"/>
      <c r="L13" s="83"/>
      <c r="M13" s="81">
        <f t="shared" si="2"/>
        <v>561</v>
      </c>
      <c r="N13" s="31">
        <f t="shared" si="2"/>
        <v>561</v>
      </c>
      <c r="O13" s="31">
        <f t="shared" si="2"/>
        <v>574</v>
      </c>
      <c r="P13" s="127">
        <f t="shared" si="1"/>
        <v>102.31729055258467</v>
      </c>
    </row>
    <row r="14" spans="1:16" ht="21" customHeight="1">
      <c r="A14" s="308">
        <v>1</v>
      </c>
      <c r="B14" s="33">
        <v>10</v>
      </c>
      <c r="C14" s="40"/>
      <c r="D14" s="175" t="s">
        <v>66</v>
      </c>
      <c r="E14" s="84">
        <f>SUM(E9:E13)</f>
        <v>19001</v>
      </c>
      <c r="F14" s="35">
        <f>SUM(F9:F13)</f>
        <v>19435</v>
      </c>
      <c r="G14" s="85">
        <f>SUM(G9:G13)</f>
        <v>21249</v>
      </c>
      <c r="H14" s="86">
        <f t="shared" si="0"/>
        <v>109.33367635708773</v>
      </c>
      <c r="I14" s="84"/>
      <c r="J14" s="35"/>
      <c r="K14" s="35">
        <f>SUM(K9:K13)</f>
        <v>0</v>
      </c>
      <c r="L14" s="86"/>
      <c r="M14" s="84">
        <f>SUM(M9:M13)</f>
        <v>19001</v>
      </c>
      <c r="N14" s="35">
        <f>SUM(N9:N13)</f>
        <v>19435</v>
      </c>
      <c r="O14" s="35">
        <f>SUM(O9:O13)</f>
        <v>21249</v>
      </c>
      <c r="P14" s="231">
        <f t="shared" si="1"/>
        <v>109.33367635708773</v>
      </c>
    </row>
    <row r="15" spans="1:16" ht="21" customHeight="1" thickBot="1">
      <c r="A15" s="87"/>
      <c r="B15" s="36"/>
      <c r="C15" s="36"/>
      <c r="D15" s="176"/>
      <c r="E15" s="88"/>
      <c r="F15" s="89"/>
      <c r="G15" s="90"/>
      <c r="H15" s="91"/>
      <c r="I15" s="88"/>
      <c r="J15" s="89"/>
      <c r="K15" s="90"/>
      <c r="L15" s="91"/>
      <c r="M15" s="88"/>
      <c r="N15" s="89"/>
      <c r="O15" s="89"/>
      <c r="P15" s="232"/>
    </row>
    <row r="16" spans="1:16" ht="21" customHeight="1" thickBot="1" thickTop="1">
      <c r="A16" s="69">
        <v>1</v>
      </c>
      <c r="B16" s="70"/>
      <c r="C16" s="70"/>
      <c r="D16" s="172" t="s">
        <v>66</v>
      </c>
      <c r="E16" s="71">
        <f>+E14</f>
        <v>19001</v>
      </c>
      <c r="F16" s="71">
        <f>+F14</f>
        <v>19435</v>
      </c>
      <c r="G16" s="72">
        <f>+G14</f>
        <v>21249</v>
      </c>
      <c r="H16" s="73">
        <f t="shared" si="0"/>
        <v>109.33367635708773</v>
      </c>
      <c r="I16" s="71"/>
      <c r="J16" s="42"/>
      <c r="K16" s="72">
        <f>K14</f>
        <v>0</v>
      </c>
      <c r="L16" s="73"/>
      <c r="M16" s="71">
        <f>+M14</f>
        <v>19001</v>
      </c>
      <c r="N16" s="42">
        <f>+N14</f>
        <v>19435</v>
      </c>
      <c r="O16" s="42">
        <f>+O14</f>
        <v>21249</v>
      </c>
      <c r="P16" s="230">
        <f t="shared" si="1"/>
        <v>109.33367635708773</v>
      </c>
    </row>
    <row r="17" spans="1:16" ht="21" customHeight="1" thickTop="1">
      <c r="A17" s="92"/>
      <c r="B17" s="45"/>
      <c r="C17" s="45"/>
      <c r="D17" s="177"/>
      <c r="E17" s="81"/>
      <c r="F17" s="31"/>
      <c r="G17" s="82"/>
      <c r="H17" s="83"/>
      <c r="I17" s="81"/>
      <c r="J17" s="31"/>
      <c r="K17" s="82"/>
      <c r="L17" s="83"/>
      <c r="M17" s="81"/>
      <c r="N17" s="31"/>
      <c r="O17" s="31"/>
      <c r="P17" s="127"/>
    </row>
    <row r="18" spans="1:16" ht="21" customHeight="1">
      <c r="A18" s="93">
        <v>2</v>
      </c>
      <c r="B18" s="45">
        <v>21</v>
      </c>
      <c r="C18" s="45">
        <v>2122</v>
      </c>
      <c r="D18" s="177" t="s">
        <v>105</v>
      </c>
      <c r="E18" s="81">
        <v>5</v>
      </c>
      <c r="F18" s="81">
        <v>5</v>
      </c>
      <c r="G18" s="82">
        <v>2</v>
      </c>
      <c r="H18" s="83">
        <f>+G18/F18*100</f>
        <v>40</v>
      </c>
      <c r="I18" s="81"/>
      <c r="J18" s="31"/>
      <c r="K18" s="82"/>
      <c r="L18" s="83"/>
      <c r="M18" s="81">
        <f>+E18+I18</f>
        <v>5</v>
      </c>
      <c r="N18" s="31">
        <f>+F18+J18</f>
        <v>5</v>
      </c>
      <c r="O18" s="31">
        <f>+G18+K18</f>
        <v>2</v>
      </c>
      <c r="P18" s="127">
        <f>+O18/N18*100</f>
        <v>40</v>
      </c>
    </row>
    <row r="19" spans="1:16" ht="21" customHeight="1">
      <c r="A19" s="93">
        <v>2</v>
      </c>
      <c r="B19" s="45">
        <v>21</v>
      </c>
      <c r="C19" s="45">
        <v>2141</v>
      </c>
      <c r="D19" s="177" t="s">
        <v>174</v>
      </c>
      <c r="E19" s="81">
        <v>326</v>
      </c>
      <c r="F19" s="81">
        <v>310</v>
      </c>
      <c r="G19" s="82">
        <v>356</v>
      </c>
      <c r="H19" s="83">
        <f t="shared" si="0"/>
        <v>114.83870967741936</v>
      </c>
      <c r="I19" s="81"/>
      <c r="J19" s="31"/>
      <c r="K19" s="82"/>
      <c r="L19" s="83"/>
      <c r="M19" s="81">
        <f aca="true" t="shared" si="3" ref="M19:O20">+E19+I19</f>
        <v>326</v>
      </c>
      <c r="N19" s="31">
        <f t="shared" si="3"/>
        <v>310</v>
      </c>
      <c r="O19" s="31">
        <f t="shared" si="3"/>
        <v>356</v>
      </c>
      <c r="P19" s="127">
        <f t="shared" si="1"/>
        <v>114.83870967741936</v>
      </c>
    </row>
    <row r="20" spans="1:16" ht="21" customHeight="1">
      <c r="A20" s="93">
        <v>2</v>
      </c>
      <c r="B20" s="45">
        <v>21</v>
      </c>
      <c r="C20" s="45">
        <v>2169</v>
      </c>
      <c r="D20" s="177" t="s">
        <v>138</v>
      </c>
      <c r="E20" s="81">
        <v>828</v>
      </c>
      <c r="F20" s="81">
        <v>1429</v>
      </c>
      <c r="G20" s="82">
        <v>1398</v>
      </c>
      <c r="H20" s="83">
        <f t="shared" si="0"/>
        <v>97.83065080475856</v>
      </c>
      <c r="I20" s="81"/>
      <c r="J20" s="31"/>
      <c r="K20" s="82"/>
      <c r="L20" s="83"/>
      <c r="M20" s="81">
        <f t="shared" si="3"/>
        <v>828</v>
      </c>
      <c r="N20" s="31">
        <f t="shared" si="3"/>
        <v>1429</v>
      </c>
      <c r="O20" s="31">
        <f t="shared" si="3"/>
        <v>1398</v>
      </c>
      <c r="P20" s="127">
        <f t="shared" si="1"/>
        <v>97.83065080475856</v>
      </c>
    </row>
    <row r="21" spans="1:16" ht="21" customHeight="1">
      <c r="A21" s="97">
        <v>2</v>
      </c>
      <c r="B21" s="34">
        <v>21</v>
      </c>
      <c r="C21" s="40"/>
      <c r="D21" s="179" t="s">
        <v>67</v>
      </c>
      <c r="E21" s="98">
        <f>SUM(E18:E20)</f>
        <v>1159</v>
      </c>
      <c r="F21" s="41">
        <f>SUM(F18:F20)</f>
        <v>1744</v>
      </c>
      <c r="G21" s="99">
        <f>SUM(G18:G20)</f>
        <v>1756</v>
      </c>
      <c r="H21" s="100">
        <f t="shared" si="0"/>
        <v>100.68807339449542</v>
      </c>
      <c r="I21" s="98"/>
      <c r="J21" s="41"/>
      <c r="K21" s="99"/>
      <c r="L21" s="100"/>
      <c r="M21" s="98">
        <f>SUM(M18:M20)</f>
        <v>1159</v>
      </c>
      <c r="N21" s="41">
        <f>SUM(N18:N20)</f>
        <v>1744</v>
      </c>
      <c r="O21" s="41">
        <f>SUM(O18:O20)</f>
        <v>1756</v>
      </c>
      <c r="P21" s="233">
        <f t="shared" si="1"/>
        <v>100.68807339449542</v>
      </c>
    </row>
    <row r="22" spans="1:16" ht="21" customHeight="1">
      <c r="A22" s="101"/>
      <c r="B22" s="30"/>
      <c r="C22" s="30"/>
      <c r="D22" s="178"/>
      <c r="E22" s="94"/>
      <c r="F22" s="37"/>
      <c r="G22" s="95"/>
      <c r="H22" s="96"/>
      <c r="I22" s="94"/>
      <c r="J22" s="37"/>
      <c r="K22" s="95"/>
      <c r="L22" s="96"/>
      <c r="M22" s="94"/>
      <c r="N22" s="37"/>
      <c r="O22" s="37"/>
      <c r="P22" s="128"/>
    </row>
    <row r="23" spans="1:16" ht="21" customHeight="1">
      <c r="A23" s="24">
        <v>2</v>
      </c>
      <c r="B23" s="30">
        <v>22</v>
      </c>
      <c r="C23" s="30">
        <v>2212</v>
      </c>
      <c r="D23" s="174" t="s">
        <v>48</v>
      </c>
      <c r="E23" s="81">
        <v>183</v>
      </c>
      <c r="F23" s="81">
        <v>191</v>
      </c>
      <c r="G23" s="82">
        <v>200</v>
      </c>
      <c r="H23" s="96">
        <f t="shared" si="0"/>
        <v>104.71204188481676</v>
      </c>
      <c r="I23" s="94"/>
      <c r="J23" s="37"/>
      <c r="K23" s="95"/>
      <c r="L23" s="96"/>
      <c r="M23" s="94">
        <f aca="true" t="shared" si="4" ref="M23:O25">+E23+I23</f>
        <v>183</v>
      </c>
      <c r="N23" s="31">
        <f>+F23+J23</f>
        <v>191</v>
      </c>
      <c r="O23" s="31">
        <f>+G23+K23</f>
        <v>200</v>
      </c>
      <c r="P23" s="128">
        <f t="shared" si="1"/>
        <v>104.71204188481676</v>
      </c>
    </row>
    <row r="24" spans="1:16" ht="21" customHeight="1">
      <c r="A24" s="24">
        <v>2</v>
      </c>
      <c r="B24" s="30">
        <v>22</v>
      </c>
      <c r="C24" s="30">
        <v>2219</v>
      </c>
      <c r="D24" s="174" t="s">
        <v>139</v>
      </c>
      <c r="E24" s="81">
        <v>27845</v>
      </c>
      <c r="F24" s="81">
        <v>27925</v>
      </c>
      <c r="G24" s="82">
        <v>24398</v>
      </c>
      <c r="H24" s="96">
        <f>+G24/F24*100</f>
        <v>87.36974037600717</v>
      </c>
      <c r="I24" s="94"/>
      <c r="J24" s="37"/>
      <c r="K24" s="95"/>
      <c r="L24" s="96"/>
      <c r="M24" s="94">
        <f t="shared" si="4"/>
        <v>27845</v>
      </c>
      <c r="N24" s="37">
        <f t="shared" si="4"/>
        <v>27925</v>
      </c>
      <c r="O24" s="37">
        <f t="shared" si="4"/>
        <v>24398</v>
      </c>
      <c r="P24" s="128">
        <f>+O24/N24*100</f>
        <v>87.36974037600717</v>
      </c>
    </row>
    <row r="25" spans="1:16" ht="21" customHeight="1">
      <c r="A25" s="24">
        <v>2</v>
      </c>
      <c r="B25" s="30">
        <v>22</v>
      </c>
      <c r="C25" s="30">
        <v>2271</v>
      </c>
      <c r="D25" s="174" t="s">
        <v>194</v>
      </c>
      <c r="E25" s="81">
        <v>300</v>
      </c>
      <c r="F25" s="81">
        <v>300</v>
      </c>
      <c r="G25" s="82">
        <v>248</v>
      </c>
      <c r="H25" s="96">
        <f t="shared" si="0"/>
        <v>82.66666666666667</v>
      </c>
      <c r="I25" s="94"/>
      <c r="J25" s="37"/>
      <c r="K25" s="95"/>
      <c r="L25" s="96"/>
      <c r="M25" s="81">
        <f t="shared" si="4"/>
        <v>300</v>
      </c>
      <c r="N25" s="31">
        <f t="shared" si="4"/>
        <v>300</v>
      </c>
      <c r="O25" s="31">
        <f t="shared" si="4"/>
        <v>248</v>
      </c>
      <c r="P25" s="128">
        <f t="shared" si="1"/>
        <v>82.66666666666667</v>
      </c>
    </row>
    <row r="26" spans="1:16" ht="21" customHeight="1">
      <c r="A26" s="308">
        <v>2</v>
      </c>
      <c r="B26" s="34">
        <v>22</v>
      </c>
      <c r="C26" s="40"/>
      <c r="D26" s="175" t="s">
        <v>21</v>
      </c>
      <c r="E26" s="98">
        <f>SUM(E23:E25)</f>
        <v>28328</v>
      </c>
      <c r="F26" s="41">
        <f>SUM(F23:F25)</f>
        <v>28416</v>
      </c>
      <c r="G26" s="99">
        <f>SUM(G23:G25)</f>
        <v>24846</v>
      </c>
      <c r="H26" s="100">
        <f t="shared" si="0"/>
        <v>87.4366554054054</v>
      </c>
      <c r="I26" s="98">
        <f>SUM(I23:I25)</f>
        <v>0</v>
      </c>
      <c r="J26" s="41">
        <f>SUM(J23:J25)</f>
        <v>0</v>
      </c>
      <c r="K26" s="99">
        <f>SUM(K23:K25)</f>
        <v>0</v>
      </c>
      <c r="L26" s="100"/>
      <c r="M26" s="98">
        <f>SUM(M23:M25)</f>
        <v>28328</v>
      </c>
      <c r="N26" s="41">
        <f>SUM(N23:N25)</f>
        <v>28416</v>
      </c>
      <c r="O26" s="99">
        <f>SUM(O23:O25)</f>
        <v>24846</v>
      </c>
      <c r="P26" s="233">
        <f t="shared" si="1"/>
        <v>87.4366554054054</v>
      </c>
    </row>
    <row r="27" spans="1:16" ht="21" customHeight="1">
      <c r="A27" s="101"/>
      <c r="B27" s="30"/>
      <c r="C27" s="30"/>
      <c r="D27" s="174"/>
      <c r="E27" s="94"/>
      <c r="F27" s="37"/>
      <c r="G27" s="95"/>
      <c r="H27" s="96"/>
      <c r="I27" s="94"/>
      <c r="J27" s="37"/>
      <c r="K27" s="95"/>
      <c r="L27" s="96"/>
      <c r="M27" s="94"/>
      <c r="N27" s="37"/>
      <c r="O27" s="37"/>
      <c r="P27" s="128"/>
    </row>
    <row r="28" spans="1:16" ht="21" customHeight="1">
      <c r="A28" s="24">
        <v>2</v>
      </c>
      <c r="B28" s="30">
        <v>23</v>
      </c>
      <c r="C28" s="30">
        <v>2310</v>
      </c>
      <c r="D28" s="174" t="s">
        <v>49</v>
      </c>
      <c r="E28" s="94">
        <v>112</v>
      </c>
      <c r="F28" s="31">
        <v>112</v>
      </c>
      <c r="G28" s="82">
        <v>114</v>
      </c>
      <c r="H28" s="96">
        <f t="shared" si="0"/>
        <v>101.78571428571428</v>
      </c>
      <c r="I28" s="94"/>
      <c r="J28" s="37"/>
      <c r="K28" s="95"/>
      <c r="L28" s="96"/>
      <c r="M28" s="81">
        <f aca="true" t="shared" si="5" ref="M28:O31">+E28+I28</f>
        <v>112</v>
      </c>
      <c r="N28" s="31">
        <f t="shared" si="5"/>
        <v>112</v>
      </c>
      <c r="O28" s="31">
        <f t="shared" si="5"/>
        <v>114</v>
      </c>
      <c r="P28" s="128">
        <f t="shared" si="1"/>
        <v>101.78571428571428</v>
      </c>
    </row>
    <row r="29" spans="1:16" ht="21" customHeight="1">
      <c r="A29" s="24">
        <v>2</v>
      </c>
      <c r="B29" s="30">
        <v>23</v>
      </c>
      <c r="C29" s="30">
        <v>2321</v>
      </c>
      <c r="D29" s="174" t="s">
        <v>214</v>
      </c>
      <c r="E29" s="94"/>
      <c r="F29" s="31">
        <v>138</v>
      </c>
      <c r="G29" s="82">
        <v>123</v>
      </c>
      <c r="H29" s="83">
        <f t="shared" si="0"/>
        <v>89.13043478260869</v>
      </c>
      <c r="I29" s="94"/>
      <c r="J29" s="37"/>
      <c r="K29" s="95"/>
      <c r="L29" s="96"/>
      <c r="M29" s="81"/>
      <c r="N29" s="31">
        <f t="shared" si="5"/>
        <v>138</v>
      </c>
      <c r="O29" s="31">
        <f t="shared" si="5"/>
        <v>123</v>
      </c>
      <c r="P29" s="128">
        <f>+O29/N29*100</f>
        <v>89.13043478260869</v>
      </c>
    </row>
    <row r="30" spans="1:16" ht="21" customHeight="1">
      <c r="A30" s="24">
        <v>2</v>
      </c>
      <c r="B30" s="30">
        <v>23</v>
      </c>
      <c r="C30" s="30">
        <v>2329</v>
      </c>
      <c r="D30" s="174" t="s">
        <v>158</v>
      </c>
      <c r="E30" s="94"/>
      <c r="F30" s="31">
        <v>213</v>
      </c>
      <c r="G30" s="82">
        <v>14727</v>
      </c>
      <c r="H30" s="83">
        <f t="shared" si="0"/>
        <v>6914.084507042253</v>
      </c>
      <c r="I30" s="94"/>
      <c r="J30" s="37"/>
      <c r="K30" s="95"/>
      <c r="L30" s="96"/>
      <c r="M30" s="81">
        <f t="shared" si="5"/>
        <v>0</v>
      </c>
      <c r="N30" s="31">
        <f t="shared" si="5"/>
        <v>213</v>
      </c>
      <c r="O30" s="31">
        <f t="shared" si="5"/>
        <v>14727</v>
      </c>
      <c r="P30" s="128">
        <f>+O30/N30*100</f>
        <v>6914.084507042253</v>
      </c>
    </row>
    <row r="31" spans="1:16" ht="21" customHeight="1">
      <c r="A31" s="24">
        <v>2</v>
      </c>
      <c r="B31" s="30">
        <v>23</v>
      </c>
      <c r="C31" s="30">
        <v>2399</v>
      </c>
      <c r="D31" s="174" t="s">
        <v>140</v>
      </c>
      <c r="E31" s="94">
        <v>100</v>
      </c>
      <c r="F31" s="31">
        <v>100</v>
      </c>
      <c r="G31" s="82">
        <v>122</v>
      </c>
      <c r="H31" s="96">
        <f t="shared" si="0"/>
        <v>122</v>
      </c>
      <c r="I31" s="94"/>
      <c r="J31" s="37"/>
      <c r="K31" s="95"/>
      <c r="L31" s="96"/>
      <c r="M31" s="94">
        <f t="shared" si="5"/>
        <v>100</v>
      </c>
      <c r="N31" s="37">
        <f t="shared" si="5"/>
        <v>100</v>
      </c>
      <c r="O31" s="37">
        <f t="shared" si="5"/>
        <v>122</v>
      </c>
      <c r="P31" s="128">
        <f t="shared" si="1"/>
        <v>122</v>
      </c>
    </row>
    <row r="32" spans="1:16" ht="21" customHeight="1">
      <c r="A32" s="97">
        <v>2</v>
      </c>
      <c r="B32" s="34">
        <v>23</v>
      </c>
      <c r="C32" s="40"/>
      <c r="D32" s="175" t="s">
        <v>68</v>
      </c>
      <c r="E32" s="98">
        <f>SUM(E28:E31)</f>
        <v>212</v>
      </c>
      <c r="F32" s="41">
        <f>SUM(F28:F31)</f>
        <v>563</v>
      </c>
      <c r="G32" s="99">
        <f>SUM(G28:G31)</f>
        <v>15086</v>
      </c>
      <c r="H32" s="297">
        <f t="shared" si="0"/>
        <v>2679.5737122557725</v>
      </c>
      <c r="I32" s="98"/>
      <c r="J32" s="41"/>
      <c r="K32" s="99">
        <f>SUM(K28:K31)</f>
        <v>0</v>
      </c>
      <c r="L32" s="100"/>
      <c r="M32" s="98">
        <f>SUM(M28:M31)</f>
        <v>212</v>
      </c>
      <c r="N32" s="41">
        <f>SUM(N28:N31)</f>
        <v>563</v>
      </c>
      <c r="O32" s="41">
        <f>SUM(O28:O31)</f>
        <v>15086</v>
      </c>
      <c r="P32" s="298">
        <f t="shared" si="1"/>
        <v>2679.5737122557725</v>
      </c>
    </row>
    <row r="33" spans="1:16" ht="21" customHeight="1" thickBot="1">
      <c r="A33" s="101"/>
      <c r="B33" s="30"/>
      <c r="C33" s="30"/>
      <c r="D33" s="174"/>
      <c r="E33" s="94"/>
      <c r="F33" s="37"/>
      <c r="G33" s="95"/>
      <c r="H33" s="96"/>
      <c r="I33" s="94"/>
      <c r="J33" s="37"/>
      <c r="K33" s="95"/>
      <c r="L33" s="96"/>
      <c r="M33" s="94"/>
      <c r="N33" s="37"/>
      <c r="O33" s="37"/>
      <c r="P33" s="128"/>
    </row>
    <row r="34" spans="1:16" ht="21" customHeight="1" thickBot="1" thickTop="1">
      <c r="A34" s="102">
        <v>2</v>
      </c>
      <c r="B34" s="70"/>
      <c r="C34" s="70"/>
      <c r="D34" s="172" t="s">
        <v>79</v>
      </c>
      <c r="E34" s="71">
        <f>+E21+E26+E32</f>
        <v>29699</v>
      </c>
      <c r="F34" s="71">
        <f>+F21+F26+F32</f>
        <v>30723</v>
      </c>
      <c r="G34" s="72">
        <f>+G21+G26+G32</f>
        <v>41688</v>
      </c>
      <c r="H34" s="73">
        <f t="shared" si="0"/>
        <v>135.68987403573868</v>
      </c>
      <c r="I34" s="71">
        <f>+I21+I26+I32</f>
        <v>0</v>
      </c>
      <c r="J34" s="42">
        <f>+J21+J26+J32</f>
        <v>0</v>
      </c>
      <c r="K34" s="42">
        <f>+K21+K26+K32</f>
        <v>0</v>
      </c>
      <c r="L34" s="73"/>
      <c r="M34" s="71">
        <f>+M21+M26+M32</f>
        <v>29699</v>
      </c>
      <c r="N34" s="42">
        <f>+N21+N26+N32</f>
        <v>30723</v>
      </c>
      <c r="O34" s="42">
        <f>+O21+O26+O32</f>
        <v>41688</v>
      </c>
      <c r="P34" s="230">
        <f t="shared" si="1"/>
        <v>135.68987403573868</v>
      </c>
    </row>
    <row r="35" spans="1:16" ht="21" customHeight="1" thickTop="1">
      <c r="A35" s="103"/>
      <c r="B35" s="45"/>
      <c r="C35" s="45"/>
      <c r="D35" s="177"/>
      <c r="E35" s="81"/>
      <c r="F35" s="31"/>
      <c r="G35" s="82"/>
      <c r="H35" s="83"/>
      <c r="I35" s="81"/>
      <c r="J35" s="31"/>
      <c r="K35" s="82"/>
      <c r="L35" s="83"/>
      <c r="M35" s="81"/>
      <c r="N35" s="31"/>
      <c r="O35" s="31"/>
      <c r="P35" s="127"/>
    </row>
    <row r="36" spans="1:16" ht="21" customHeight="1">
      <c r="A36" s="23">
        <v>3</v>
      </c>
      <c r="B36" s="45">
        <v>31</v>
      </c>
      <c r="C36" s="45">
        <v>3111</v>
      </c>
      <c r="D36" s="177" t="s">
        <v>50</v>
      </c>
      <c r="E36" s="81">
        <v>1184</v>
      </c>
      <c r="F36" s="81">
        <v>2569</v>
      </c>
      <c r="G36" s="82">
        <v>2604</v>
      </c>
      <c r="H36" s="83">
        <f t="shared" si="0"/>
        <v>101.3623978201635</v>
      </c>
      <c r="I36" s="81"/>
      <c r="J36" s="31"/>
      <c r="K36" s="82"/>
      <c r="L36" s="96"/>
      <c r="M36" s="81">
        <f aca="true" t="shared" si="6" ref="M36:O41">+E36+I36</f>
        <v>1184</v>
      </c>
      <c r="N36" s="31">
        <f t="shared" si="6"/>
        <v>2569</v>
      </c>
      <c r="O36" s="31">
        <f t="shared" si="6"/>
        <v>2604</v>
      </c>
      <c r="P36" s="127">
        <f t="shared" si="1"/>
        <v>101.3623978201635</v>
      </c>
    </row>
    <row r="37" spans="1:16" ht="21" customHeight="1">
      <c r="A37" s="23">
        <v>3</v>
      </c>
      <c r="B37" s="45">
        <v>31</v>
      </c>
      <c r="C37" s="45">
        <v>3112</v>
      </c>
      <c r="D37" s="177" t="s">
        <v>199</v>
      </c>
      <c r="E37" s="81"/>
      <c r="F37" s="81"/>
      <c r="G37" s="82">
        <v>5</v>
      </c>
      <c r="H37" s="83"/>
      <c r="I37" s="81"/>
      <c r="J37" s="31"/>
      <c r="K37" s="82"/>
      <c r="L37" s="96"/>
      <c r="M37" s="81"/>
      <c r="N37" s="31">
        <f t="shared" si="6"/>
        <v>0</v>
      </c>
      <c r="O37" s="31">
        <f t="shared" si="6"/>
        <v>5</v>
      </c>
      <c r="P37" s="127"/>
    </row>
    <row r="38" spans="1:16" ht="21" customHeight="1">
      <c r="A38" s="24">
        <v>3</v>
      </c>
      <c r="B38" s="30">
        <v>31</v>
      </c>
      <c r="C38" s="30">
        <v>3113</v>
      </c>
      <c r="D38" s="174" t="s">
        <v>51</v>
      </c>
      <c r="E38" s="94">
        <v>7784</v>
      </c>
      <c r="F38" s="94">
        <v>12808</v>
      </c>
      <c r="G38" s="82">
        <v>12698</v>
      </c>
      <c r="H38" s="83">
        <f t="shared" si="0"/>
        <v>99.14116177389131</v>
      </c>
      <c r="I38" s="94"/>
      <c r="J38" s="37"/>
      <c r="K38" s="95"/>
      <c r="L38" s="96"/>
      <c r="M38" s="81">
        <f>+E38+I38</f>
        <v>7784</v>
      </c>
      <c r="N38" s="31">
        <f t="shared" si="6"/>
        <v>12808</v>
      </c>
      <c r="O38" s="31">
        <f t="shared" si="6"/>
        <v>12698</v>
      </c>
      <c r="P38" s="127">
        <f>+O38/N38*100</f>
        <v>99.14116177389131</v>
      </c>
    </row>
    <row r="39" spans="1:16" ht="21" customHeight="1">
      <c r="A39" s="23">
        <v>3</v>
      </c>
      <c r="B39" s="45">
        <v>31</v>
      </c>
      <c r="C39" s="36">
        <v>3119</v>
      </c>
      <c r="D39" s="269" t="s">
        <v>200</v>
      </c>
      <c r="E39" s="105"/>
      <c r="F39" s="105">
        <v>515</v>
      </c>
      <c r="G39" s="90">
        <v>515</v>
      </c>
      <c r="H39" s="83">
        <f t="shared" si="0"/>
        <v>100</v>
      </c>
      <c r="I39" s="94"/>
      <c r="J39" s="37"/>
      <c r="K39" s="95"/>
      <c r="L39" s="96"/>
      <c r="M39" s="81">
        <f>+E39+I39</f>
        <v>0</v>
      </c>
      <c r="N39" s="31">
        <f t="shared" si="6"/>
        <v>515</v>
      </c>
      <c r="O39" s="31">
        <f t="shared" si="6"/>
        <v>515</v>
      </c>
      <c r="P39" s="127">
        <f t="shared" si="1"/>
        <v>100</v>
      </c>
    </row>
    <row r="40" spans="1:16" ht="21" customHeight="1">
      <c r="A40" s="23">
        <v>3</v>
      </c>
      <c r="B40" s="45">
        <v>31</v>
      </c>
      <c r="C40" s="30">
        <v>3141</v>
      </c>
      <c r="D40" s="181" t="s">
        <v>201</v>
      </c>
      <c r="E40" s="109"/>
      <c r="F40" s="109">
        <v>100</v>
      </c>
      <c r="G40" s="311">
        <v>100</v>
      </c>
      <c r="H40" s="83"/>
      <c r="I40" s="94"/>
      <c r="J40" s="37"/>
      <c r="K40" s="95"/>
      <c r="L40" s="96"/>
      <c r="M40" s="81"/>
      <c r="N40" s="31">
        <f t="shared" si="6"/>
        <v>100</v>
      </c>
      <c r="O40" s="31">
        <f t="shared" si="6"/>
        <v>100</v>
      </c>
      <c r="P40" s="127">
        <f t="shared" si="1"/>
        <v>100</v>
      </c>
    </row>
    <row r="41" spans="1:16" ht="21" customHeight="1">
      <c r="A41" s="24">
        <v>3</v>
      </c>
      <c r="B41" s="30">
        <v>31</v>
      </c>
      <c r="C41" s="45">
        <v>3147</v>
      </c>
      <c r="D41" s="337" t="s">
        <v>175</v>
      </c>
      <c r="E41" s="81">
        <v>19</v>
      </c>
      <c r="F41" s="81">
        <v>3057</v>
      </c>
      <c r="G41" s="82">
        <v>3140</v>
      </c>
      <c r="H41" s="83">
        <f t="shared" si="0"/>
        <v>102.71508014393196</v>
      </c>
      <c r="I41" s="94"/>
      <c r="J41" s="37"/>
      <c r="K41" s="95"/>
      <c r="L41" s="96"/>
      <c r="M41" s="81">
        <f t="shared" si="6"/>
        <v>19</v>
      </c>
      <c r="N41" s="31">
        <f t="shared" si="6"/>
        <v>3057</v>
      </c>
      <c r="O41" s="31">
        <f t="shared" si="6"/>
        <v>3140</v>
      </c>
      <c r="P41" s="128">
        <f t="shared" si="1"/>
        <v>102.71508014393196</v>
      </c>
    </row>
    <row r="42" spans="1:16" ht="21" customHeight="1">
      <c r="A42" s="97">
        <v>3</v>
      </c>
      <c r="B42" s="34">
        <v>31</v>
      </c>
      <c r="C42" s="40"/>
      <c r="D42" s="180" t="s">
        <v>69</v>
      </c>
      <c r="E42" s="98">
        <f>SUM(E36:E41)</f>
        <v>8987</v>
      </c>
      <c r="F42" s="41">
        <f>SUM(F36:F41)</f>
        <v>19049</v>
      </c>
      <c r="G42" s="99">
        <f>SUM(G36:G41)</f>
        <v>19062</v>
      </c>
      <c r="H42" s="100">
        <f t="shared" si="0"/>
        <v>100.0682450522337</v>
      </c>
      <c r="I42" s="98"/>
      <c r="J42" s="41">
        <f>SUM(J36:J38)</f>
        <v>0</v>
      </c>
      <c r="K42" s="41">
        <f>SUM(K36:K38)</f>
        <v>0</v>
      </c>
      <c r="L42" s="100"/>
      <c r="M42" s="98">
        <f>SUM(M36:M41)</f>
        <v>8987</v>
      </c>
      <c r="N42" s="41">
        <f>SUM(N36:N41)</f>
        <v>19049</v>
      </c>
      <c r="O42" s="41">
        <f>SUM(O36:O41)</f>
        <v>19062</v>
      </c>
      <c r="P42" s="233">
        <f t="shared" si="1"/>
        <v>100.0682450522337</v>
      </c>
    </row>
    <row r="43" spans="1:16" ht="21" customHeight="1">
      <c r="A43" s="24"/>
      <c r="B43" s="30"/>
      <c r="C43" s="30"/>
      <c r="D43" s="181"/>
      <c r="E43" s="94"/>
      <c r="F43" s="31"/>
      <c r="G43" s="82"/>
      <c r="H43" s="96"/>
      <c r="I43" s="94"/>
      <c r="J43" s="37"/>
      <c r="K43" s="95"/>
      <c r="L43" s="96"/>
      <c r="M43" s="94"/>
      <c r="N43" s="37"/>
      <c r="O43" s="37"/>
      <c r="P43" s="128"/>
    </row>
    <row r="44" spans="1:16" ht="21" customHeight="1">
      <c r="A44" s="157">
        <v>3</v>
      </c>
      <c r="B44" s="75">
        <v>33</v>
      </c>
      <c r="C44" s="75">
        <v>3311</v>
      </c>
      <c r="D44" s="244" t="s">
        <v>102</v>
      </c>
      <c r="E44" s="249">
        <v>90081</v>
      </c>
      <c r="F44" s="249">
        <v>95864</v>
      </c>
      <c r="G44" s="251">
        <v>95588</v>
      </c>
      <c r="H44" s="112">
        <f t="shared" si="0"/>
        <v>99.71209213051824</v>
      </c>
      <c r="I44" s="249"/>
      <c r="J44" s="250"/>
      <c r="K44" s="251"/>
      <c r="L44" s="252"/>
      <c r="M44" s="109">
        <f>+E44+I44</f>
        <v>90081</v>
      </c>
      <c r="N44" s="110">
        <f>+F44+J44</f>
        <v>95864</v>
      </c>
      <c r="O44" s="110">
        <f>+G44+K44</f>
        <v>95588</v>
      </c>
      <c r="P44" s="235">
        <f>+O44/N44*100</f>
        <v>99.71209213051824</v>
      </c>
    </row>
    <row r="45" spans="1:16" ht="21" customHeight="1">
      <c r="A45" s="157">
        <v>3</v>
      </c>
      <c r="B45" s="75">
        <v>33</v>
      </c>
      <c r="C45" s="75">
        <v>3312</v>
      </c>
      <c r="D45" s="244" t="s">
        <v>121</v>
      </c>
      <c r="E45" s="249">
        <v>4051</v>
      </c>
      <c r="F45" s="249">
        <v>3877</v>
      </c>
      <c r="G45" s="251">
        <v>4927</v>
      </c>
      <c r="H45" s="112">
        <f t="shared" si="0"/>
        <v>127.0827959762703</v>
      </c>
      <c r="I45" s="249"/>
      <c r="J45" s="250"/>
      <c r="K45" s="251"/>
      <c r="L45" s="252"/>
      <c r="M45" s="109">
        <f aca="true" t="shared" si="7" ref="M45:M54">+E45+I45</f>
        <v>4051</v>
      </c>
      <c r="N45" s="110">
        <f aca="true" t="shared" si="8" ref="N45:N54">+F45+J45</f>
        <v>3877</v>
      </c>
      <c r="O45" s="110">
        <f aca="true" t="shared" si="9" ref="O45:O54">+G45+K45</f>
        <v>4927</v>
      </c>
      <c r="P45" s="235">
        <f>+O45/N45*100</f>
        <v>127.0827959762703</v>
      </c>
    </row>
    <row r="46" spans="1:16" ht="21" customHeight="1">
      <c r="A46" s="157">
        <v>3</v>
      </c>
      <c r="B46" s="75">
        <v>33</v>
      </c>
      <c r="C46" s="75">
        <v>3313</v>
      </c>
      <c r="D46" s="244" t="s">
        <v>141</v>
      </c>
      <c r="E46" s="249">
        <v>228</v>
      </c>
      <c r="F46" s="249">
        <v>228</v>
      </c>
      <c r="G46" s="251">
        <v>228</v>
      </c>
      <c r="H46" s="112">
        <f t="shared" si="0"/>
        <v>100</v>
      </c>
      <c r="I46" s="249"/>
      <c r="J46" s="250"/>
      <c r="K46" s="251"/>
      <c r="L46" s="252"/>
      <c r="M46" s="109">
        <f t="shared" si="7"/>
        <v>228</v>
      </c>
      <c r="N46" s="31">
        <f t="shared" si="8"/>
        <v>228</v>
      </c>
      <c r="O46" s="31">
        <f t="shared" si="9"/>
        <v>228</v>
      </c>
      <c r="P46" s="128">
        <f>+O46/N46*100</f>
        <v>100</v>
      </c>
    </row>
    <row r="47" spans="1:16" ht="21" customHeight="1">
      <c r="A47" s="157">
        <v>3</v>
      </c>
      <c r="B47" s="75">
        <v>33</v>
      </c>
      <c r="C47" s="75">
        <v>3314</v>
      </c>
      <c r="D47" s="244" t="s">
        <v>103</v>
      </c>
      <c r="E47" s="249">
        <v>2498</v>
      </c>
      <c r="F47" s="249">
        <v>3294</v>
      </c>
      <c r="G47" s="251">
        <v>3293</v>
      </c>
      <c r="H47" s="112">
        <f t="shared" si="0"/>
        <v>99.96964177292045</v>
      </c>
      <c r="I47" s="249"/>
      <c r="J47" s="250"/>
      <c r="K47" s="251"/>
      <c r="L47" s="252"/>
      <c r="M47" s="109">
        <f t="shared" si="7"/>
        <v>2498</v>
      </c>
      <c r="N47" s="110">
        <f t="shared" si="8"/>
        <v>3294</v>
      </c>
      <c r="O47" s="110">
        <f t="shared" si="9"/>
        <v>3293</v>
      </c>
      <c r="P47" s="235">
        <f t="shared" si="1"/>
        <v>99.96964177292045</v>
      </c>
    </row>
    <row r="48" spans="1:16" ht="21" customHeight="1">
      <c r="A48" s="247">
        <v>3</v>
      </c>
      <c r="B48" s="166">
        <v>33</v>
      </c>
      <c r="C48" s="166">
        <v>3315</v>
      </c>
      <c r="D48" s="248" t="s">
        <v>104</v>
      </c>
      <c r="E48" s="333">
        <v>4757</v>
      </c>
      <c r="F48" s="249">
        <v>4754</v>
      </c>
      <c r="G48" s="246">
        <v>5520</v>
      </c>
      <c r="H48" s="112">
        <f t="shared" si="0"/>
        <v>116.11274716028608</v>
      </c>
      <c r="I48" s="266"/>
      <c r="J48" s="250"/>
      <c r="K48" s="251"/>
      <c r="L48" s="252"/>
      <c r="M48" s="109">
        <f t="shared" si="7"/>
        <v>4757</v>
      </c>
      <c r="N48" s="110">
        <f t="shared" si="8"/>
        <v>4754</v>
      </c>
      <c r="O48" s="110">
        <f t="shared" si="9"/>
        <v>5520</v>
      </c>
      <c r="P48" s="235">
        <f t="shared" si="1"/>
        <v>116.11274716028608</v>
      </c>
    </row>
    <row r="49" spans="1:16" ht="21" customHeight="1">
      <c r="A49" s="247">
        <v>3</v>
      </c>
      <c r="B49" s="166">
        <v>33</v>
      </c>
      <c r="C49" s="166">
        <v>3317</v>
      </c>
      <c r="D49" s="248" t="s">
        <v>113</v>
      </c>
      <c r="E49" s="245">
        <v>3097</v>
      </c>
      <c r="F49" s="245">
        <v>3184</v>
      </c>
      <c r="G49" s="246">
        <v>3198</v>
      </c>
      <c r="H49" s="112">
        <f t="shared" si="0"/>
        <v>100.4396984924623</v>
      </c>
      <c r="I49" s="266"/>
      <c r="J49" s="250"/>
      <c r="K49" s="251"/>
      <c r="L49" s="252"/>
      <c r="M49" s="109">
        <f t="shared" si="7"/>
        <v>3097</v>
      </c>
      <c r="N49" s="110">
        <f t="shared" si="8"/>
        <v>3184</v>
      </c>
      <c r="O49" s="110">
        <f t="shared" si="9"/>
        <v>3198</v>
      </c>
      <c r="P49" s="235">
        <f t="shared" si="1"/>
        <v>100.4396984924623</v>
      </c>
    </row>
    <row r="50" spans="1:16" ht="21" customHeight="1">
      <c r="A50" s="24">
        <v>3</v>
      </c>
      <c r="B50" s="30">
        <v>33</v>
      </c>
      <c r="C50" s="30">
        <v>3319</v>
      </c>
      <c r="D50" s="181" t="s">
        <v>142</v>
      </c>
      <c r="E50" s="109">
        <v>2179</v>
      </c>
      <c r="F50" s="109">
        <v>2373</v>
      </c>
      <c r="G50" s="82">
        <v>2458</v>
      </c>
      <c r="H50" s="112">
        <f t="shared" si="0"/>
        <v>103.58196375895491</v>
      </c>
      <c r="I50" s="109"/>
      <c r="J50" s="110"/>
      <c r="K50" s="111"/>
      <c r="L50" s="96"/>
      <c r="M50" s="109">
        <f t="shared" si="7"/>
        <v>2179</v>
      </c>
      <c r="N50" s="110">
        <f t="shared" si="8"/>
        <v>2373</v>
      </c>
      <c r="O50" s="110">
        <f t="shared" si="9"/>
        <v>2458</v>
      </c>
      <c r="P50" s="235">
        <f t="shared" si="1"/>
        <v>103.58196375895491</v>
      </c>
    </row>
    <row r="51" spans="1:16" ht="21" customHeight="1">
      <c r="A51" s="24">
        <v>3</v>
      </c>
      <c r="B51" s="30">
        <v>33</v>
      </c>
      <c r="C51" s="30">
        <v>3322</v>
      </c>
      <c r="D51" s="181" t="s">
        <v>52</v>
      </c>
      <c r="E51" s="109">
        <v>80</v>
      </c>
      <c r="F51" s="109">
        <v>80</v>
      </c>
      <c r="G51" s="82">
        <v>376</v>
      </c>
      <c r="H51" s="112">
        <f t="shared" si="0"/>
        <v>470</v>
      </c>
      <c r="I51" s="109"/>
      <c r="J51" s="110"/>
      <c r="K51" s="111"/>
      <c r="L51" s="112"/>
      <c r="M51" s="109">
        <f t="shared" si="7"/>
        <v>80</v>
      </c>
      <c r="N51" s="110">
        <f t="shared" si="8"/>
        <v>80</v>
      </c>
      <c r="O51" s="110">
        <f t="shared" si="9"/>
        <v>376</v>
      </c>
      <c r="P51" s="235">
        <f t="shared" si="1"/>
        <v>470</v>
      </c>
    </row>
    <row r="52" spans="1:16" ht="21" customHeight="1">
      <c r="A52" s="24">
        <v>3</v>
      </c>
      <c r="B52" s="30">
        <v>33</v>
      </c>
      <c r="C52" s="30">
        <v>3349</v>
      </c>
      <c r="D52" s="182" t="s">
        <v>143</v>
      </c>
      <c r="E52" s="109">
        <v>1199</v>
      </c>
      <c r="F52" s="109">
        <v>1393</v>
      </c>
      <c r="G52" s="82">
        <v>1497</v>
      </c>
      <c r="H52" s="112">
        <f t="shared" si="0"/>
        <v>107.46590093323762</v>
      </c>
      <c r="I52" s="109"/>
      <c r="J52" s="110"/>
      <c r="K52" s="111"/>
      <c r="L52" s="112"/>
      <c r="M52" s="109">
        <f t="shared" si="7"/>
        <v>1199</v>
      </c>
      <c r="N52" s="110">
        <f t="shared" si="8"/>
        <v>1393</v>
      </c>
      <c r="O52" s="110">
        <f t="shared" si="9"/>
        <v>1497</v>
      </c>
      <c r="P52" s="235">
        <f t="shared" si="1"/>
        <v>107.46590093323762</v>
      </c>
    </row>
    <row r="53" spans="1:16" ht="21" customHeight="1">
      <c r="A53" s="24">
        <v>3</v>
      </c>
      <c r="B53" s="30">
        <v>33</v>
      </c>
      <c r="C53" s="30">
        <v>3392</v>
      </c>
      <c r="D53" s="182" t="s">
        <v>53</v>
      </c>
      <c r="E53" s="109">
        <v>4124</v>
      </c>
      <c r="F53" s="109">
        <v>4476</v>
      </c>
      <c r="G53" s="82">
        <v>4073</v>
      </c>
      <c r="H53" s="112">
        <f t="shared" si="0"/>
        <v>90.9964253798034</v>
      </c>
      <c r="I53" s="109"/>
      <c r="J53" s="110"/>
      <c r="K53" s="111"/>
      <c r="L53" s="112"/>
      <c r="M53" s="109">
        <f t="shared" si="7"/>
        <v>4124</v>
      </c>
      <c r="N53" s="110">
        <f t="shared" si="8"/>
        <v>4476</v>
      </c>
      <c r="O53" s="110">
        <f t="shared" si="9"/>
        <v>4073</v>
      </c>
      <c r="P53" s="235">
        <f t="shared" si="1"/>
        <v>90.9964253798034</v>
      </c>
    </row>
    <row r="54" spans="1:16" ht="21" customHeight="1">
      <c r="A54" s="24">
        <v>3</v>
      </c>
      <c r="B54" s="30">
        <v>33</v>
      </c>
      <c r="C54" s="30">
        <v>3399</v>
      </c>
      <c r="D54" s="182" t="s">
        <v>123</v>
      </c>
      <c r="E54" s="109">
        <v>781</v>
      </c>
      <c r="F54" s="109">
        <v>1647</v>
      </c>
      <c r="G54" s="90">
        <v>1548</v>
      </c>
      <c r="H54" s="112">
        <f t="shared" si="0"/>
        <v>93.98907103825137</v>
      </c>
      <c r="I54" s="109"/>
      <c r="J54" s="110"/>
      <c r="K54" s="111"/>
      <c r="L54" s="112"/>
      <c r="M54" s="109">
        <f t="shared" si="7"/>
        <v>781</v>
      </c>
      <c r="N54" s="110">
        <f t="shared" si="8"/>
        <v>1647</v>
      </c>
      <c r="O54" s="110">
        <f t="shared" si="9"/>
        <v>1548</v>
      </c>
      <c r="P54" s="235">
        <f t="shared" si="1"/>
        <v>93.98907103825137</v>
      </c>
    </row>
    <row r="55" spans="1:16" ht="21" customHeight="1">
      <c r="A55" s="97">
        <v>3</v>
      </c>
      <c r="B55" s="34">
        <v>33</v>
      </c>
      <c r="C55" s="40"/>
      <c r="D55" s="183" t="s">
        <v>26</v>
      </c>
      <c r="E55" s="113">
        <f>SUM(E44:E54)</f>
        <v>113075</v>
      </c>
      <c r="F55" s="114">
        <f>SUM(F44:F54)</f>
        <v>121170</v>
      </c>
      <c r="G55" s="114">
        <f>SUM(G44:G54)</f>
        <v>122706</v>
      </c>
      <c r="H55" s="116">
        <f t="shared" si="0"/>
        <v>101.2676405050755</v>
      </c>
      <c r="I55" s="113">
        <f>SUM(I44:I54)</f>
        <v>0</v>
      </c>
      <c r="J55" s="114">
        <f>SUM(J44:J54)</f>
        <v>0</v>
      </c>
      <c r="K55" s="115">
        <f>SUM(K44:K54)</f>
        <v>0</v>
      </c>
      <c r="L55" s="100"/>
      <c r="M55" s="113">
        <f>SUM(M44:M54)</f>
        <v>113075</v>
      </c>
      <c r="N55" s="114">
        <f>SUM(N44:N54)</f>
        <v>121170</v>
      </c>
      <c r="O55" s="114">
        <f>SUM(O44:O54)</f>
        <v>122706</v>
      </c>
      <c r="P55" s="236">
        <f t="shared" si="1"/>
        <v>101.2676405050755</v>
      </c>
    </row>
    <row r="56" spans="1:16" ht="21" customHeight="1">
      <c r="A56" s="101"/>
      <c r="B56" s="30"/>
      <c r="C56" s="30"/>
      <c r="D56" s="182"/>
      <c r="E56" s="109"/>
      <c r="F56" s="110"/>
      <c r="G56" s="111"/>
      <c r="H56" s="112"/>
      <c r="I56" s="109"/>
      <c r="J56" s="110"/>
      <c r="K56" s="111"/>
      <c r="L56" s="112"/>
      <c r="M56" s="109"/>
      <c r="N56" s="110"/>
      <c r="O56" s="110"/>
      <c r="P56" s="235"/>
    </row>
    <row r="57" spans="1:16" ht="20.25">
      <c r="A57" s="24">
        <v>3</v>
      </c>
      <c r="B57" s="30">
        <v>34</v>
      </c>
      <c r="C57" s="30">
        <v>3412</v>
      </c>
      <c r="D57" s="182" t="s">
        <v>156</v>
      </c>
      <c r="E57" s="109">
        <v>1341</v>
      </c>
      <c r="F57" s="109">
        <v>1503</v>
      </c>
      <c r="G57" s="90">
        <v>1410</v>
      </c>
      <c r="H57" s="112">
        <f t="shared" si="0"/>
        <v>93.812375249501</v>
      </c>
      <c r="I57" s="109"/>
      <c r="J57" s="110"/>
      <c r="K57" s="111"/>
      <c r="L57" s="303"/>
      <c r="M57" s="81">
        <f>+E57+I57</f>
        <v>1341</v>
      </c>
      <c r="N57" s="31">
        <f>+F57+J57</f>
        <v>1503</v>
      </c>
      <c r="O57" s="31">
        <f>+G57+K57</f>
        <v>1410</v>
      </c>
      <c r="P57" s="235">
        <f>+O57/N57*100</f>
        <v>93.812375249501</v>
      </c>
    </row>
    <row r="58" spans="1:16" ht="21" customHeight="1">
      <c r="A58" s="24">
        <v>3</v>
      </c>
      <c r="B58" s="30">
        <v>34</v>
      </c>
      <c r="C58" s="30">
        <v>3419</v>
      </c>
      <c r="D58" s="182" t="s">
        <v>144</v>
      </c>
      <c r="E58" s="304">
        <v>1075</v>
      </c>
      <c r="F58" s="304">
        <v>1090</v>
      </c>
      <c r="G58" s="305">
        <v>1097</v>
      </c>
      <c r="H58" s="306">
        <f t="shared" si="0"/>
        <v>100.64220183486239</v>
      </c>
      <c r="I58" s="304"/>
      <c r="J58" s="110"/>
      <c r="K58" s="111"/>
      <c r="L58" s="96"/>
      <c r="M58" s="109">
        <f aca="true" t="shared" si="10" ref="M58:O60">+E58+I58</f>
        <v>1075</v>
      </c>
      <c r="N58" s="110">
        <f t="shared" si="10"/>
        <v>1090</v>
      </c>
      <c r="O58" s="110">
        <f t="shared" si="10"/>
        <v>1097</v>
      </c>
      <c r="P58" s="235">
        <f t="shared" si="1"/>
        <v>100.64220183486239</v>
      </c>
    </row>
    <row r="59" spans="1:16" ht="21" customHeight="1">
      <c r="A59" s="24">
        <v>3</v>
      </c>
      <c r="B59" s="30">
        <v>34</v>
      </c>
      <c r="C59" s="30">
        <v>3421</v>
      </c>
      <c r="D59" s="182" t="s">
        <v>155</v>
      </c>
      <c r="E59" s="304"/>
      <c r="F59" s="304">
        <v>51</v>
      </c>
      <c r="G59" s="305">
        <v>50</v>
      </c>
      <c r="H59" s="306">
        <f>+G59/F59*100</f>
        <v>98.0392156862745</v>
      </c>
      <c r="I59" s="304"/>
      <c r="J59" s="110">
        <v>100</v>
      </c>
      <c r="K59" s="111">
        <v>100</v>
      </c>
      <c r="L59" s="96">
        <f>+K59/J59*100</f>
        <v>100</v>
      </c>
      <c r="M59" s="109">
        <f>+E59+I59</f>
        <v>0</v>
      </c>
      <c r="N59" s="31">
        <f t="shared" si="10"/>
        <v>151</v>
      </c>
      <c r="O59" s="31">
        <f t="shared" si="10"/>
        <v>150</v>
      </c>
      <c r="P59" s="235">
        <f>+O59/N59*100</f>
        <v>99.33774834437085</v>
      </c>
    </row>
    <row r="60" spans="1:16" ht="21" customHeight="1">
      <c r="A60" s="24">
        <v>3</v>
      </c>
      <c r="B60" s="30">
        <v>34</v>
      </c>
      <c r="C60" s="30">
        <v>3429</v>
      </c>
      <c r="D60" s="182" t="s">
        <v>202</v>
      </c>
      <c r="E60" s="334"/>
      <c r="F60" s="109">
        <v>40</v>
      </c>
      <c r="G60" s="111">
        <v>47</v>
      </c>
      <c r="H60" s="112">
        <f t="shared" si="0"/>
        <v>117.5</v>
      </c>
      <c r="I60" s="109"/>
      <c r="J60" s="110"/>
      <c r="K60" s="111"/>
      <c r="L60" s="96"/>
      <c r="M60" s="81">
        <f t="shared" si="10"/>
        <v>0</v>
      </c>
      <c r="N60" s="31">
        <f t="shared" si="10"/>
        <v>40</v>
      </c>
      <c r="O60" s="31">
        <f t="shared" si="10"/>
        <v>47</v>
      </c>
      <c r="P60" s="127">
        <f t="shared" si="1"/>
        <v>117.5</v>
      </c>
    </row>
    <row r="61" spans="1:16" ht="21" customHeight="1">
      <c r="A61" s="308">
        <v>3</v>
      </c>
      <c r="B61" s="117">
        <v>34</v>
      </c>
      <c r="C61" s="118"/>
      <c r="D61" s="184" t="s">
        <v>70</v>
      </c>
      <c r="E61" s="84">
        <f>SUM(E57:E60)</f>
        <v>2416</v>
      </c>
      <c r="F61" s="35">
        <f>SUM(F57:F60)</f>
        <v>2684</v>
      </c>
      <c r="G61" s="85">
        <f>SUM(G57:G60)</f>
        <v>2604</v>
      </c>
      <c r="H61" s="86">
        <f t="shared" si="0"/>
        <v>97.0193740685544</v>
      </c>
      <c r="I61" s="84">
        <f>SUM(I57:I60)</f>
        <v>0</v>
      </c>
      <c r="J61" s="35">
        <f>SUM(J57:J60)</f>
        <v>100</v>
      </c>
      <c r="K61" s="85">
        <f>SUM(K57:K60)</f>
        <v>100</v>
      </c>
      <c r="L61" s="100">
        <f>+K61/J61*100</f>
        <v>100</v>
      </c>
      <c r="M61" s="84">
        <f>SUM(M57:M60)</f>
        <v>2416</v>
      </c>
      <c r="N61" s="35">
        <f>SUM(N57:N60)</f>
        <v>2784</v>
      </c>
      <c r="O61" s="35">
        <f>SUM(O57:O60)</f>
        <v>2704</v>
      </c>
      <c r="P61" s="231">
        <f t="shared" si="1"/>
        <v>97.12643678160919</v>
      </c>
    </row>
    <row r="62" spans="1:16" ht="21" customHeight="1">
      <c r="A62" s="101"/>
      <c r="B62" s="30"/>
      <c r="C62" s="30"/>
      <c r="D62" s="178"/>
      <c r="E62" s="94"/>
      <c r="F62" s="37"/>
      <c r="G62" s="95"/>
      <c r="H62" s="96"/>
      <c r="I62" s="94"/>
      <c r="J62" s="37"/>
      <c r="K62" s="95"/>
      <c r="L62" s="96"/>
      <c r="M62" s="94"/>
      <c r="N62" s="37"/>
      <c r="O62" s="37"/>
      <c r="P62" s="128"/>
    </row>
    <row r="63" spans="1:16" ht="21" customHeight="1">
      <c r="A63" s="24">
        <v>3</v>
      </c>
      <c r="B63" s="30">
        <v>35</v>
      </c>
      <c r="C63" s="30">
        <v>3511</v>
      </c>
      <c r="D63" s="174" t="s">
        <v>65</v>
      </c>
      <c r="E63" s="94">
        <v>5852</v>
      </c>
      <c r="F63" s="31">
        <v>5852</v>
      </c>
      <c r="G63" s="82">
        <v>5662</v>
      </c>
      <c r="H63" s="96">
        <f t="shared" si="0"/>
        <v>96.75324675324676</v>
      </c>
      <c r="I63" s="94"/>
      <c r="J63" s="37"/>
      <c r="K63" s="95"/>
      <c r="L63" s="96"/>
      <c r="M63" s="81">
        <f aca="true" t="shared" si="11" ref="M63:O64">+E63+I63</f>
        <v>5852</v>
      </c>
      <c r="N63" s="31">
        <f t="shared" si="11"/>
        <v>5852</v>
      </c>
      <c r="O63" s="31">
        <f t="shared" si="11"/>
        <v>5662</v>
      </c>
      <c r="P63" s="128">
        <f t="shared" si="1"/>
        <v>96.75324675324676</v>
      </c>
    </row>
    <row r="64" spans="1:16" ht="21" customHeight="1">
      <c r="A64" s="24">
        <v>3</v>
      </c>
      <c r="B64" s="30">
        <v>35</v>
      </c>
      <c r="C64" s="45">
        <v>3523</v>
      </c>
      <c r="D64" s="174" t="s">
        <v>203</v>
      </c>
      <c r="E64" s="81"/>
      <c r="F64" s="31">
        <v>7560</v>
      </c>
      <c r="G64" s="82">
        <v>7560</v>
      </c>
      <c r="H64" s="96">
        <f t="shared" si="0"/>
        <v>100</v>
      </c>
      <c r="I64" s="94"/>
      <c r="J64" s="37"/>
      <c r="K64" s="95"/>
      <c r="L64" s="96"/>
      <c r="M64" s="81">
        <f t="shared" si="11"/>
        <v>0</v>
      </c>
      <c r="N64" s="31">
        <f t="shared" si="11"/>
        <v>7560</v>
      </c>
      <c r="O64" s="31">
        <f t="shared" si="11"/>
        <v>7560</v>
      </c>
      <c r="P64" s="127">
        <f t="shared" si="1"/>
        <v>100</v>
      </c>
    </row>
    <row r="65" spans="1:16" ht="21" customHeight="1">
      <c r="A65" s="308">
        <v>3</v>
      </c>
      <c r="B65" s="117">
        <v>35</v>
      </c>
      <c r="C65" s="118"/>
      <c r="D65" s="254" t="s">
        <v>71</v>
      </c>
      <c r="E65" s="84">
        <f>SUM(E63:E64)</f>
        <v>5852</v>
      </c>
      <c r="F65" s="41">
        <f>SUM(F63:F64)</f>
        <v>13412</v>
      </c>
      <c r="G65" s="41">
        <f>SUM(G63:G64)</f>
        <v>13222</v>
      </c>
      <c r="H65" s="100">
        <f t="shared" si="0"/>
        <v>98.58335818669848</v>
      </c>
      <c r="I65" s="98"/>
      <c r="J65" s="41">
        <f>SUM(J63:J63)</f>
        <v>0</v>
      </c>
      <c r="K65" s="99">
        <f>SUM(K63:K63)</f>
        <v>0</v>
      </c>
      <c r="L65" s="100"/>
      <c r="M65" s="98">
        <f>SUM(M63:M64)</f>
        <v>5852</v>
      </c>
      <c r="N65" s="41">
        <f>SUM(N63:N64)</f>
        <v>13412</v>
      </c>
      <c r="O65" s="41">
        <f>SUM(O63:O64)</f>
        <v>13222</v>
      </c>
      <c r="P65" s="233">
        <f t="shared" si="1"/>
        <v>98.58335818669848</v>
      </c>
    </row>
    <row r="66" spans="1:16" ht="21" customHeight="1">
      <c r="A66" s="101"/>
      <c r="B66" s="30"/>
      <c r="C66" s="30"/>
      <c r="D66" s="174"/>
      <c r="E66" s="94"/>
      <c r="F66" s="37"/>
      <c r="G66" s="95"/>
      <c r="H66" s="96"/>
      <c r="I66" s="94"/>
      <c r="J66" s="37"/>
      <c r="K66" s="95"/>
      <c r="L66" s="96"/>
      <c r="M66" s="94"/>
      <c r="N66" s="37"/>
      <c r="O66" s="37"/>
      <c r="P66" s="128"/>
    </row>
    <row r="67" spans="1:16" ht="21" customHeight="1">
      <c r="A67" s="24">
        <v>3</v>
      </c>
      <c r="B67" s="30">
        <v>36</v>
      </c>
      <c r="C67" s="30">
        <v>3612</v>
      </c>
      <c r="D67" s="174" t="s">
        <v>54</v>
      </c>
      <c r="E67" s="94">
        <v>34727</v>
      </c>
      <c r="F67" s="94">
        <v>35510</v>
      </c>
      <c r="G67" s="82">
        <v>43382</v>
      </c>
      <c r="H67" s="96">
        <f t="shared" si="0"/>
        <v>122.16840326668543</v>
      </c>
      <c r="I67" s="94">
        <v>600000</v>
      </c>
      <c r="J67" s="37">
        <v>600016</v>
      </c>
      <c r="K67" s="95">
        <v>654430</v>
      </c>
      <c r="L67" s="96">
        <f>+K67/J67*100</f>
        <v>109.0687581664489</v>
      </c>
      <c r="M67" s="94">
        <f>+E67+I67</f>
        <v>634727</v>
      </c>
      <c r="N67" s="37">
        <f>+F67+J67</f>
        <v>635526</v>
      </c>
      <c r="O67" s="37">
        <f>+G67+K67</f>
        <v>697812</v>
      </c>
      <c r="P67" s="128">
        <f t="shared" si="1"/>
        <v>109.80070052208721</v>
      </c>
    </row>
    <row r="68" spans="1:16" ht="21" customHeight="1">
      <c r="A68" s="24">
        <v>3</v>
      </c>
      <c r="B68" s="30">
        <v>36</v>
      </c>
      <c r="C68" s="30">
        <v>3613</v>
      </c>
      <c r="D68" s="174" t="s">
        <v>114</v>
      </c>
      <c r="E68" s="94">
        <v>24372</v>
      </c>
      <c r="F68" s="94">
        <v>25415</v>
      </c>
      <c r="G68" s="82">
        <v>24836</v>
      </c>
      <c r="H68" s="96">
        <f t="shared" si="0"/>
        <v>97.72181782411961</v>
      </c>
      <c r="I68" s="94">
        <v>10</v>
      </c>
      <c r="J68" s="37">
        <v>10</v>
      </c>
      <c r="K68" s="95">
        <v>7</v>
      </c>
      <c r="L68" s="96">
        <f>+K68/J68*100</f>
        <v>70</v>
      </c>
      <c r="M68" s="94">
        <f aca="true" t="shared" si="12" ref="M68:M74">+E68+I68</f>
        <v>24382</v>
      </c>
      <c r="N68" s="37">
        <f aca="true" t="shared" si="13" ref="N68:N74">+F68+J68</f>
        <v>25425</v>
      </c>
      <c r="O68" s="37">
        <f aca="true" t="shared" si="14" ref="O68:O74">+G68+K68</f>
        <v>24843</v>
      </c>
      <c r="P68" s="128">
        <f t="shared" si="1"/>
        <v>97.71091445427729</v>
      </c>
    </row>
    <row r="69" spans="1:16" ht="21" customHeight="1">
      <c r="A69" s="24">
        <v>3</v>
      </c>
      <c r="B69" s="30">
        <v>36</v>
      </c>
      <c r="C69" s="30">
        <v>3619</v>
      </c>
      <c r="D69" s="174" t="s">
        <v>145</v>
      </c>
      <c r="E69" s="94">
        <v>2231</v>
      </c>
      <c r="F69" s="94">
        <v>2231</v>
      </c>
      <c r="G69" s="82">
        <v>2625</v>
      </c>
      <c r="H69" s="96">
        <f t="shared" si="0"/>
        <v>117.66024204392649</v>
      </c>
      <c r="I69" s="94"/>
      <c r="J69" s="37"/>
      <c r="K69" s="95"/>
      <c r="L69" s="96"/>
      <c r="M69" s="94">
        <f t="shared" si="12"/>
        <v>2231</v>
      </c>
      <c r="N69" s="31">
        <f t="shared" si="13"/>
        <v>2231</v>
      </c>
      <c r="O69" s="31">
        <f t="shared" si="14"/>
        <v>2625</v>
      </c>
      <c r="P69" s="128">
        <f t="shared" si="1"/>
        <v>117.66024204392649</v>
      </c>
    </row>
    <row r="70" spans="1:16" ht="21" customHeight="1">
      <c r="A70" s="24">
        <v>3</v>
      </c>
      <c r="B70" s="30">
        <v>36</v>
      </c>
      <c r="C70" s="30">
        <v>3632</v>
      </c>
      <c r="D70" s="174" t="s">
        <v>55</v>
      </c>
      <c r="E70" s="94">
        <v>12169</v>
      </c>
      <c r="F70" s="94">
        <v>12244</v>
      </c>
      <c r="G70" s="82">
        <v>11774</v>
      </c>
      <c r="H70" s="96">
        <f t="shared" si="0"/>
        <v>96.16138516824567</v>
      </c>
      <c r="I70" s="94"/>
      <c r="J70" s="37"/>
      <c r="K70" s="95"/>
      <c r="L70" s="96"/>
      <c r="M70" s="94">
        <f t="shared" si="12"/>
        <v>12169</v>
      </c>
      <c r="N70" s="37">
        <f t="shared" si="13"/>
        <v>12244</v>
      </c>
      <c r="O70" s="37">
        <f t="shared" si="14"/>
        <v>11774</v>
      </c>
      <c r="P70" s="128">
        <f t="shared" si="1"/>
        <v>96.16138516824567</v>
      </c>
    </row>
    <row r="71" spans="1:16" ht="21" customHeight="1">
      <c r="A71" s="24">
        <v>3</v>
      </c>
      <c r="B71" s="30">
        <v>36</v>
      </c>
      <c r="C71" s="30">
        <v>3636</v>
      </c>
      <c r="D71" s="174" t="s">
        <v>157</v>
      </c>
      <c r="E71" s="94">
        <v>1100</v>
      </c>
      <c r="F71" s="94">
        <v>1100</v>
      </c>
      <c r="G71" s="82">
        <v>1012</v>
      </c>
      <c r="H71" s="96">
        <f t="shared" si="0"/>
        <v>92</v>
      </c>
      <c r="I71" s="94"/>
      <c r="J71" s="37"/>
      <c r="K71" s="95"/>
      <c r="L71" s="96"/>
      <c r="M71" s="94">
        <f t="shared" si="12"/>
        <v>1100</v>
      </c>
      <c r="N71" s="37">
        <f t="shared" si="13"/>
        <v>1100</v>
      </c>
      <c r="O71" s="37">
        <f t="shared" si="14"/>
        <v>1012</v>
      </c>
      <c r="P71" s="128">
        <f t="shared" si="1"/>
        <v>92</v>
      </c>
    </row>
    <row r="72" spans="1:16" ht="21" customHeight="1">
      <c r="A72" s="24">
        <v>3</v>
      </c>
      <c r="B72" s="30">
        <v>36</v>
      </c>
      <c r="C72" s="30">
        <v>3639</v>
      </c>
      <c r="D72" s="174" t="s">
        <v>146</v>
      </c>
      <c r="E72" s="94">
        <v>116343</v>
      </c>
      <c r="F72" s="94">
        <v>121000</v>
      </c>
      <c r="G72" s="82">
        <v>138153</v>
      </c>
      <c r="H72" s="96">
        <f t="shared" si="0"/>
        <v>114.17603305785124</v>
      </c>
      <c r="I72" s="94">
        <v>176000</v>
      </c>
      <c r="J72" s="37">
        <v>176000</v>
      </c>
      <c r="K72" s="95">
        <v>173662</v>
      </c>
      <c r="L72" s="96">
        <f>+K72/J72*100</f>
        <v>98.67159090909091</v>
      </c>
      <c r="M72" s="94">
        <f t="shared" si="12"/>
        <v>292343</v>
      </c>
      <c r="N72" s="37">
        <f t="shared" si="13"/>
        <v>297000</v>
      </c>
      <c r="O72" s="37">
        <f t="shared" si="14"/>
        <v>311815</v>
      </c>
      <c r="P72" s="128">
        <f t="shared" si="1"/>
        <v>104.98821548821549</v>
      </c>
    </row>
    <row r="73" spans="1:16" ht="21" customHeight="1">
      <c r="A73" s="24">
        <v>3</v>
      </c>
      <c r="B73" s="30">
        <v>36</v>
      </c>
      <c r="C73" s="30">
        <v>3691</v>
      </c>
      <c r="D73" s="174" t="s">
        <v>204</v>
      </c>
      <c r="E73" s="94"/>
      <c r="F73" s="94">
        <v>265</v>
      </c>
      <c r="G73" s="82">
        <v>265</v>
      </c>
      <c r="H73" s="96">
        <f t="shared" si="0"/>
        <v>100</v>
      </c>
      <c r="I73" s="94"/>
      <c r="J73" s="37"/>
      <c r="K73" s="95"/>
      <c r="L73" s="96"/>
      <c r="M73" s="94"/>
      <c r="N73" s="31">
        <f t="shared" si="13"/>
        <v>265</v>
      </c>
      <c r="O73" s="31">
        <f t="shared" si="14"/>
        <v>265</v>
      </c>
      <c r="P73" s="127">
        <f t="shared" si="1"/>
        <v>100</v>
      </c>
    </row>
    <row r="74" spans="1:16" ht="21" customHeight="1">
      <c r="A74" s="24">
        <v>3</v>
      </c>
      <c r="B74" s="30">
        <v>36</v>
      </c>
      <c r="C74" s="30">
        <v>3699</v>
      </c>
      <c r="D74" s="174" t="s">
        <v>147</v>
      </c>
      <c r="E74" s="94">
        <v>1336</v>
      </c>
      <c r="F74" s="94">
        <v>1336</v>
      </c>
      <c r="G74" s="82">
        <v>1219</v>
      </c>
      <c r="H74" s="96">
        <f t="shared" si="0"/>
        <v>91.24251497005989</v>
      </c>
      <c r="I74" s="94"/>
      <c r="J74" s="37"/>
      <c r="K74" s="95"/>
      <c r="L74" s="96"/>
      <c r="M74" s="94">
        <f t="shared" si="12"/>
        <v>1336</v>
      </c>
      <c r="N74" s="37">
        <f t="shared" si="13"/>
        <v>1336</v>
      </c>
      <c r="O74" s="37">
        <f t="shared" si="14"/>
        <v>1219</v>
      </c>
      <c r="P74" s="128">
        <f>+O74/N74*100</f>
        <v>91.24251497005989</v>
      </c>
    </row>
    <row r="75" spans="1:16" ht="21" customHeight="1">
      <c r="A75" s="308">
        <v>3</v>
      </c>
      <c r="B75" s="34">
        <v>36</v>
      </c>
      <c r="C75" s="40"/>
      <c r="D75" s="175" t="s">
        <v>108</v>
      </c>
      <c r="E75" s="98">
        <f>SUM(E67:E74)</f>
        <v>192278</v>
      </c>
      <c r="F75" s="41">
        <f>SUM(F67:F74)</f>
        <v>199101</v>
      </c>
      <c r="G75" s="99">
        <f>SUM(G67:G74)</f>
        <v>223266</v>
      </c>
      <c r="H75" s="100">
        <f t="shared" si="0"/>
        <v>112.13705606702126</v>
      </c>
      <c r="I75" s="98">
        <f>SUM(I67:I72)</f>
        <v>776010</v>
      </c>
      <c r="J75" s="41">
        <f>SUM(J67:J72)</f>
        <v>776026</v>
      </c>
      <c r="K75" s="99">
        <f>SUM(K67:K72)</f>
        <v>828099</v>
      </c>
      <c r="L75" s="100">
        <f>+K75/J75*100</f>
        <v>106.71021331759502</v>
      </c>
      <c r="M75" s="98">
        <f>SUM(M67:M74)</f>
        <v>968288</v>
      </c>
      <c r="N75" s="41">
        <f>SUM(N67:N74)</f>
        <v>975127</v>
      </c>
      <c r="O75" s="41">
        <f>SUM(O67:O74)</f>
        <v>1051365</v>
      </c>
      <c r="P75" s="233">
        <f>+O75/N75*100</f>
        <v>107.81826367232166</v>
      </c>
    </row>
    <row r="76" spans="1:16" ht="21" customHeight="1">
      <c r="A76" s="101"/>
      <c r="B76" s="30"/>
      <c r="C76" s="30"/>
      <c r="D76" s="174"/>
      <c r="E76" s="94"/>
      <c r="F76" s="37"/>
      <c r="G76" s="95"/>
      <c r="H76" s="96"/>
      <c r="I76" s="94"/>
      <c r="J76" s="37"/>
      <c r="K76" s="95"/>
      <c r="L76" s="96"/>
      <c r="M76" s="94"/>
      <c r="N76" s="37"/>
      <c r="O76" s="37"/>
      <c r="P76" s="128"/>
    </row>
    <row r="77" spans="1:16" ht="21" customHeight="1">
      <c r="A77" s="24">
        <v>3</v>
      </c>
      <c r="B77" s="30">
        <v>37</v>
      </c>
      <c r="C77" s="30">
        <v>3719</v>
      </c>
      <c r="D77" s="174" t="s">
        <v>205</v>
      </c>
      <c r="E77" s="94"/>
      <c r="F77" s="94">
        <v>1</v>
      </c>
      <c r="G77" s="82">
        <v>1</v>
      </c>
      <c r="H77" s="96">
        <f aca="true" t="shared" si="15" ref="H77:H134">+G77/F77*100</f>
        <v>100</v>
      </c>
      <c r="I77" s="94"/>
      <c r="J77" s="37"/>
      <c r="K77" s="95"/>
      <c r="L77" s="96"/>
      <c r="M77" s="94">
        <f aca="true" t="shared" si="16" ref="M77:O78">+E77+I77</f>
        <v>0</v>
      </c>
      <c r="N77" s="31">
        <f t="shared" si="16"/>
        <v>1</v>
      </c>
      <c r="O77" s="31">
        <f t="shared" si="16"/>
        <v>1</v>
      </c>
      <c r="P77" s="127">
        <f aca="true" t="shared" si="17" ref="P77:P84">+O77/N77*100</f>
        <v>100</v>
      </c>
    </row>
    <row r="78" spans="1:16" ht="21" customHeight="1">
      <c r="A78" s="24">
        <v>3</v>
      </c>
      <c r="B78" s="30">
        <v>37</v>
      </c>
      <c r="C78" s="30">
        <v>3722</v>
      </c>
      <c r="D78" s="174" t="s">
        <v>56</v>
      </c>
      <c r="E78" s="94">
        <v>2</v>
      </c>
      <c r="F78" s="94">
        <v>2</v>
      </c>
      <c r="G78" s="82">
        <v>1</v>
      </c>
      <c r="H78" s="96">
        <f>+G78/F78*100</f>
        <v>50</v>
      </c>
      <c r="I78" s="94"/>
      <c r="J78" s="37"/>
      <c r="K78" s="95"/>
      <c r="L78" s="96"/>
      <c r="M78" s="94">
        <f t="shared" si="16"/>
        <v>2</v>
      </c>
      <c r="N78" s="31">
        <f t="shared" si="16"/>
        <v>2</v>
      </c>
      <c r="O78" s="31">
        <f t="shared" si="16"/>
        <v>1</v>
      </c>
      <c r="P78" s="127">
        <f t="shared" si="17"/>
        <v>50</v>
      </c>
    </row>
    <row r="79" spans="1:16" ht="21" customHeight="1">
      <c r="A79" s="24">
        <v>3</v>
      </c>
      <c r="B79" s="30">
        <v>37</v>
      </c>
      <c r="C79" s="30">
        <v>3725</v>
      </c>
      <c r="D79" s="174" t="s">
        <v>148</v>
      </c>
      <c r="E79" s="94">
        <v>18835</v>
      </c>
      <c r="F79" s="94">
        <v>14335</v>
      </c>
      <c r="G79" s="82">
        <v>16500</v>
      </c>
      <c r="H79" s="96">
        <f t="shared" si="15"/>
        <v>115.10289501220787</v>
      </c>
      <c r="I79" s="94"/>
      <c r="J79" s="37"/>
      <c r="K79" s="95"/>
      <c r="L79" s="96"/>
      <c r="M79" s="94">
        <f aca="true" t="shared" si="18" ref="M79:N83">+E79+I79</f>
        <v>18835</v>
      </c>
      <c r="N79" s="37">
        <f t="shared" si="18"/>
        <v>14335</v>
      </c>
      <c r="O79" s="37">
        <f>+G79+K79</f>
        <v>16500</v>
      </c>
      <c r="P79" s="127">
        <f t="shared" si="17"/>
        <v>115.10289501220787</v>
      </c>
    </row>
    <row r="80" spans="1:16" ht="21" customHeight="1">
      <c r="A80" s="24">
        <v>3</v>
      </c>
      <c r="B80" s="30">
        <v>37</v>
      </c>
      <c r="C80" s="30">
        <v>3744</v>
      </c>
      <c r="D80" s="174" t="s">
        <v>215</v>
      </c>
      <c r="E80" s="94"/>
      <c r="F80" s="94"/>
      <c r="G80" s="82">
        <v>5</v>
      </c>
      <c r="H80" s="96"/>
      <c r="I80" s="94"/>
      <c r="J80" s="37"/>
      <c r="K80" s="95"/>
      <c r="L80" s="96"/>
      <c r="M80" s="94"/>
      <c r="N80" s="31">
        <f t="shared" si="18"/>
        <v>0</v>
      </c>
      <c r="O80" s="31">
        <f>+G80+K80</f>
        <v>5</v>
      </c>
      <c r="P80" s="127"/>
    </row>
    <row r="81" spans="1:16" ht="21" customHeight="1">
      <c r="A81" s="24">
        <v>3</v>
      </c>
      <c r="B81" s="30">
        <v>37</v>
      </c>
      <c r="C81" s="30">
        <v>3745</v>
      </c>
      <c r="D81" s="174" t="s">
        <v>57</v>
      </c>
      <c r="E81" s="94">
        <v>758</v>
      </c>
      <c r="F81" s="94">
        <v>1100</v>
      </c>
      <c r="G81" s="82">
        <v>1231</v>
      </c>
      <c r="H81" s="96">
        <f t="shared" si="15"/>
        <v>111.9090909090909</v>
      </c>
      <c r="I81" s="94"/>
      <c r="J81" s="37"/>
      <c r="K81" s="95"/>
      <c r="L81" s="96"/>
      <c r="M81" s="94">
        <f t="shared" si="18"/>
        <v>758</v>
      </c>
      <c r="N81" s="37">
        <f t="shared" si="18"/>
        <v>1100</v>
      </c>
      <c r="O81" s="37">
        <f>+G81+K81</f>
        <v>1231</v>
      </c>
      <c r="P81" s="128">
        <f t="shared" si="17"/>
        <v>111.9090909090909</v>
      </c>
    </row>
    <row r="82" spans="1:16" ht="21" customHeight="1">
      <c r="A82" s="24">
        <v>3</v>
      </c>
      <c r="B82" s="30">
        <v>37</v>
      </c>
      <c r="C82" s="30">
        <v>3749</v>
      </c>
      <c r="D82" s="174" t="s">
        <v>58</v>
      </c>
      <c r="E82" s="94">
        <v>800</v>
      </c>
      <c r="F82" s="94">
        <v>1154</v>
      </c>
      <c r="G82" s="82">
        <v>1154</v>
      </c>
      <c r="H82" s="96">
        <f t="shared" si="15"/>
        <v>100</v>
      </c>
      <c r="I82" s="94"/>
      <c r="J82" s="37"/>
      <c r="K82" s="95"/>
      <c r="L82" s="96"/>
      <c r="M82" s="94">
        <f t="shared" si="18"/>
        <v>800</v>
      </c>
      <c r="N82" s="37">
        <f t="shared" si="18"/>
        <v>1154</v>
      </c>
      <c r="O82" s="37">
        <f>+G82+K82</f>
        <v>1154</v>
      </c>
      <c r="P82" s="128">
        <f t="shared" si="17"/>
        <v>100</v>
      </c>
    </row>
    <row r="83" spans="1:16" ht="21" customHeight="1">
      <c r="A83" s="24">
        <v>3</v>
      </c>
      <c r="B83" s="30">
        <v>37</v>
      </c>
      <c r="C83" s="30">
        <v>3792</v>
      </c>
      <c r="D83" s="174" t="s">
        <v>183</v>
      </c>
      <c r="E83" s="94">
        <v>70</v>
      </c>
      <c r="F83" s="94">
        <v>70</v>
      </c>
      <c r="G83" s="82">
        <v>70</v>
      </c>
      <c r="H83" s="96">
        <f t="shared" si="15"/>
        <v>100</v>
      </c>
      <c r="I83" s="94"/>
      <c r="J83" s="37"/>
      <c r="K83" s="95"/>
      <c r="L83" s="96"/>
      <c r="M83" s="81">
        <f>+E83+I83</f>
        <v>70</v>
      </c>
      <c r="N83" s="31">
        <f t="shared" si="18"/>
        <v>70</v>
      </c>
      <c r="O83" s="31">
        <f>+G83+K83</f>
        <v>70</v>
      </c>
      <c r="P83" s="127">
        <f t="shared" si="17"/>
        <v>100</v>
      </c>
    </row>
    <row r="84" spans="1:16" ht="21" customHeight="1">
      <c r="A84" s="308">
        <v>3</v>
      </c>
      <c r="B84" s="34">
        <v>37</v>
      </c>
      <c r="C84" s="40"/>
      <c r="D84" s="175" t="s">
        <v>72</v>
      </c>
      <c r="E84" s="98">
        <f>SUM(E77:E83)</f>
        <v>20465</v>
      </c>
      <c r="F84" s="41">
        <f>SUM(F77:F83)</f>
        <v>16662</v>
      </c>
      <c r="G84" s="99">
        <f>SUM(G77:G83)</f>
        <v>18962</v>
      </c>
      <c r="H84" s="100">
        <f t="shared" si="15"/>
        <v>113.80386508222303</v>
      </c>
      <c r="I84" s="98"/>
      <c r="J84" s="99">
        <f>SUM(J77:J82)</f>
        <v>0</v>
      </c>
      <c r="K84" s="99">
        <f>SUM(K77:K82)</f>
        <v>0</v>
      </c>
      <c r="L84" s="100"/>
      <c r="M84" s="98">
        <f>SUM(M77:M83)</f>
        <v>20465</v>
      </c>
      <c r="N84" s="41">
        <f>SUM(N77:N83)</f>
        <v>16662</v>
      </c>
      <c r="O84" s="41">
        <f>SUM(O77:O83)</f>
        <v>18962</v>
      </c>
      <c r="P84" s="233">
        <f t="shared" si="17"/>
        <v>113.80386508222303</v>
      </c>
    </row>
    <row r="85" spans="1:16" ht="21" customHeight="1" thickBot="1">
      <c r="A85" s="104"/>
      <c r="B85" s="36"/>
      <c r="C85" s="36"/>
      <c r="D85" s="176"/>
      <c r="E85" s="105"/>
      <c r="F85" s="106"/>
      <c r="G85" s="107"/>
      <c r="H85" s="108"/>
      <c r="I85" s="105"/>
      <c r="J85" s="106"/>
      <c r="K85" s="107"/>
      <c r="L85" s="108"/>
      <c r="M85" s="105"/>
      <c r="N85" s="106"/>
      <c r="O85" s="106"/>
      <c r="P85" s="234"/>
    </row>
    <row r="86" spans="1:16" ht="21" customHeight="1" thickBot="1" thickTop="1">
      <c r="A86" s="102">
        <v>3</v>
      </c>
      <c r="B86" s="70"/>
      <c r="C86" s="70"/>
      <c r="D86" s="172" t="s">
        <v>73</v>
      </c>
      <c r="E86" s="71">
        <f>+E42+E55+E61+E65+E75+E84</f>
        <v>343073</v>
      </c>
      <c r="F86" s="71">
        <f>+F42+F55+F61+F65+F75+F84</f>
        <v>372078</v>
      </c>
      <c r="G86" s="72">
        <f>+G42+G55+G61+G65+G75+G84</f>
        <v>399822</v>
      </c>
      <c r="H86" s="73">
        <f t="shared" si="15"/>
        <v>107.45650105623015</v>
      </c>
      <c r="I86" s="72">
        <f>+I42+I55+I61+I65+I75+I84</f>
        <v>776010</v>
      </c>
      <c r="J86" s="72">
        <f>+J42+J55+J61+J65+J75+J84</f>
        <v>776126</v>
      </c>
      <c r="K86" s="72">
        <f>+K42+K55+K61+K65+K75+K84</f>
        <v>828199</v>
      </c>
      <c r="L86" s="73">
        <f>+K86/J86*100</f>
        <v>106.70934873976647</v>
      </c>
      <c r="M86" s="71">
        <f>+M42+M55+M61+M65+M75+M84</f>
        <v>1119083</v>
      </c>
      <c r="N86" s="42">
        <f>+N42+N55+N61+N65+N75+N84</f>
        <v>1148204</v>
      </c>
      <c r="O86" s="42">
        <f>+O42+O55+O61+O65+O75+O84</f>
        <v>1228021</v>
      </c>
      <c r="P86" s="230">
        <f>+O86/N86*100</f>
        <v>106.95146507066688</v>
      </c>
    </row>
    <row r="87" spans="1:16" ht="21" customHeight="1" thickTop="1">
      <c r="A87" s="103"/>
      <c r="B87" s="45"/>
      <c r="C87" s="45"/>
      <c r="D87" s="177"/>
      <c r="E87" s="81"/>
      <c r="F87" s="31"/>
      <c r="G87" s="82"/>
      <c r="H87" s="83"/>
      <c r="I87" s="81"/>
      <c r="J87" s="31"/>
      <c r="K87" s="82"/>
      <c r="L87" s="83"/>
      <c r="M87" s="81"/>
      <c r="N87" s="31"/>
      <c r="O87" s="31"/>
      <c r="P87" s="127"/>
    </row>
    <row r="88" spans="1:16" ht="21" customHeight="1">
      <c r="A88" s="23">
        <v>4</v>
      </c>
      <c r="B88" s="45">
        <v>41</v>
      </c>
      <c r="C88" s="45">
        <v>4179</v>
      </c>
      <c r="D88" s="177" t="s">
        <v>195</v>
      </c>
      <c r="E88" s="81"/>
      <c r="F88" s="81"/>
      <c r="G88" s="258">
        <v>5</v>
      </c>
      <c r="H88" s="256"/>
      <c r="I88" s="81"/>
      <c r="J88" s="31"/>
      <c r="K88" s="82"/>
      <c r="L88" s="83"/>
      <c r="M88" s="81">
        <f>+E88+I88</f>
        <v>0</v>
      </c>
      <c r="N88" s="31">
        <f>+F88+J88</f>
        <v>0</v>
      </c>
      <c r="O88" s="31">
        <f>+G88+K88</f>
        <v>5</v>
      </c>
      <c r="P88" s="255"/>
    </row>
    <row r="89" spans="1:16" ht="21" customHeight="1">
      <c r="A89" s="253">
        <v>4</v>
      </c>
      <c r="B89" s="117">
        <v>41</v>
      </c>
      <c r="C89" s="118"/>
      <c r="D89" s="254" t="s">
        <v>107</v>
      </c>
      <c r="E89" s="84"/>
      <c r="F89" s="84"/>
      <c r="G89" s="84">
        <f>SUM(G88:G88)</f>
        <v>5</v>
      </c>
      <c r="H89" s="100"/>
      <c r="I89" s="84"/>
      <c r="J89" s="35"/>
      <c r="K89" s="85"/>
      <c r="L89" s="86"/>
      <c r="M89" s="98"/>
      <c r="N89" s="41"/>
      <c r="O89" s="41">
        <f>SUM(O88:O88)</f>
        <v>5</v>
      </c>
      <c r="P89" s="233"/>
    </row>
    <row r="90" spans="1:16" ht="21" customHeight="1">
      <c r="A90" s="103"/>
      <c r="B90" s="45"/>
      <c r="C90" s="45"/>
      <c r="D90" s="301"/>
      <c r="E90" s="300"/>
      <c r="F90" s="31"/>
      <c r="G90" s="82"/>
      <c r="H90" s="83"/>
      <c r="I90" s="81"/>
      <c r="J90" s="31"/>
      <c r="K90" s="82"/>
      <c r="L90" s="83"/>
      <c r="M90" s="81"/>
      <c r="N90" s="31"/>
      <c r="O90" s="31"/>
      <c r="P90" s="127"/>
    </row>
    <row r="91" spans="1:16" ht="21" customHeight="1">
      <c r="A91" s="24">
        <v>4</v>
      </c>
      <c r="B91" s="30">
        <v>43</v>
      </c>
      <c r="C91" s="30">
        <v>4329</v>
      </c>
      <c r="D91" s="299" t="s">
        <v>187</v>
      </c>
      <c r="E91" s="302"/>
      <c r="F91" s="31"/>
      <c r="G91" s="82">
        <v>14</v>
      </c>
      <c r="H91" s="83"/>
      <c r="I91" s="81"/>
      <c r="J91" s="37"/>
      <c r="K91" s="82"/>
      <c r="L91" s="96"/>
      <c r="M91" s="81">
        <f aca="true" t="shared" si="19" ref="M91:M100">+E91+I91</f>
        <v>0</v>
      </c>
      <c r="N91" s="31">
        <f>+F91+J91</f>
        <v>0</v>
      </c>
      <c r="O91" s="31">
        <f>+G91+K91</f>
        <v>14</v>
      </c>
      <c r="P91" s="128"/>
    </row>
    <row r="92" spans="1:16" ht="21" customHeight="1">
      <c r="A92" s="24">
        <v>4</v>
      </c>
      <c r="B92" s="30">
        <v>43</v>
      </c>
      <c r="C92" s="30">
        <v>4339</v>
      </c>
      <c r="D92" s="299" t="s">
        <v>196</v>
      </c>
      <c r="E92" s="302"/>
      <c r="F92" s="31"/>
      <c r="G92" s="82"/>
      <c r="H92" s="83"/>
      <c r="I92" s="81"/>
      <c r="J92" s="37">
        <v>78</v>
      </c>
      <c r="K92" s="82">
        <v>77</v>
      </c>
      <c r="L92" s="96">
        <f>+K92/J92*100</f>
        <v>98.71794871794873</v>
      </c>
      <c r="M92" s="81">
        <f t="shared" si="19"/>
        <v>0</v>
      </c>
      <c r="N92" s="31">
        <f>+F92+J92</f>
        <v>78</v>
      </c>
      <c r="O92" s="31">
        <f>+G92+K92</f>
        <v>77</v>
      </c>
      <c r="P92" s="127">
        <f>+O92/N92*100</f>
        <v>98.71794871794873</v>
      </c>
    </row>
    <row r="93" spans="1:16" ht="21" customHeight="1">
      <c r="A93" s="24">
        <v>4</v>
      </c>
      <c r="B93" s="30">
        <v>43</v>
      </c>
      <c r="C93" s="30">
        <v>4341</v>
      </c>
      <c r="D93" s="299" t="s">
        <v>176</v>
      </c>
      <c r="E93" s="335">
        <v>7598</v>
      </c>
      <c r="F93" s="81">
        <v>7598</v>
      </c>
      <c r="G93" s="82">
        <v>6597</v>
      </c>
      <c r="H93" s="96">
        <f t="shared" si="15"/>
        <v>86.8254803895762</v>
      </c>
      <c r="I93" s="81"/>
      <c r="J93" s="37"/>
      <c r="K93" s="82"/>
      <c r="L93" s="96"/>
      <c r="M93" s="81">
        <f t="shared" si="19"/>
        <v>7598</v>
      </c>
      <c r="N93" s="31">
        <f aca="true" t="shared" si="20" ref="N93:N100">+F93+J93</f>
        <v>7598</v>
      </c>
      <c r="O93" s="31">
        <f aca="true" t="shared" si="21" ref="O93:O100">+G93+K93</f>
        <v>6597</v>
      </c>
      <c r="P93" s="128">
        <f aca="true" t="shared" si="22" ref="P93:P101">+O93/N93*100</f>
        <v>86.8254803895762</v>
      </c>
    </row>
    <row r="94" spans="1:16" ht="21" customHeight="1">
      <c r="A94" s="24">
        <v>4</v>
      </c>
      <c r="B94" s="30">
        <v>43</v>
      </c>
      <c r="C94" s="30">
        <v>4351</v>
      </c>
      <c r="D94" s="299" t="s">
        <v>177</v>
      </c>
      <c r="E94" s="335">
        <v>22242</v>
      </c>
      <c r="F94" s="81">
        <v>23155</v>
      </c>
      <c r="G94" s="82">
        <v>23848</v>
      </c>
      <c r="H94" s="96">
        <f t="shared" si="15"/>
        <v>102.99287410926365</v>
      </c>
      <c r="I94" s="94">
        <v>100</v>
      </c>
      <c r="J94" s="37">
        <v>130</v>
      </c>
      <c r="K94" s="95">
        <v>126</v>
      </c>
      <c r="L94" s="96">
        <f>+K94/J94*100</f>
        <v>96.92307692307692</v>
      </c>
      <c r="M94" s="81">
        <f t="shared" si="19"/>
        <v>22342</v>
      </c>
      <c r="N94" s="31">
        <f t="shared" si="20"/>
        <v>23285</v>
      </c>
      <c r="O94" s="31">
        <f t="shared" si="21"/>
        <v>23974</v>
      </c>
      <c r="P94" s="128">
        <f t="shared" si="22"/>
        <v>102.95898647197768</v>
      </c>
    </row>
    <row r="95" spans="1:16" ht="21" customHeight="1">
      <c r="A95" s="24">
        <v>4</v>
      </c>
      <c r="B95" s="30">
        <v>43</v>
      </c>
      <c r="C95" s="30">
        <v>4356</v>
      </c>
      <c r="D95" s="299" t="s">
        <v>178</v>
      </c>
      <c r="E95" s="335">
        <v>158</v>
      </c>
      <c r="F95" s="81">
        <v>170</v>
      </c>
      <c r="G95" s="82">
        <v>169</v>
      </c>
      <c r="H95" s="96">
        <f t="shared" si="15"/>
        <v>99.41176470588235</v>
      </c>
      <c r="I95" s="94"/>
      <c r="J95" s="37"/>
      <c r="K95" s="95"/>
      <c r="L95" s="96"/>
      <c r="M95" s="81">
        <f t="shared" si="19"/>
        <v>158</v>
      </c>
      <c r="N95" s="31">
        <f t="shared" si="20"/>
        <v>170</v>
      </c>
      <c r="O95" s="31">
        <f t="shared" si="21"/>
        <v>169</v>
      </c>
      <c r="P95" s="128">
        <f t="shared" si="22"/>
        <v>99.41176470588235</v>
      </c>
    </row>
    <row r="96" spans="1:16" ht="21" customHeight="1">
      <c r="A96" s="24">
        <v>4</v>
      </c>
      <c r="B96" s="30">
        <v>43</v>
      </c>
      <c r="C96" s="30">
        <v>4357</v>
      </c>
      <c r="D96" s="299" t="s">
        <v>179</v>
      </c>
      <c r="E96" s="336">
        <v>2720</v>
      </c>
      <c r="F96" s="94">
        <v>2720</v>
      </c>
      <c r="G96" s="82">
        <v>2742</v>
      </c>
      <c r="H96" s="96">
        <f t="shared" si="15"/>
        <v>100.80882352941177</v>
      </c>
      <c r="I96" s="94"/>
      <c r="J96" s="37"/>
      <c r="K96" s="95"/>
      <c r="L96" s="96"/>
      <c r="M96" s="81">
        <f t="shared" si="19"/>
        <v>2720</v>
      </c>
      <c r="N96" s="31">
        <f t="shared" si="20"/>
        <v>2720</v>
      </c>
      <c r="O96" s="31">
        <f t="shared" si="21"/>
        <v>2742</v>
      </c>
      <c r="P96" s="128">
        <f t="shared" si="22"/>
        <v>100.80882352941177</v>
      </c>
    </row>
    <row r="97" spans="1:16" ht="21" customHeight="1">
      <c r="A97" s="24">
        <v>4</v>
      </c>
      <c r="B97" s="30">
        <v>43</v>
      </c>
      <c r="C97" s="30">
        <v>4359</v>
      </c>
      <c r="D97" s="299" t="s">
        <v>184</v>
      </c>
      <c r="E97" s="336">
        <v>576</v>
      </c>
      <c r="F97" s="94">
        <v>582</v>
      </c>
      <c r="G97" s="82">
        <v>583</v>
      </c>
      <c r="H97" s="96">
        <f>+G97/F97*100</f>
        <v>100.17182130584192</v>
      </c>
      <c r="I97" s="94"/>
      <c r="J97" s="37"/>
      <c r="K97" s="95"/>
      <c r="L97" s="96"/>
      <c r="M97" s="81">
        <f t="shared" si="19"/>
        <v>576</v>
      </c>
      <c r="N97" s="31">
        <f t="shared" si="20"/>
        <v>582</v>
      </c>
      <c r="O97" s="31">
        <f t="shared" si="21"/>
        <v>583</v>
      </c>
      <c r="P97" s="127">
        <f>+O97/N97*100</f>
        <v>100.17182130584192</v>
      </c>
    </row>
    <row r="98" spans="1:16" ht="21" customHeight="1">
      <c r="A98" s="24">
        <v>4</v>
      </c>
      <c r="B98" s="30">
        <v>43</v>
      </c>
      <c r="C98" s="30">
        <v>4373</v>
      </c>
      <c r="D98" s="299" t="s">
        <v>190</v>
      </c>
      <c r="E98" s="336">
        <v>65</v>
      </c>
      <c r="F98" s="94">
        <v>65</v>
      </c>
      <c r="G98" s="82">
        <v>64</v>
      </c>
      <c r="H98" s="96">
        <f>+G98/F98*100</f>
        <v>98.46153846153847</v>
      </c>
      <c r="I98" s="94"/>
      <c r="J98" s="37"/>
      <c r="K98" s="95"/>
      <c r="L98" s="96"/>
      <c r="M98" s="81">
        <f t="shared" si="19"/>
        <v>65</v>
      </c>
      <c r="N98" s="31">
        <f t="shared" si="20"/>
        <v>65</v>
      </c>
      <c r="O98" s="31">
        <f t="shared" si="21"/>
        <v>64</v>
      </c>
      <c r="P98" s="127">
        <f>+O98/N98*100</f>
        <v>98.46153846153847</v>
      </c>
    </row>
    <row r="99" spans="1:16" ht="21" customHeight="1">
      <c r="A99" s="24">
        <v>4</v>
      </c>
      <c r="B99" s="30">
        <v>43</v>
      </c>
      <c r="C99" s="30">
        <v>4379</v>
      </c>
      <c r="D99" s="299" t="s">
        <v>185</v>
      </c>
      <c r="E99" s="336"/>
      <c r="F99" s="94">
        <v>21</v>
      </c>
      <c r="G99" s="82">
        <v>21</v>
      </c>
      <c r="H99" s="96">
        <f>+G99/F99*100</f>
        <v>100</v>
      </c>
      <c r="I99" s="94"/>
      <c r="J99" s="37"/>
      <c r="K99" s="95"/>
      <c r="L99" s="96"/>
      <c r="M99" s="81">
        <f t="shared" si="19"/>
        <v>0</v>
      </c>
      <c r="N99" s="31">
        <f t="shared" si="20"/>
        <v>21</v>
      </c>
      <c r="O99" s="31">
        <f t="shared" si="21"/>
        <v>21</v>
      </c>
      <c r="P99" s="127">
        <f>+O99/N99*100</f>
        <v>100</v>
      </c>
    </row>
    <row r="100" spans="1:16" ht="21" customHeight="1">
      <c r="A100" s="24">
        <v>4</v>
      </c>
      <c r="B100" s="30">
        <v>43</v>
      </c>
      <c r="C100" s="30">
        <v>4399</v>
      </c>
      <c r="D100" s="299" t="s">
        <v>197</v>
      </c>
      <c r="E100" s="336"/>
      <c r="F100" s="94">
        <v>89</v>
      </c>
      <c r="G100" s="82">
        <v>88</v>
      </c>
      <c r="H100" s="96">
        <f>+G100/F100*100</f>
        <v>98.87640449438202</v>
      </c>
      <c r="I100" s="94"/>
      <c r="J100" s="37"/>
      <c r="K100" s="95"/>
      <c r="L100" s="96"/>
      <c r="M100" s="81">
        <f t="shared" si="19"/>
        <v>0</v>
      </c>
      <c r="N100" s="31">
        <f t="shared" si="20"/>
        <v>89</v>
      </c>
      <c r="O100" s="31">
        <f t="shared" si="21"/>
        <v>88</v>
      </c>
      <c r="P100" s="127">
        <f>+O100/N100*100</f>
        <v>98.87640449438202</v>
      </c>
    </row>
    <row r="101" spans="1:16" ht="21" customHeight="1">
      <c r="A101" s="308">
        <v>4</v>
      </c>
      <c r="B101" s="34">
        <v>43</v>
      </c>
      <c r="C101" s="40"/>
      <c r="D101" s="175" t="s">
        <v>122</v>
      </c>
      <c r="E101" s="98">
        <f>SUM(E91:E100)</f>
        <v>33359</v>
      </c>
      <c r="F101" s="41">
        <f>SUM(F91:F100)</f>
        <v>34400</v>
      </c>
      <c r="G101" s="99">
        <f>SUM(G91:G100)</f>
        <v>34126</v>
      </c>
      <c r="H101" s="100">
        <f t="shared" si="15"/>
        <v>99.20348837209302</v>
      </c>
      <c r="I101" s="98">
        <f>SUM(I91:I100)</f>
        <v>100</v>
      </c>
      <c r="J101" s="41">
        <f>SUM(J91:J100)</f>
        <v>208</v>
      </c>
      <c r="K101" s="99">
        <f>SUM(K91:K100)</f>
        <v>203</v>
      </c>
      <c r="L101" s="100">
        <f>+K101/J101*100</f>
        <v>97.59615384615384</v>
      </c>
      <c r="M101" s="98">
        <f>SUM(M91:M100)</f>
        <v>33459</v>
      </c>
      <c r="N101" s="41">
        <f>SUM(N91:N100)</f>
        <v>34608</v>
      </c>
      <c r="O101" s="41">
        <f>SUM(O91:O100)</f>
        <v>34329</v>
      </c>
      <c r="P101" s="233">
        <f t="shared" si="22"/>
        <v>99.19382801664355</v>
      </c>
    </row>
    <row r="102" spans="1:16" ht="21" customHeight="1" thickBot="1">
      <c r="A102" s="104"/>
      <c r="B102" s="36"/>
      <c r="C102" s="36"/>
      <c r="D102" s="176"/>
      <c r="E102" s="105"/>
      <c r="F102" s="106"/>
      <c r="G102" s="107"/>
      <c r="H102" s="108"/>
      <c r="I102" s="105"/>
      <c r="J102" s="106"/>
      <c r="K102" s="107"/>
      <c r="L102" s="108"/>
      <c r="M102" s="105"/>
      <c r="N102" s="106"/>
      <c r="O102" s="106"/>
      <c r="P102" s="234"/>
    </row>
    <row r="103" spans="1:16" ht="21" customHeight="1" thickBot="1" thickTop="1">
      <c r="A103" s="102">
        <v>4</v>
      </c>
      <c r="B103" s="70"/>
      <c r="C103" s="70"/>
      <c r="D103" s="172" t="s">
        <v>80</v>
      </c>
      <c r="E103" s="71">
        <f>+E101+E89</f>
        <v>33359</v>
      </c>
      <c r="F103" s="71">
        <f>+F101+F89</f>
        <v>34400</v>
      </c>
      <c r="G103" s="72">
        <f>+G101+G89</f>
        <v>34131</v>
      </c>
      <c r="H103" s="73">
        <f t="shared" si="15"/>
        <v>99.21802325581396</v>
      </c>
      <c r="I103" s="71">
        <f>I89+I101</f>
        <v>100</v>
      </c>
      <c r="J103" s="71">
        <f>J89+J101</f>
        <v>208</v>
      </c>
      <c r="K103" s="72">
        <f>K89+K101</f>
        <v>203</v>
      </c>
      <c r="L103" s="73">
        <f>+K103/J103*100</f>
        <v>97.59615384615384</v>
      </c>
      <c r="M103" s="71">
        <f>+M101+M89</f>
        <v>33459</v>
      </c>
      <c r="N103" s="42">
        <f>+N101+N89</f>
        <v>34608</v>
      </c>
      <c r="O103" s="42">
        <f>+O101+O89</f>
        <v>34334</v>
      </c>
      <c r="P103" s="230">
        <f>+O103/N103*100</f>
        <v>99.208275543227</v>
      </c>
    </row>
    <row r="104" spans="1:16" ht="21" customHeight="1" thickTop="1">
      <c r="A104" s="103"/>
      <c r="B104" s="45"/>
      <c r="C104" s="45"/>
      <c r="D104" s="177"/>
      <c r="E104" s="81"/>
      <c r="F104" s="31"/>
      <c r="G104" s="82"/>
      <c r="H104" s="83"/>
      <c r="I104" s="81"/>
      <c r="J104" s="31"/>
      <c r="K104" s="82"/>
      <c r="L104" s="83"/>
      <c r="M104" s="81"/>
      <c r="N104" s="31"/>
      <c r="O104" s="31"/>
      <c r="P104" s="127"/>
    </row>
    <row r="105" spans="1:16" ht="21" customHeight="1">
      <c r="A105" s="24">
        <v>5</v>
      </c>
      <c r="B105" s="30">
        <v>52</v>
      </c>
      <c r="C105" s="30">
        <v>5262</v>
      </c>
      <c r="D105" s="174" t="s">
        <v>149</v>
      </c>
      <c r="E105" s="94">
        <v>56</v>
      </c>
      <c r="F105" s="31">
        <v>56</v>
      </c>
      <c r="G105" s="82"/>
      <c r="H105" s="256">
        <f t="shared" si="15"/>
        <v>0</v>
      </c>
      <c r="I105" s="94"/>
      <c r="J105" s="37"/>
      <c r="K105" s="95"/>
      <c r="L105" s="96"/>
      <c r="M105" s="94">
        <f>+E105+I105</f>
        <v>56</v>
      </c>
      <c r="N105" s="31">
        <f>+F105+J105</f>
        <v>56</v>
      </c>
      <c r="O105" s="31">
        <f>+G105+K105</f>
        <v>0</v>
      </c>
      <c r="P105" s="127">
        <f>+O105/N105*100</f>
        <v>0</v>
      </c>
    </row>
    <row r="106" spans="1:16" ht="21" customHeight="1">
      <c r="A106" s="308">
        <v>5</v>
      </c>
      <c r="B106" s="34">
        <v>52</v>
      </c>
      <c r="C106" s="40"/>
      <c r="D106" s="175" t="s">
        <v>120</v>
      </c>
      <c r="E106" s="98">
        <f>SUM(E105:E105)</f>
        <v>56</v>
      </c>
      <c r="F106" s="41">
        <f>SUM(F105:F105)</f>
        <v>56</v>
      </c>
      <c r="G106" s="99">
        <f>SUM(G105:G105)</f>
        <v>0</v>
      </c>
      <c r="H106" s="100">
        <f t="shared" si="15"/>
        <v>0</v>
      </c>
      <c r="I106" s="98">
        <f>SUM(I105:I105)</f>
        <v>0</v>
      </c>
      <c r="J106" s="41">
        <f>SUM(J105:J105)</f>
        <v>0</v>
      </c>
      <c r="K106" s="99">
        <f>SUM(K105:K105)</f>
        <v>0</v>
      </c>
      <c r="L106" s="100"/>
      <c r="M106" s="98">
        <f>SUM(M105:M105)</f>
        <v>56</v>
      </c>
      <c r="N106" s="41">
        <f>SUM(N105:N105)</f>
        <v>56</v>
      </c>
      <c r="O106" s="99">
        <f>SUM(O105:O105)</f>
        <v>0</v>
      </c>
      <c r="P106" s="233">
        <f>+O106/N106*100</f>
        <v>0</v>
      </c>
    </row>
    <row r="107" spans="1:16" ht="21" customHeight="1">
      <c r="A107" s="101"/>
      <c r="B107" s="30"/>
      <c r="C107" s="30"/>
      <c r="D107" s="174"/>
      <c r="E107" s="94"/>
      <c r="F107" s="37"/>
      <c r="G107" s="95"/>
      <c r="H107" s="96"/>
      <c r="I107" s="94"/>
      <c r="J107" s="37"/>
      <c r="K107" s="95"/>
      <c r="L107" s="96"/>
      <c r="M107" s="94"/>
      <c r="N107" s="37"/>
      <c r="O107" s="37"/>
      <c r="P107" s="128"/>
    </row>
    <row r="108" spans="1:16" ht="21" customHeight="1">
      <c r="A108" s="24">
        <v>5</v>
      </c>
      <c r="B108" s="30">
        <v>53</v>
      </c>
      <c r="C108" s="30">
        <v>5311</v>
      </c>
      <c r="D108" s="174" t="s">
        <v>59</v>
      </c>
      <c r="E108" s="94">
        <v>27038</v>
      </c>
      <c r="F108" s="31">
        <v>27954</v>
      </c>
      <c r="G108" s="82">
        <v>29008</v>
      </c>
      <c r="H108" s="96">
        <f t="shared" si="15"/>
        <v>103.77048007440797</v>
      </c>
      <c r="I108" s="94">
        <v>80</v>
      </c>
      <c r="J108" s="37">
        <v>80</v>
      </c>
      <c r="K108" s="95">
        <v>144</v>
      </c>
      <c r="L108" s="96">
        <f>+K108/J108*100</f>
        <v>180</v>
      </c>
      <c r="M108" s="94">
        <f>+E108+I108</f>
        <v>27118</v>
      </c>
      <c r="N108" s="31">
        <f>+F108+J108</f>
        <v>28034</v>
      </c>
      <c r="O108" s="31">
        <f>+G108+K108</f>
        <v>29152</v>
      </c>
      <c r="P108" s="128">
        <f>+O108/N108*100</f>
        <v>103.98801455375614</v>
      </c>
    </row>
    <row r="109" spans="1:16" ht="21" customHeight="1">
      <c r="A109" s="308">
        <v>5</v>
      </c>
      <c r="B109" s="34">
        <v>53</v>
      </c>
      <c r="C109" s="40"/>
      <c r="D109" s="180" t="s">
        <v>59</v>
      </c>
      <c r="E109" s="98">
        <f>SUM(E108)</f>
        <v>27038</v>
      </c>
      <c r="F109" s="41">
        <f>SUM(F108)</f>
        <v>27954</v>
      </c>
      <c r="G109" s="99">
        <f>SUM(G108)</f>
        <v>29008</v>
      </c>
      <c r="H109" s="100">
        <f t="shared" si="15"/>
        <v>103.77048007440797</v>
      </c>
      <c r="I109" s="98">
        <f>SUM(I108)</f>
        <v>80</v>
      </c>
      <c r="J109" s="41">
        <f>SUM(J108)</f>
        <v>80</v>
      </c>
      <c r="K109" s="99">
        <f>SUM(K108)</f>
        <v>144</v>
      </c>
      <c r="L109" s="100">
        <f>+K109/J109*100</f>
        <v>180</v>
      </c>
      <c r="M109" s="98">
        <f>SUM(M108)</f>
        <v>27118</v>
      </c>
      <c r="N109" s="41">
        <f>SUM(N108)</f>
        <v>28034</v>
      </c>
      <c r="O109" s="41">
        <f>SUM(O108)</f>
        <v>29152</v>
      </c>
      <c r="P109" s="233">
        <f>+O109/N109*100</f>
        <v>103.98801455375614</v>
      </c>
    </row>
    <row r="110" spans="1:16" ht="21" customHeight="1">
      <c r="A110" s="24"/>
      <c r="B110" s="30"/>
      <c r="C110" s="30"/>
      <c r="D110" s="174"/>
      <c r="E110" s="94"/>
      <c r="F110" s="37"/>
      <c r="G110" s="95"/>
      <c r="H110" s="96"/>
      <c r="I110" s="94"/>
      <c r="J110" s="37"/>
      <c r="K110" s="95"/>
      <c r="L110" s="96"/>
      <c r="M110" s="94"/>
      <c r="N110" s="37"/>
      <c r="O110" s="37"/>
      <c r="P110" s="128"/>
    </row>
    <row r="111" spans="1:16" ht="21" customHeight="1">
      <c r="A111" s="24">
        <v>5</v>
      </c>
      <c r="B111" s="30">
        <v>55</v>
      </c>
      <c r="C111" s="30">
        <v>5512</v>
      </c>
      <c r="D111" s="174" t="s">
        <v>101</v>
      </c>
      <c r="E111" s="94">
        <v>137</v>
      </c>
      <c r="F111" s="31">
        <v>174</v>
      </c>
      <c r="G111" s="82">
        <v>169</v>
      </c>
      <c r="H111" s="96">
        <f t="shared" si="15"/>
        <v>97.12643678160919</v>
      </c>
      <c r="I111" s="94"/>
      <c r="J111" s="37">
        <v>40</v>
      </c>
      <c r="K111" s="95">
        <v>33</v>
      </c>
      <c r="L111" s="96">
        <f>+K111/J111*100</f>
        <v>82.5</v>
      </c>
      <c r="M111" s="94">
        <f>+E111+I111</f>
        <v>137</v>
      </c>
      <c r="N111" s="37">
        <f>+F111+J111</f>
        <v>214</v>
      </c>
      <c r="O111" s="31">
        <f>+G111+K111</f>
        <v>202</v>
      </c>
      <c r="P111" s="127">
        <f>+O111/N111*100</f>
        <v>94.39252336448598</v>
      </c>
    </row>
    <row r="112" spans="1:16" ht="21" customHeight="1">
      <c r="A112" s="308">
        <v>5</v>
      </c>
      <c r="B112" s="34">
        <v>55</v>
      </c>
      <c r="C112" s="40"/>
      <c r="D112" s="175" t="s">
        <v>87</v>
      </c>
      <c r="E112" s="98">
        <f>SUM(E111)</f>
        <v>137</v>
      </c>
      <c r="F112" s="99">
        <f>SUM(F111:F111)</f>
        <v>174</v>
      </c>
      <c r="G112" s="99">
        <f>SUM(G111:G111)</f>
        <v>169</v>
      </c>
      <c r="H112" s="100">
        <f t="shared" si="15"/>
        <v>97.12643678160919</v>
      </c>
      <c r="I112" s="98"/>
      <c r="J112" s="41">
        <f>SUM(J111)</f>
        <v>40</v>
      </c>
      <c r="K112" s="99">
        <f>SUM(K111)</f>
        <v>33</v>
      </c>
      <c r="L112" s="100">
        <f>+K112/J112*100</f>
        <v>82.5</v>
      </c>
      <c r="M112" s="98">
        <f>SUM(M111)</f>
        <v>137</v>
      </c>
      <c r="N112" s="41">
        <f>SUM(N111)</f>
        <v>214</v>
      </c>
      <c r="O112" s="41">
        <f>SUM(O111:O111)</f>
        <v>202</v>
      </c>
      <c r="P112" s="233">
        <f>+O112/N112*100</f>
        <v>94.39252336448598</v>
      </c>
    </row>
    <row r="113" spans="1:16" ht="21" customHeight="1" thickBot="1">
      <c r="A113" s="101"/>
      <c r="B113" s="30"/>
      <c r="C113" s="30"/>
      <c r="D113" s="174"/>
      <c r="E113" s="94"/>
      <c r="F113" s="37"/>
      <c r="G113" s="95"/>
      <c r="H113" s="96"/>
      <c r="I113" s="94"/>
      <c r="J113" s="37"/>
      <c r="K113" s="95"/>
      <c r="L113" s="96"/>
      <c r="M113" s="94"/>
      <c r="N113" s="37"/>
      <c r="O113" s="37"/>
      <c r="P113" s="128"/>
    </row>
    <row r="114" spans="1:16" ht="21" customHeight="1" thickBot="1" thickTop="1">
      <c r="A114" s="102">
        <v>5</v>
      </c>
      <c r="B114" s="70"/>
      <c r="C114" s="70"/>
      <c r="D114" s="172" t="s">
        <v>74</v>
      </c>
      <c r="E114" s="71">
        <f>+E106+E109+E112</f>
        <v>27231</v>
      </c>
      <c r="F114" s="71">
        <f>+F106+F109+F112</f>
        <v>28184</v>
      </c>
      <c r="G114" s="72">
        <f>+G106+G109+G112</f>
        <v>29177</v>
      </c>
      <c r="H114" s="73">
        <f t="shared" si="15"/>
        <v>103.52327561737155</v>
      </c>
      <c r="I114" s="71">
        <f>+I106+I109+I112</f>
        <v>80</v>
      </c>
      <c r="J114" s="71">
        <f>+J106+J109+J112</f>
        <v>120</v>
      </c>
      <c r="K114" s="72">
        <f>+K106+K109+K112</f>
        <v>177</v>
      </c>
      <c r="L114" s="73">
        <f>+K114/J114*100</f>
        <v>147.5</v>
      </c>
      <c r="M114" s="71">
        <f>+M106+M109+M112</f>
        <v>27311</v>
      </c>
      <c r="N114" s="42">
        <f>+N106+N109+N112</f>
        <v>28304</v>
      </c>
      <c r="O114" s="42">
        <f>+O106+O109+O112</f>
        <v>29354</v>
      </c>
      <c r="P114" s="230">
        <f>+O114/N114*100</f>
        <v>103.70972300734877</v>
      </c>
    </row>
    <row r="115" spans="1:16" ht="21" customHeight="1" thickTop="1">
      <c r="A115" s="103"/>
      <c r="B115" s="45"/>
      <c r="C115" s="45"/>
      <c r="D115" s="177"/>
      <c r="E115" s="81"/>
      <c r="F115" s="31"/>
      <c r="G115" s="82"/>
      <c r="H115" s="83"/>
      <c r="I115" s="81"/>
      <c r="J115" s="31"/>
      <c r="K115" s="82"/>
      <c r="L115" s="83"/>
      <c r="M115" s="81"/>
      <c r="N115" s="31"/>
      <c r="O115" s="31"/>
      <c r="P115" s="127"/>
    </row>
    <row r="116" spans="1:16" ht="21" customHeight="1">
      <c r="A116" s="24">
        <v>6</v>
      </c>
      <c r="B116" s="30">
        <v>61</v>
      </c>
      <c r="C116" s="30">
        <v>6171</v>
      </c>
      <c r="D116" s="174" t="s">
        <v>60</v>
      </c>
      <c r="E116" s="94">
        <v>48050</v>
      </c>
      <c r="F116" s="31">
        <v>46877</v>
      </c>
      <c r="G116" s="82">
        <v>47037</v>
      </c>
      <c r="H116" s="96">
        <f t="shared" si="15"/>
        <v>100.34131877039914</v>
      </c>
      <c r="I116" s="94"/>
      <c r="J116" s="37">
        <v>650</v>
      </c>
      <c r="K116" s="95">
        <v>670</v>
      </c>
      <c r="L116" s="96">
        <f>+K116/J116*100</f>
        <v>103.07692307692307</v>
      </c>
      <c r="M116" s="94">
        <f>+E116+I116</f>
        <v>48050</v>
      </c>
      <c r="N116" s="31">
        <f>+F116+J116</f>
        <v>47527</v>
      </c>
      <c r="O116" s="31">
        <f>+G116+K116</f>
        <v>47707</v>
      </c>
      <c r="P116" s="128">
        <f>+O116/N116*100</f>
        <v>100.37873208912829</v>
      </c>
    </row>
    <row r="117" spans="1:16" ht="21" customHeight="1">
      <c r="A117" s="97">
        <v>6</v>
      </c>
      <c r="B117" s="34">
        <v>61</v>
      </c>
      <c r="C117" s="40"/>
      <c r="D117" s="175" t="s">
        <v>115</v>
      </c>
      <c r="E117" s="98">
        <f>SUM(E116:E116)</f>
        <v>48050</v>
      </c>
      <c r="F117" s="41">
        <f>SUM(F116:F116)</f>
        <v>46877</v>
      </c>
      <c r="G117" s="99">
        <f>SUM(G116:G116)</f>
        <v>47037</v>
      </c>
      <c r="H117" s="100">
        <f t="shared" si="15"/>
        <v>100.34131877039914</v>
      </c>
      <c r="I117" s="98">
        <f>SUM(I116)</f>
        <v>0</v>
      </c>
      <c r="J117" s="41">
        <f>SUM(J116:J116)</f>
        <v>650</v>
      </c>
      <c r="K117" s="99">
        <f>SUM(K116)</f>
        <v>670</v>
      </c>
      <c r="L117" s="100">
        <f>+K117/J117*100</f>
        <v>103.07692307692307</v>
      </c>
      <c r="M117" s="98">
        <f>SUM(M116)</f>
        <v>48050</v>
      </c>
      <c r="N117" s="41">
        <f>SUM(N116)</f>
        <v>47527</v>
      </c>
      <c r="O117" s="41">
        <f>SUM(O116)</f>
        <v>47707</v>
      </c>
      <c r="P117" s="233">
        <f>+O117/N117*100</f>
        <v>100.37873208912829</v>
      </c>
    </row>
    <row r="118" spans="1:16" ht="21" customHeight="1">
      <c r="A118" s="101"/>
      <c r="B118" s="30"/>
      <c r="C118" s="30"/>
      <c r="D118" s="174"/>
      <c r="E118" s="94"/>
      <c r="F118" s="37"/>
      <c r="G118" s="95"/>
      <c r="H118" s="96"/>
      <c r="I118" s="94"/>
      <c r="J118" s="37"/>
      <c r="K118" s="95"/>
      <c r="L118" s="96"/>
      <c r="M118" s="94"/>
      <c r="N118" s="37"/>
      <c r="O118" s="37"/>
      <c r="P118" s="128"/>
    </row>
    <row r="119" spans="1:16" ht="21" customHeight="1">
      <c r="A119" s="24">
        <v>6</v>
      </c>
      <c r="B119" s="30">
        <v>62</v>
      </c>
      <c r="C119" s="30">
        <v>6211</v>
      </c>
      <c r="D119" s="174" t="s">
        <v>61</v>
      </c>
      <c r="E119" s="94">
        <v>30</v>
      </c>
      <c r="F119" s="31">
        <v>145</v>
      </c>
      <c r="G119" s="82">
        <v>136</v>
      </c>
      <c r="H119" s="96">
        <f t="shared" si="15"/>
        <v>93.79310344827586</v>
      </c>
      <c r="I119" s="94"/>
      <c r="J119" s="37"/>
      <c r="K119" s="95"/>
      <c r="L119" s="96"/>
      <c r="M119" s="94">
        <f>+E119+I119</f>
        <v>30</v>
      </c>
      <c r="N119" s="31">
        <f>+F119+J119</f>
        <v>145</v>
      </c>
      <c r="O119" s="31">
        <f>+G119+K119</f>
        <v>136</v>
      </c>
      <c r="P119" s="128">
        <f>+O119/N119*100</f>
        <v>93.79310344827586</v>
      </c>
    </row>
    <row r="120" spans="1:16" ht="21" customHeight="1">
      <c r="A120" s="24">
        <v>6</v>
      </c>
      <c r="B120" s="30">
        <v>62</v>
      </c>
      <c r="C120" s="30">
        <v>6223</v>
      </c>
      <c r="D120" s="174" t="s">
        <v>206</v>
      </c>
      <c r="E120" s="94"/>
      <c r="F120" s="31">
        <v>2</v>
      </c>
      <c r="G120" s="82">
        <v>2</v>
      </c>
      <c r="H120" s="96">
        <f t="shared" si="15"/>
        <v>100</v>
      </c>
      <c r="I120" s="94"/>
      <c r="J120" s="37"/>
      <c r="K120" s="95"/>
      <c r="L120" s="96"/>
      <c r="M120" s="94"/>
      <c r="N120" s="31">
        <f>+F120+J120</f>
        <v>2</v>
      </c>
      <c r="O120" s="31">
        <f>+G120+K120</f>
        <v>2</v>
      </c>
      <c r="P120" s="128">
        <f>+O120/N120*100</f>
        <v>100</v>
      </c>
    </row>
    <row r="121" spans="1:16" ht="21" customHeight="1">
      <c r="A121" s="97">
        <v>6</v>
      </c>
      <c r="B121" s="34">
        <v>62</v>
      </c>
      <c r="C121" s="40"/>
      <c r="D121" s="175" t="s">
        <v>119</v>
      </c>
      <c r="E121" s="98">
        <f>SUM(E119:E120)</f>
        <v>30</v>
      </c>
      <c r="F121" s="41">
        <f>SUM(F119:F120)</f>
        <v>147</v>
      </c>
      <c r="G121" s="99">
        <f>SUM(G119:G120)</f>
        <v>138</v>
      </c>
      <c r="H121" s="100">
        <f t="shared" si="15"/>
        <v>93.87755102040816</v>
      </c>
      <c r="I121" s="98"/>
      <c r="J121" s="41"/>
      <c r="K121" s="99"/>
      <c r="L121" s="100"/>
      <c r="M121" s="98">
        <f>SUM(M119:M120)</f>
        <v>30</v>
      </c>
      <c r="N121" s="41">
        <f>SUM(N119:N120)</f>
        <v>147</v>
      </c>
      <c r="O121" s="41">
        <f>SUM(O119:O120)</f>
        <v>138</v>
      </c>
      <c r="P121" s="233">
        <f>+O121/N121*100</f>
        <v>93.87755102040816</v>
      </c>
    </row>
    <row r="122" spans="1:16" ht="21" customHeight="1">
      <c r="A122" s="101"/>
      <c r="B122" s="30"/>
      <c r="C122" s="30"/>
      <c r="D122" s="174"/>
      <c r="E122" s="94"/>
      <c r="F122" s="37"/>
      <c r="G122" s="95"/>
      <c r="H122" s="96"/>
      <c r="I122" s="94"/>
      <c r="J122" s="37"/>
      <c r="K122" s="95"/>
      <c r="L122" s="96"/>
      <c r="M122" s="94"/>
      <c r="N122" s="37"/>
      <c r="O122" s="37"/>
      <c r="P122" s="128"/>
    </row>
    <row r="123" spans="1:16" ht="21" customHeight="1">
      <c r="A123" s="24">
        <v>6</v>
      </c>
      <c r="B123" s="30">
        <v>63</v>
      </c>
      <c r="C123" s="30">
        <v>6310</v>
      </c>
      <c r="D123" s="174" t="s">
        <v>62</v>
      </c>
      <c r="E123" s="94">
        <v>566839</v>
      </c>
      <c r="F123" s="31">
        <v>719621</v>
      </c>
      <c r="G123" s="82">
        <v>742595</v>
      </c>
      <c r="H123" s="96">
        <f t="shared" si="15"/>
        <v>103.19251383714483</v>
      </c>
      <c r="I123" s="94"/>
      <c r="J123" s="37"/>
      <c r="K123" s="95"/>
      <c r="L123" s="96"/>
      <c r="M123" s="81">
        <f aca="true" t="shared" si="23" ref="M123:O125">+E123+I123</f>
        <v>566839</v>
      </c>
      <c r="N123" s="31">
        <f t="shared" si="23"/>
        <v>719621</v>
      </c>
      <c r="O123" s="31">
        <f t="shared" si="23"/>
        <v>742595</v>
      </c>
      <c r="P123" s="128">
        <f>+O123/N123*100</f>
        <v>103.19251383714483</v>
      </c>
    </row>
    <row r="124" spans="1:16" ht="21" customHeight="1">
      <c r="A124" s="24">
        <v>6</v>
      </c>
      <c r="B124" s="30">
        <v>63</v>
      </c>
      <c r="C124" s="30">
        <v>6320</v>
      </c>
      <c r="D124" s="174" t="s">
        <v>186</v>
      </c>
      <c r="E124" s="94"/>
      <c r="F124" s="31">
        <v>65</v>
      </c>
      <c r="G124" s="82">
        <v>64</v>
      </c>
      <c r="H124" s="96">
        <f>+G124/F124*100</f>
        <v>98.46153846153847</v>
      </c>
      <c r="I124" s="94"/>
      <c r="J124" s="37"/>
      <c r="K124" s="95"/>
      <c r="L124" s="96"/>
      <c r="M124" s="81">
        <f t="shared" si="23"/>
        <v>0</v>
      </c>
      <c r="N124" s="31">
        <f t="shared" si="23"/>
        <v>65</v>
      </c>
      <c r="O124" s="31">
        <f t="shared" si="23"/>
        <v>64</v>
      </c>
      <c r="P124" s="128">
        <f>+O124/N124*100</f>
        <v>98.46153846153847</v>
      </c>
    </row>
    <row r="125" spans="1:16" ht="21" customHeight="1">
      <c r="A125" s="24">
        <v>6</v>
      </c>
      <c r="B125" s="30">
        <v>63</v>
      </c>
      <c r="C125" s="30">
        <v>6399</v>
      </c>
      <c r="D125" s="174" t="s">
        <v>150</v>
      </c>
      <c r="E125" s="94"/>
      <c r="F125" s="31">
        <v>477</v>
      </c>
      <c r="G125" s="82">
        <v>703</v>
      </c>
      <c r="H125" s="303">
        <f t="shared" si="15"/>
        <v>147.37945492662473</v>
      </c>
      <c r="I125" s="94"/>
      <c r="J125" s="37"/>
      <c r="K125" s="95"/>
      <c r="L125" s="96"/>
      <c r="M125" s="81">
        <f t="shared" si="23"/>
        <v>0</v>
      </c>
      <c r="N125" s="31">
        <f t="shared" si="23"/>
        <v>477</v>
      </c>
      <c r="O125" s="31">
        <f t="shared" si="23"/>
        <v>703</v>
      </c>
      <c r="P125" s="314">
        <f>+O125/N125*100</f>
        <v>147.37945492662473</v>
      </c>
    </row>
    <row r="126" spans="1:16" ht="21" customHeight="1">
      <c r="A126" s="97">
        <v>6</v>
      </c>
      <c r="B126" s="34">
        <v>63</v>
      </c>
      <c r="C126" s="40"/>
      <c r="D126" s="175" t="s">
        <v>63</v>
      </c>
      <c r="E126" s="98">
        <f>SUM(E123:E125)</f>
        <v>566839</v>
      </c>
      <c r="F126" s="41">
        <f>SUM(F123:F125)</f>
        <v>720163</v>
      </c>
      <c r="G126" s="99">
        <f>SUM(G123:G125)</f>
        <v>743362</v>
      </c>
      <c r="H126" s="100">
        <f t="shared" si="15"/>
        <v>103.22135405456821</v>
      </c>
      <c r="I126" s="98"/>
      <c r="J126" s="41"/>
      <c r="K126" s="99"/>
      <c r="L126" s="100"/>
      <c r="M126" s="98">
        <f>SUM(M123:M125)</f>
        <v>566839</v>
      </c>
      <c r="N126" s="41">
        <f>SUM(N123:N125)</f>
        <v>720163</v>
      </c>
      <c r="O126" s="41">
        <f>SUM(O123:O125)</f>
        <v>743362</v>
      </c>
      <c r="P126" s="233">
        <f>+O126/N126*100</f>
        <v>103.22135405456821</v>
      </c>
    </row>
    <row r="127" spans="1:16" ht="20.25">
      <c r="A127" s="101"/>
      <c r="B127" s="30"/>
      <c r="C127" s="30"/>
      <c r="D127" s="174"/>
      <c r="E127" s="94"/>
      <c r="F127" s="37"/>
      <c r="G127" s="95"/>
      <c r="H127" s="96"/>
      <c r="I127" s="94"/>
      <c r="J127" s="37"/>
      <c r="K127" s="95"/>
      <c r="L127" s="96"/>
      <c r="M127" s="94"/>
      <c r="N127" s="37"/>
      <c r="O127" s="37"/>
      <c r="P127" s="128"/>
    </row>
    <row r="128" spans="1:16" ht="20.25">
      <c r="A128" s="24">
        <v>6</v>
      </c>
      <c r="B128" s="30">
        <v>64</v>
      </c>
      <c r="C128" s="30">
        <v>6402</v>
      </c>
      <c r="D128" s="174" t="s">
        <v>99</v>
      </c>
      <c r="E128" s="94"/>
      <c r="F128" s="31">
        <f>188452-182728</f>
        <v>5724</v>
      </c>
      <c r="G128" s="82">
        <f>188452-182728</f>
        <v>5724</v>
      </c>
      <c r="H128" s="96">
        <f t="shared" si="15"/>
        <v>100</v>
      </c>
      <c r="I128" s="94"/>
      <c r="J128" s="37"/>
      <c r="K128" s="95"/>
      <c r="L128" s="96"/>
      <c r="M128" s="81">
        <f aca="true" t="shared" si="24" ref="M128:O129">+E128+I128</f>
        <v>0</v>
      </c>
      <c r="N128" s="31">
        <f t="shared" si="24"/>
        <v>5724</v>
      </c>
      <c r="O128" s="31">
        <f t="shared" si="24"/>
        <v>5724</v>
      </c>
      <c r="P128" s="128">
        <f>+O128/N128*100</f>
        <v>100</v>
      </c>
    </row>
    <row r="129" spans="1:16" ht="20.25">
      <c r="A129" s="24">
        <v>6</v>
      </c>
      <c r="B129" s="30">
        <v>64</v>
      </c>
      <c r="C129" s="30">
        <v>6409</v>
      </c>
      <c r="D129" s="174" t="s">
        <v>97</v>
      </c>
      <c r="E129" s="94"/>
      <c r="F129" s="31"/>
      <c r="G129" s="82">
        <v>22</v>
      </c>
      <c r="H129" s="96"/>
      <c r="I129" s="94"/>
      <c r="J129" s="37"/>
      <c r="K129" s="95"/>
      <c r="L129" s="96"/>
      <c r="M129" s="81">
        <f t="shared" si="24"/>
        <v>0</v>
      </c>
      <c r="N129" s="31">
        <f t="shared" si="24"/>
        <v>0</v>
      </c>
      <c r="O129" s="31">
        <f t="shared" si="24"/>
        <v>22</v>
      </c>
      <c r="P129" s="127"/>
    </row>
    <row r="130" spans="1:16" ht="20.25">
      <c r="A130" s="97">
        <v>6</v>
      </c>
      <c r="B130" s="34">
        <v>64</v>
      </c>
      <c r="C130" s="40"/>
      <c r="D130" s="175" t="s">
        <v>75</v>
      </c>
      <c r="E130" s="98">
        <f>SUM(E128:E129)</f>
        <v>0</v>
      </c>
      <c r="F130" s="41">
        <f>SUM(F128:F129)</f>
        <v>5724</v>
      </c>
      <c r="G130" s="99">
        <f>SUM(G128:G129)</f>
        <v>5746</v>
      </c>
      <c r="H130" s="100">
        <f t="shared" si="15"/>
        <v>100.3843466107617</v>
      </c>
      <c r="I130" s="98"/>
      <c r="J130" s="41"/>
      <c r="K130" s="99"/>
      <c r="L130" s="100"/>
      <c r="M130" s="98">
        <f>SUM(M128:M129)</f>
        <v>0</v>
      </c>
      <c r="N130" s="41">
        <f>SUM(N128:N129)</f>
        <v>5724</v>
      </c>
      <c r="O130" s="99">
        <f>SUM(O128:O129)</f>
        <v>5746</v>
      </c>
      <c r="P130" s="233">
        <f>+O130/N130*100</f>
        <v>100.3843466107617</v>
      </c>
    </row>
    <row r="131" spans="1:16" ht="21" thickBot="1">
      <c r="A131" s="309"/>
      <c r="B131" s="36"/>
      <c r="C131" s="36"/>
      <c r="D131" s="176"/>
      <c r="E131" s="105"/>
      <c r="F131" s="106"/>
      <c r="G131" s="107"/>
      <c r="H131" s="108"/>
      <c r="I131" s="105"/>
      <c r="J131" s="106"/>
      <c r="K131" s="107"/>
      <c r="L131" s="108"/>
      <c r="M131" s="105"/>
      <c r="N131" s="106"/>
      <c r="O131" s="106"/>
      <c r="P131" s="234"/>
    </row>
    <row r="132" spans="1:16" ht="21.75" thickBot="1" thickTop="1">
      <c r="A132" s="102">
        <v>6</v>
      </c>
      <c r="B132" s="70"/>
      <c r="C132" s="70"/>
      <c r="D132" s="172" t="s">
        <v>76</v>
      </c>
      <c r="E132" s="71">
        <f>+E117+E121+E126+E130</f>
        <v>614919</v>
      </c>
      <c r="F132" s="71">
        <f>+F117+F121+F126+F130</f>
        <v>772911</v>
      </c>
      <c r="G132" s="72">
        <f>+G117+G121+G126+G130</f>
        <v>796283</v>
      </c>
      <c r="H132" s="73">
        <f t="shared" si="15"/>
        <v>103.02389278972612</v>
      </c>
      <c r="I132" s="71">
        <f>+I117+I121+I126+I130</f>
        <v>0</v>
      </c>
      <c r="J132" s="71">
        <f>+J117+J121+J126+J130</f>
        <v>650</v>
      </c>
      <c r="K132" s="72">
        <f>+K117+K121+K126+K130</f>
        <v>670</v>
      </c>
      <c r="L132" s="73">
        <f>+K132/J132*100</f>
        <v>103.07692307692307</v>
      </c>
      <c r="M132" s="71">
        <f>+M117+M121+M126+M130</f>
        <v>614919</v>
      </c>
      <c r="N132" s="42">
        <f>+N117+N121+N126+N130</f>
        <v>773561</v>
      </c>
      <c r="O132" s="42">
        <f>+O117+O121+O126+O130</f>
        <v>796953</v>
      </c>
      <c r="P132" s="230">
        <f>+O132/N132*100</f>
        <v>103.02393734947859</v>
      </c>
    </row>
    <row r="133" spans="1:16" ht="16.5" customHeight="1" thickBot="1" thickTop="1">
      <c r="A133" s="267"/>
      <c r="B133" s="268"/>
      <c r="C133" s="268"/>
      <c r="D133" s="269"/>
      <c r="E133" s="88"/>
      <c r="F133" s="89"/>
      <c r="G133" s="90"/>
      <c r="H133" s="91"/>
      <c r="I133" s="88"/>
      <c r="J133" s="89"/>
      <c r="K133" s="90"/>
      <c r="L133" s="91"/>
      <c r="M133" s="88"/>
      <c r="N133" s="89"/>
      <c r="O133" s="89"/>
      <c r="P133" s="232"/>
    </row>
    <row r="134" spans="1:16" ht="24.75" customHeight="1" thickBot="1">
      <c r="A134" s="270"/>
      <c r="B134" s="271"/>
      <c r="C134" s="271"/>
      <c r="D134" s="272" t="s">
        <v>98</v>
      </c>
      <c r="E134" s="273">
        <f>+E132+E114+E103+E86+E34+E16+E7</f>
        <v>1130989</v>
      </c>
      <c r="F134" s="273">
        <f>+F132+F114+F103+F86+F34+F16+F7</f>
        <v>1341485</v>
      </c>
      <c r="G134" s="274">
        <f>+G132+G114+G103+G86+G34+G16+G7</f>
        <v>1406888</v>
      </c>
      <c r="H134" s="275">
        <f t="shared" si="15"/>
        <v>104.87541791372993</v>
      </c>
      <c r="I134" s="273">
        <f>+I132+I114+I103+I86+I34+I16+I7</f>
        <v>776190</v>
      </c>
      <c r="J134" s="273">
        <f>+J132+J114+J103+J86+J34+J16+J7</f>
        <v>777104</v>
      </c>
      <c r="K134" s="274">
        <f>+K132+K114+K103+K86+K34+K16+K7</f>
        <v>829249</v>
      </c>
      <c r="L134" s="275">
        <f>+K134/J134*100</f>
        <v>106.7101700673269</v>
      </c>
      <c r="M134" s="273">
        <f>+M132+M114+M103+M86+M34+M16+M7</f>
        <v>1907179</v>
      </c>
      <c r="N134" s="273">
        <f>+N132+N114+N103+N86+N34+N16+N7</f>
        <v>2118589</v>
      </c>
      <c r="O134" s="274">
        <f>+O132+O114+O103+O86+O34+O16+O7</f>
        <v>2236137</v>
      </c>
      <c r="P134" s="276">
        <f>+O134/N134*100</f>
        <v>105.5484098142679</v>
      </c>
    </row>
    <row r="135" spans="1:16" ht="20.25">
      <c r="A135" s="50"/>
      <c r="B135" s="50"/>
      <c r="C135" s="50"/>
      <c r="D135" s="145"/>
      <c r="E135" s="146"/>
      <c r="F135" s="50"/>
      <c r="G135" s="50"/>
      <c r="H135" s="147"/>
      <c r="I135" s="146"/>
      <c r="J135" s="50"/>
      <c r="K135" s="50"/>
      <c r="L135" s="50"/>
      <c r="M135" s="148"/>
      <c r="N135" s="148"/>
      <c r="O135" s="148"/>
      <c r="P135" s="147"/>
    </row>
    <row r="136" spans="1:16" ht="20.25">
      <c r="A136" s="50"/>
      <c r="B136" s="50"/>
      <c r="C136" s="50"/>
      <c r="D136" s="145"/>
      <c r="E136" s="146"/>
      <c r="F136" s="50"/>
      <c r="G136" s="50"/>
      <c r="H136" s="147"/>
      <c r="I136" s="146"/>
      <c r="J136" s="50"/>
      <c r="K136" s="50"/>
      <c r="L136" s="50"/>
      <c r="M136" s="148"/>
      <c r="N136" s="148"/>
      <c r="O136" s="148"/>
      <c r="P136" s="147"/>
    </row>
    <row r="137" spans="1:16" ht="18.75">
      <c r="A137" s="25"/>
      <c r="B137" s="5"/>
      <c r="C137" s="5"/>
      <c r="D137" s="5"/>
      <c r="E137" s="120"/>
      <c r="F137" s="5"/>
      <c r="G137" s="120"/>
      <c r="H137" s="119"/>
      <c r="I137" s="5"/>
      <c r="J137" s="5"/>
      <c r="K137" s="5"/>
      <c r="L137" s="5"/>
      <c r="M137" s="120"/>
      <c r="N137" s="120"/>
      <c r="O137" s="5"/>
      <c r="P137" s="119"/>
    </row>
    <row r="138" spans="1:16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119"/>
    </row>
    <row r="139" spans="1:16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20.25">
      <c r="A140" s="5"/>
      <c r="B140" s="121"/>
      <c r="C140" s="121"/>
      <c r="D140" s="122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20.25">
      <c r="A141" s="121"/>
      <c r="B141" s="121"/>
      <c r="C141" s="121"/>
      <c r="D141" s="122"/>
      <c r="E141" s="5"/>
      <c r="F141" s="5"/>
      <c r="G141" s="5"/>
      <c r="H141" s="5"/>
      <c r="I141" s="5"/>
      <c r="J141" s="5"/>
      <c r="K141" s="120"/>
      <c r="L141" s="5"/>
      <c r="M141" s="5"/>
      <c r="N141" s="5"/>
      <c r="O141" s="5"/>
      <c r="P141" s="5"/>
    </row>
    <row r="142" spans="1:16" ht="20.25">
      <c r="A142" s="121"/>
      <c r="B142" s="121"/>
      <c r="C142" s="121"/>
      <c r="D142" s="121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20.25">
      <c r="A143" s="121"/>
      <c r="B143" s="121"/>
      <c r="C143" s="121"/>
      <c r="D143" s="121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20.25">
      <c r="A144" s="121"/>
      <c r="B144" s="121"/>
      <c r="C144" s="121"/>
      <c r="D144" s="121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20.25">
      <c r="A145" s="121"/>
      <c r="B145" s="121"/>
      <c r="C145" s="121"/>
      <c r="D145" s="121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20.25">
      <c r="A146" s="121"/>
      <c r="B146" s="121"/>
      <c r="C146" s="121"/>
      <c r="D146" s="121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20.25">
      <c r="A147" s="121"/>
      <c r="B147" s="121"/>
      <c r="C147" s="121"/>
      <c r="D147" s="121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20.25">
      <c r="A148" s="121"/>
      <c r="B148" s="121"/>
      <c r="C148" s="121"/>
      <c r="D148" s="121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20.25">
      <c r="A149" s="121"/>
      <c r="B149" s="121"/>
      <c r="C149" s="121"/>
      <c r="D149" s="121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20.25">
      <c r="A150" s="121"/>
      <c r="B150" s="121"/>
      <c r="C150" s="121"/>
      <c r="D150" s="121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20.25">
      <c r="A151" s="121"/>
      <c r="B151" s="121"/>
      <c r="C151" s="121"/>
      <c r="D151" s="121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20.25">
      <c r="A152" s="121"/>
      <c r="B152" s="121"/>
      <c r="C152" s="121"/>
      <c r="D152" s="121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</sheetData>
  <printOptions horizontalCentered="1"/>
  <pageMargins left="0.31496062992125984" right="0.5118110236220472" top="0.5511811023622047" bottom="0.69" header="0.2755905511811024" footer="0.5118110236220472"/>
  <pageSetup fitToHeight="0" horizontalDpi="600" verticalDpi="600" orientation="landscape" paperSize="9" scale="49" r:id="rId1"/>
  <headerFooter alignWithMargins="0">
    <oddHeader xml:space="preserve">&amp;R </oddHeader>
  </headerFooter>
  <rowBreaks count="1" manualBreakCount="1">
    <brk id="9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Marcela Dušková</dc:creator>
  <cp:keywords/>
  <dc:description/>
  <cp:lastModifiedBy>trnecka</cp:lastModifiedBy>
  <cp:lastPrinted>2012-04-13T05:22:37Z</cp:lastPrinted>
  <dcterms:created xsi:type="dcterms:W3CDTF">1999-11-22T06:38:01Z</dcterms:created>
  <dcterms:modified xsi:type="dcterms:W3CDTF">2012-05-16T06:35:21Z</dcterms:modified>
  <cp:category/>
  <cp:version/>
  <cp:contentType/>
  <cp:contentStatus/>
</cp:coreProperties>
</file>