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9585" yWindow="65521" windowWidth="9570" windowHeight="12810" tabRatio="602" activeTab="0"/>
  </bookViews>
  <sheets>
    <sheet name="Příjmy" sheetId="1" r:id="rId1"/>
    <sheet name="daně a transfery" sheetId="2" r:id="rId2"/>
    <sheet name="nedaňové a kapitálové" sheetId="3" r:id="rId3"/>
  </sheets>
  <definedNames>
    <definedName name="_xlnm.Print_Titles" localSheetId="1">'daně a transfery'!$5:$6</definedName>
    <definedName name="_xlnm.Print_Titles" localSheetId="2">'nedaňové a kapitálové'!$1:$5</definedName>
    <definedName name="_xlnm.Print_Area" localSheetId="1">'daně a transfery'!$A$1:$H$67</definedName>
    <definedName name="_xlnm.Print_Area" localSheetId="2">'nedaňové a kapitálové'!$A$1:$P$145</definedName>
    <definedName name="_xlnm.Print_Area" localSheetId="0">'Příjmy'!$A$1:$N$36</definedName>
  </definedNames>
  <calcPr fullCalcOnLoad="1"/>
</workbook>
</file>

<file path=xl/sharedStrings.xml><?xml version="1.0" encoding="utf-8"?>
<sst xmlns="http://schemas.openxmlformats.org/spreadsheetml/2006/main" count="265" uniqueCount="227">
  <si>
    <t>Správní poplatky</t>
  </si>
  <si>
    <t>třída</t>
  </si>
  <si>
    <t>položka</t>
  </si>
  <si>
    <t>pení</t>
  </si>
  <si>
    <t>Daň z příjmů fyzických osob ze samostatné výdělečné činnosti</t>
  </si>
  <si>
    <t>Daň z příjmů právnických osob</t>
  </si>
  <si>
    <t>Poplatek ze psů</t>
  </si>
  <si>
    <t>Poplatek za užívání veřejného prostranství</t>
  </si>
  <si>
    <t>Poplatek ze vstupného</t>
  </si>
  <si>
    <t>Poplatek za provozovaný výherní hrací přístroj</t>
  </si>
  <si>
    <t>Daň z nemovitostí</t>
  </si>
  <si>
    <t>TŘÍDA</t>
  </si>
  <si>
    <t xml:space="preserve">KAPITÁLOVÉ PŘÍJMY </t>
  </si>
  <si>
    <t xml:space="preserve">C E L K E M </t>
  </si>
  <si>
    <t>ODDÍL</t>
  </si>
  <si>
    <t>NÁZEV ODDÍLU</t>
  </si>
  <si>
    <t>10</t>
  </si>
  <si>
    <t xml:space="preserve"> Zemědělství a lesní hospodářství</t>
  </si>
  <si>
    <t>21</t>
  </si>
  <si>
    <t xml:space="preserve"> Průmysl, stavebnictví, obchod a služby</t>
  </si>
  <si>
    <t>22</t>
  </si>
  <si>
    <t xml:space="preserve"> Doprava</t>
  </si>
  <si>
    <t>23</t>
  </si>
  <si>
    <t xml:space="preserve"> Vodní hospodářství</t>
  </si>
  <si>
    <t xml:space="preserve"> Vzdělávání</t>
  </si>
  <si>
    <t>33</t>
  </si>
  <si>
    <t xml:space="preserve"> Kultura, církve a sdělovací prostředky</t>
  </si>
  <si>
    <t>34</t>
  </si>
  <si>
    <t xml:space="preserve"> Tělovýchova a zájmová činnost</t>
  </si>
  <si>
    <t>35</t>
  </si>
  <si>
    <t xml:space="preserve"> Zdravotnictví</t>
  </si>
  <si>
    <t>36</t>
  </si>
  <si>
    <t xml:space="preserve"> Bydlení, komunální služby a územní rozvoj</t>
  </si>
  <si>
    <t>37</t>
  </si>
  <si>
    <t xml:space="preserve"> Ochrana životního prostředí</t>
  </si>
  <si>
    <t>43</t>
  </si>
  <si>
    <t>52</t>
  </si>
  <si>
    <t>53</t>
  </si>
  <si>
    <t xml:space="preserve"> Bezpečnost a veřejný pořádek</t>
  </si>
  <si>
    <t>61</t>
  </si>
  <si>
    <t>62</t>
  </si>
  <si>
    <t>63</t>
  </si>
  <si>
    <t xml:space="preserve"> Finanční operace</t>
  </si>
  <si>
    <t>64</t>
  </si>
  <si>
    <t>Členěno dle skupin a oddílů rozpočtové skladby</t>
  </si>
  <si>
    <t>§</t>
  </si>
  <si>
    <t>pina</t>
  </si>
  <si>
    <t>Podnikání a restrukturalizace v zemědělství</t>
  </si>
  <si>
    <t>Silnice</t>
  </si>
  <si>
    <t>Pitná voda</t>
  </si>
  <si>
    <t>Předškolní zařízení</t>
  </si>
  <si>
    <t>Základní školy</t>
  </si>
  <si>
    <t>Zachování a obnova kulturních památek</t>
  </si>
  <si>
    <t>Zájmová činnost v kultuře</t>
  </si>
  <si>
    <t xml:space="preserve">Bytové hospodářství </t>
  </si>
  <si>
    <t>Pohřebnictví</t>
  </si>
  <si>
    <t>Sběr a svoz komunálních odpadů</t>
  </si>
  <si>
    <t>Péče o vzhled obcí a veřejnou zeleň</t>
  </si>
  <si>
    <t>Ostatní činnosti k ochraně přírody a krajiny</t>
  </si>
  <si>
    <t>Bezpečnost a veřejný pořádek</t>
  </si>
  <si>
    <t>Činnost místní správy</t>
  </si>
  <si>
    <t>Archivní činnost</t>
  </si>
  <si>
    <t>Obecné příjmy a výdaje z finančních operací</t>
  </si>
  <si>
    <t>Finanční operace</t>
  </si>
  <si>
    <t xml:space="preserve"> Požární ochrana a integrovaný záchranný systém</t>
  </si>
  <si>
    <t xml:space="preserve">Všeobecná ambulantní péče </t>
  </si>
  <si>
    <t>Zemědělství a lesní hospodářství</t>
  </si>
  <si>
    <t>Průmysl, stavebnictví, obchod a služby</t>
  </si>
  <si>
    <t>Vodní hospodářství</t>
  </si>
  <si>
    <t>Vzdělávání</t>
  </si>
  <si>
    <t>Tělovýchova a zájmová činnost</t>
  </si>
  <si>
    <t>Zdravotnictví</t>
  </si>
  <si>
    <t>Ochrana životního prostředí</t>
  </si>
  <si>
    <t>Služby pro obyvatelstvo</t>
  </si>
  <si>
    <t>Bezpečnost státu a právní ochrana</t>
  </si>
  <si>
    <t>Ostatní činnosti</t>
  </si>
  <si>
    <t>Všeobecná veřejná správa a služby</t>
  </si>
  <si>
    <t>Daně z příjmů</t>
  </si>
  <si>
    <t>Majetkové daně</t>
  </si>
  <si>
    <t xml:space="preserve"> Průmyslová a ostatní odvětví hospodářství</t>
  </si>
  <si>
    <t xml:space="preserve"> Sociální věci a politika zaměstnanosti</t>
  </si>
  <si>
    <t>sesku-</t>
  </si>
  <si>
    <t>název položky</t>
  </si>
  <si>
    <t>sku-</t>
  </si>
  <si>
    <t>oddíl</t>
  </si>
  <si>
    <t>název paragrafu</t>
  </si>
  <si>
    <t xml:space="preserve">DAŇOVÉ PŘÍJMY                                </t>
  </si>
  <si>
    <t>Požární ochrana a integrovaný záchranný systém</t>
  </si>
  <si>
    <t>NÁZEV TŘÍDY</t>
  </si>
  <si>
    <t xml:space="preserve"> % S/UR</t>
  </si>
  <si>
    <t xml:space="preserve">NEDAŇOVÉ PŘÍJMY         </t>
  </si>
  <si>
    <t>nedaňové příjmy</t>
  </si>
  <si>
    <t>kapitálové příjmy</t>
  </si>
  <si>
    <t>nedaňové a kapitálové příjmy celkem</t>
  </si>
  <si>
    <t xml:space="preserve"> Přijaté splátky půjček                          </t>
  </si>
  <si>
    <t xml:space="preserve"> Ostatní činnosti       </t>
  </si>
  <si>
    <t xml:space="preserve">Přijaté splátky půjček                              </t>
  </si>
  <si>
    <t xml:space="preserve">Ostatní činnosti j.n.         </t>
  </si>
  <si>
    <t>Nedaňové a kapitálové příjmy celkem</t>
  </si>
  <si>
    <t>Finanční vypořádání minulých let</t>
  </si>
  <si>
    <t>Daň z přidané hodnoty</t>
  </si>
  <si>
    <t>Požární ochrana - dobrovolná část</t>
  </si>
  <si>
    <t>Divadelní činnost</t>
  </si>
  <si>
    <t>Činnosti knihovnické</t>
  </si>
  <si>
    <t>Činnosti muzeí a galerií</t>
  </si>
  <si>
    <t>Sběr a zpracování druhotných surovin</t>
  </si>
  <si>
    <t>Pěstební činnost</t>
  </si>
  <si>
    <t>Dávky a podpory v sociálním zabezpečení</t>
  </si>
  <si>
    <t>Bydlení, komunální služby a územní rozvoj</t>
  </si>
  <si>
    <t xml:space="preserve"> Dávky a podpory v sociálním zabezpečení</t>
  </si>
  <si>
    <t>Daň z příjmů právnických osob za obce</t>
  </si>
  <si>
    <t>Převody z ostatních vlastních fondů</t>
  </si>
  <si>
    <t>Výstavní činnosti v kultuře</t>
  </si>
  <si>
    <t>Nebytové hospodářství</t>
  </si>
  <si>
    <t>Státní správa a územní samospráva</t>
  </si>
  <si>
    <t xml:space="preserve"> Státní správa a územní samospráva</t>
  </si>
  <si>
    <t xml:space="preserve"> Jiné veřejné služby a činnosti</t>
  </si>
  <si>
    <t xml:space="preserve"> Civilní připravenost na krizové stavy</t>
  </si>
  <si>
    <t>Jiné veřejné služby a činnosti</t>
  </si>
  <si>
    <t>Civilní připravenost na krizové stavy</t>
  </si>
  <si>
    <t>Hudební činnost</t>
  </si>
  <si>
    <t>Soc. péče a pomoc v soc. zabezpečení a pol. zam.</t>
  </si>
  <si>
    <t>Ostatní záležitosti kultury, církví a sděl. prostředků</t>
  </si>
  <si>
    <t>Daň z příjmů fyzických osob z kapitálových výnosů</t>
  </si>
  <si>
    <t>Daň z příjmů fyzických osob ze závislé činnosti a funkčních požitků</t>
  </si>
  <si>
    <t>Zrušené daně, jejichž předmětem je příjem fyzických osob</t>
  </si>
  <si>
    <t>Daně ze zboží a služeb v tuzemsku</t>
  </si>
  <si>
    <t>Poplatky za znečišťování ovzduší</t>
  </si>
  <si>
    <t>Odvody za odnětí půdy ze zemědělského půdního fondu</t>
  </si>
  <si>
    <t>Poplatky za odnětí pozemků plnění funkcí lesa</t>
  </si>
  <si>
    <t>Poplatek za lázeňský nebo rekreační pobyt</t>
  </si>
  <si>
    <t>Poplatek z ubytovací kapacity</t>
  </si>
  <si>
    <t>Poplatek za povolení k vjezdu do vybraných míst</t>
  </si>
  <si>
    <t>Převody z vlastních fondů hospodářské (podnikatelské) činnosti</t>
  </si>
  <si>
    <t>Ostatní zemědělská a potravinářská činnost a rozvoj</t>
  </si>
  <si>
    <t>Ostatní správa v průmyslu, stavebnictví, obch. a službách</t>
  </si>
  <si>
    <t>Ostatní záležitosti pozemních komunikací</t>
  </si>
  <si>
    <t>Ostatní záležitosti vodního hospodářství</t>
  </si>
  <si>
    <t>Filmová tvorba, distribuce, kina</t>
  </si>
  <si>
    <t>Ostatní záležitosti kultury</t>
  </si>
  <si>
    <t>Ostatní záležitosti sdělovacích prostředků</t>
  </si>
  <si>
    <t>Ostatní tělovýchovná činnost</t>
  </si>
  <si>
    <t>Ostatní programy rozvoje bydlení a bytové hospodářství</t>
  </si>
  <si>
    <t>Komunální služby a územní rozvoj j. n.</t>
  </si>
  <si>
    <t>Ostatní záležitosti bydlení, kom. služeb a územního rozvoje</t>
  </si>
  <si>
    <t>Využívání a zneškodňování komunálních odpadů</t>
  </si>
  <si>
    <t>Ostatní finanční operace</t>
  </si>
  <si>
    <r>
      <t>Členěno dle položek rozpočtové skladby</t>
    </r>
    <r>
      <rPr>
        <vertAlign val="superscript"/>
        <sz val="18"/>
        <rFont val="Times New Roman CE"/>
        <family val="1"/>
      </rPr>
      <t xml:space="preserve"> 1)</t>
    </r>
  </si>
  <si>
    <t>Daňové příjmy celkem</t>
  </si>
  <si>
    <t>Ozdravování hosp. zvířat, zvláštní veterinární péče</t>
  </si>
  <si>
    <t>Podpora ostatních produkčních činností</t>
  </si>
  <si>
    <t>Využití volného času dětí a mládeže</t>
  </si>
  <si>
    <t>Sportovní zařízení v majetku obce</t>
  </si>
  <si>
    <t>Územní rozvoj</t>
  </si>
  <si>
    <t>Odvádění a čištění odpadních vod j.n.</t>
  </si>
  <si>
    <t>-</t>
  </si>
  <si>
    <t>Pozn.: Na daňové příjmy, přijaté transfery a splátky půjček se nevztahuje funkční členění (tj. členění na oddíly) rozpočtové skladby.</t>
  </si>
  <si>
    <t>Neinvestiční přijaté transfery z Všeobecné pokladní správy SR</t>
  </si>
  <si>
    <t>Neinvestiční přijaté transfery ze SR v rámci souhrnného dotačního vztahu</t>
  </si>
  <si>
    <t>Neinvestiční přijaté transfery ze státních fondů</t>
  </si>
  <si>
    <t>Ostatní neinvestiční přijaté transfery ze státního rozpočtu</t>
  </si>
  <si>
    <t>Neinvestiční přijaté transfery od krajů</t>
  </si>
  <si>
    <t>Ostatní investiční přijaté transfery ze státního rozpočtu</t>
  </si>
  <si>
    <t>Investiční přijaté transfery</t>
  </si>
  <si>
    <t>Neinvestiční přijaté transfery</t>
  </si>
  <si>
    <t>Přijaté transfery celkem</t>
  </si>
  <si>
    <t>Ostatní poplatky a odvody v oblasti životního prostředí</t>
  </si>
  <si>
    <t>Příjmy za zkoušky z odborné způsobilosti od žadatelů o řidičská oprávnění</t>
  </si>
  <si>
    <t>Daně a poplatky z vybraných činností a služeb</t>
  </si>
  <si>
    <t>Ostatní odvody z vybraných činností a služeb</t>
  </si>
  <si>
    <t>Vnitřní obchod</t>
  </si>
  <si>
    <t>Soc. pomoc osobám v nouzi a soc. nepřizpůsobivým</t>
  </si>
  <si>
    <t>Osobní asistence, pečovatelská služba</t>
  </si>
  <si>
    <t>Denní stacionáře a centra denních služeb</t>
  </si>
  <si>
    <t>Domovy</t>
  </si>
  <si>
    <t xml:space="preserve">PŘIJATÉ TRANSFERY            </t>
  </si>
  <si>
    <t>Neinvestiční přijaté transfery od obcí z jiného okresu či kraje</t>
  </si>
  <si>
    <t>Ekologická výchova a osvěta</t>
  </si>
  <si>
    <t>Ostatní služby a činnosti v oblasti sociální péče</t>
  </si>
  <si>
    <t>Ostatní služby a činnosti v oblasti sociální prevence</t>
  </si>
  <si>
    <t>Investiční přijaté transfery ze státních fondů</t>
  </si>
  <si>
    <t>Investiční přijaté transfery od krajů</t>
  </si>
  <si>
    <t>Domy na půl cesty</t>
  </si>
  <si>
    <t>Neinvestiční přijaté transfery od regionálních rad</t>
  </si>
  <si>
    <t>Neinvestiční přijaté transfery od mezinárodních institucí</t>
  </si>
  <si>
    <t>Investiční přijaté transfery od regionálních rad</t>
  </si>
  <si>
    <t>Ostatní dráhy</t>
  </si>
  <si>
    <t>Ostatní dávky sociální pomoci</t>
  </si>
  <si>
    <t>Ost. záležitosti předškolní výchovy a základního vzdělávání</t>
  </si>
  <si>
    <t>Ostatní zájmová činnost a rekreace</t>
  </si>
  <si>
    <t>Mezinárodní spolupráce j.n.</t>
  </si>
  <si>
    <t>Ostatní neinvestiční přijaté transfery od rozpočtů ústřední úrovně</t>
  </si>
  <si>
    <t>Odvádění a čištění odpadních vod a nakládání s kaly</t>
  </si>
  <si>
    <t xml:space="preserve"> Sociální péče a pomoc a spol. činnosti v soc. zabez. a pol. zam.</t>
  </si>
  <si>
    <r>
      <t xml:space="preserve">1) </t>
    </r>
    <r>
      <rPr>
        <sz val="16"/>
        <rFont val="Times New Roman CE"/>
        <family val="1"/>
      </rPr>
      <t>Na daňové příjmy a přijaté transfery se nevztahuje funkční členění (tj. členění na oddíly) rozpočtové skladby</t>
    </r>
  </si>
  <si>
    <t>SR 2012</t>
  </si>
  <si>
    <t>Poplatek za provoz systému - komunální odpad</t>
  </si>
  <si>
    <t>Odvod z loterií apod. her kromě z výherních hracích přístrojů</t>
  </si>
  <si>
    <t>Odvod z výherních hracích přístrojů</t>
  </si>
  <si>
    <t>Cestovní ruch</t>
  </si>
  <si>
    <t>Provoz veřejné silniční dopravy</t>
  </si>
  <si>
    <t>Úpravy drobných vodních toků</t>
  </si>
  <si>
    <t xml:space="preserve">Pořízení, zachování a obnova kulturních hodnot </t>
  </si>
  <si>
    <t>Ostatní ústavní péče</t>
  </si>
  <si>
    <t>Výstavba a údržba místních inženýrských sítí</t>
  </si>
  <si>
    <t>Ochrana obyvatelstva</t>
  </si>
  <si>
    <t>Zastupitelstva obcí</t>
  </si>
  <si>
    <t>Domovy mládeže</t>
  </si>
  <si>
    <t>Chráněné části přírody</t>
  </si>
  <si>
    <t>Ost. sociální péče a pomoc ost. skupinám obyvatelstva</t>
  </si>
  <si>
    <t>PŘÍJMY STATUTÁRNÍHO MĚSTA BRNA k 31. 12. 2012 - rekapitulace podle druhů příjmů a podle oddílů</t>
  </si>
  <si>
    <t>UR k 31.12.2012</t>
  </si>
  <si>
    <t>Sk k 31.12.2012</t>
  </si>
  <si>
    <t>Plnění rozpočtu daňových příjmů a přijatých transferů statutárním městem Brnem k 31. 12. 2012 (v tis. Kč)</t>
  </si>
  <si>
    <t>Plnění rozpočtu nedaňových a kapitálových příjmů statutárního města Brna k 31. 12. 2012 (v tis. Kč)</t>
  </si>
  <si>
    <t>Neinvestiční přijaté transfery od cizích států</t>
  </si>
  <si>
    <t>Ostatní investiční přijaté transfery od rozpočtů územní úrovně</t>
  </si>
  <si>
    <t>Investiční přijaté transfery od mezinárodních institucí</t>
  </si>
  <si>
    <t>Ostatní záležitosti vody v zemědělské krajině</t>
  </si>
  <si>
    <t>Školní stravování při předškolním a základním vzdělávání</t>
  </si>
  <si>
    <t>Zařízení výchov. poradenství a preventivně výchovné péče</t>
  </si>
  <si>
    <t>Základní umělecké školy</t>
  </si>
  <si>
    <t>Ostatní záležitosti vzdělávání</t>
  </si>
  <si>
    <t>Ostatní činnost ve zdravotnictví</t>
  </si>
  <si>
    <t>Ochrana druhů a stanovišť</t>
  </si>
  <si>
    <t>Ostatní záležitosti sociálních věcí a politiky zaměstnanosti</t>
  </si>
  <si>
    <t>Ostatní záležitosti bezpečnosti, veřejného pořádku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</si>
</sst>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\(#,##0\)"/>
    <numFmt numFmtId="165" formatCode="#,##0.0"/>
  </numFmts>
  <fonts count="47">
    <font>
      <sz val="12"/>
      <name val="Arial CE"/>
      <family val="0"/>
    </font>
    <font>
      <sz val="10"/>
      <color indexed="8"/>
      <name val="Calibri"/>
      <family val="2"/>
    </font>
    <font>
      <sz val="10"/>
      <name val="Courier"/>
      <family val="3"/>
    </font>
    <font>
      <b/>
      <u val="single"/>
      <sz val="16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sz val="14"/>
      <name val="Times New Roman CE"/>
      <family val="1"/>
    </font>
    <font>
      <sz val="16"/>
      <name val="Times New Roman CE"/>
      <family val="1"/>
    </font>
    <font>
      <b/>
      <sz val="16"/>
      <name val="Times New Roman CE"/>
      <family val="1"/>
    </font>
    <font>
      <b/>
      <u val="single"/>
      <sz val="18"/>
      <name val="Times New Roman CE"/>
      <family val="1"/>
    </font>
    <font>
      <sz val="18"/>
      <name val="Times New Roman CE"/>
      <family val="1"/>
    </font>
    <font>
      <vertAlign val="superscript"/>
      <sz val="18"/>
      <name val="Times New Roman CE"/>
      <family val="1"/>
    </font>
    <font>
      <vertAlign val="superscript"/>
      <sz val="16"/>
      <name val="Times New Roman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double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medium"/>
      <top/>
      <bottom style="thin">
        <color indexed="8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 style="thin">
        <color indexed="8"/>
      </right>
      <top style="double"/>
      <bottom style="double"/>
    </border>
    <border>
      <left style="thin">
        <color indexed="8"/>
      </left>
      <right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medium"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medium"/>
      <top style="thin">
        <color indexed="8"/>
      </top>
      <bottom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medium"/>
      <top style="thin"/>
      <bottom/>
    </border>
    <border>
      <left style="medium"/>
      <right style="thin">
        <color indexed="8"/>
      </right>
      <top style="double"/>
      <bottom style="double"/>
    </border>
    <border>
      <left/>
      <right style="thin">
        <color indexed="8"/>
      </right>
      <top style="thin"/>
      <bottom/>
    </border>
    <border>
      <left/>
      <right style="thin"/>
      <top style="double"/>
      <bottom style="double"/>
    </border>
    <border>
      <left style="medium"/>
      <right/>
      <top style="double"/>
      <bottom style="double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thin">
        <color indexed="8"/>
      </left>
      <right style="medium"/>
      <top style="thin">
        <color indexed="8"/>
      </top>
      <bottom/>
    </border>
    <border>
      <left style="thin"/>
      <right/>
      <top style="double"/>
      <bottom style="double"/>
    </border>
    <border>
      <left/>
      <right/>
      <top style="double"/>
      <bottom/>
    </border>
    <border>
      <left/>
      <right style="medium"/>
      <top style="double"/>
      <bottom style="double"/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/>
    </border>
    <border>
      <left style="thin"/>
      <right style="medium"/>
      <top style="thin"/>
      <bottom/>
    </border>
    <border>
      <left/>
      <right style="medium"/>
      <top style="thin">
        <color indexed="8"/>
      </top>
      <bottom style="thin"/>
    </border>
    <border>
      <left/>
      <right style="medium"/>
      <top/>
      <bottom style="thin"/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double"/>
      <bottom style="double"/>
    </border>
    <border>
      <left style="thin">
        <color indexed="8"/>
      </left>
      <right style="medium"/>
      <top/>
      <bottom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/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medium"/>
      <right style="thin"/>
      <top style="double"/>
      <bottom style="thin"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medium"/>
      <right style="thin">
        <color indexed="8"/>
      </right>
      <top style="thin"/>
      <bottom style="thin"/>
    </border>
    <border>
      <left style="thin"/>
      <right style="thin"/>
      <top/>
      <bottom/>
    </border>
    <border>
      <left/>
      <right style="medium"/>
      <top/>
      <bottom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medium"/>
      <right style="thin"/>
      <top style="thin"/>
      <bottom style="double"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/>
      <bottom style="thin"/>
    </border>
    <border>
      <left style="medium"/>
      <right style="thin">
        <color indexed="8"/>
      </right>
      <top/>
      <bottom style="thin"/>
    </border>
    <border>
      <left style="medium"/>
      <right/>
      <top style="thin"/>
      <bottom style="thin"/>
    </border>
    <border>
      <left/>
      <right style="thin"/>
      <top style="medium"/>
      <bottom/>
    </border>
    <border>
      <left style="medium"/>
      <right style="thin"/>
      <top style="thin"/>
      <bottom style="medium"/>
    </border>
    <border>
      <left style="medium">
        <color indexed="8"/>
      </left>
      <right style="thin"/>
      <top/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/>
      <bottom/>
    </border>
    <border>
      <left/>
      <right style="thin">
        <color indexed="8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Continuous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7" fillId="0" borderId="18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4" fillId="0" borderId="20" xfId="0" applyFont="1" applyBorder="1" applyAlignment="1">
      <alignment horizontal="centerContinuous"/>
    </xf>
    <xf numFmtId="0" fontId="4" fillId="0" borderId="21" xfId="0" applyFont="1" applyBorder="1" applyAlignment="1">
      <alignment horizontal="centerContinuous"/>
    </xf>
    <xf numFmtId="0" fontId="5" fillId="0" borderId="22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center"/>
      <protection/>
    </xf>
    <xf numFmtId="0" fontId="7" fillId="0" borderId="18" xfId="0" applyFont="1" applyBorder="1" applyAlignment="1">
      <alignment/>
    </xf>
    <xf numFmtId="164" fontId="8" fillId="0" borderId="25" xfId="0" applyNumberFormat="1" applyFont="1" applyBorder="1" applyAlignment="1" applyProtection="1">
      <alignment horizontal="right"/>
      <protection/>
    </xf>
    <xf numFmtId="164" fontId="8" fillId="0" borderId="26" xfId="0" applyNumberFormat="1" applyFont="1" applyBorder="1" applyAlignment="1" applyProtection="1">
      <alignment horizontal="right"/>
      <protection/>
    </xf>
    <xf numFmtId="0" fontId="5" fillId="33" borderId="18" xfId="0" applyNumberFormat="1" applyFont="1" applyFill="1" applyBorder="1" applyAlignment="1">
      <alignment/>
    </xf>
    <xf numFmtId="0" fontId="5" fillId="33" borderId="18" xfId="0" applyFont="1" applyFill="1" applyBorder="1" applyAlignment="1">
      <alignment/>
    </xf>
    <xf numFmtId="164" fontId="9" fillId="33" borderId="25" xfId="0" applyNumberFormat="1" applyFont="1" applyFill="1" applyBorder="1" applyAlignment="1" applyProtection="1">
      <alignment horizontal="right"/>
      <protection/>
    </xf>
    <xf numFmtId="0" fontId="7" fillId="0" borderId="27" xfId="0" applyFont="1" applyBorder="1" applyAlignment="1">
      <alignment/>
    </xf>
    <xf numFmtId="164" fontId="8" fillId="0" borderId="28" xfId="0" applyNumberFormat="1" applyFont="1" applyBorder="1" applyAlignment="1" applyProtection="1">
      <alignment horizontal="right"/>
      <protection/>
    </xf>
    <xf numFmtId="164" fontId="8" fillId="0" borderId="29" xfId="0" applyNumberFormat="1" applyFont="1" applyBorder="1" applyAlignment="1" applyProtection="1">
      <alignment horizontal="right"/>
      <protection/>
    </xf>
    <xf numFmtId="0" fontId="7" fillId="0" borderId="27" xfId="0" applyFont="1" applyBorder="1" applyAlignment="1">
      <alignment horizontal="right"/>
    </xf>
    <xf numFmtId="0" fontId="7" fillId="33" borderId="18" xfId="0" applyFont="1" applyFill="1" applyBorder="1" applyAlignment="1">
      <alignment/>
    </xf>
    <xf numFmtId="164" fontId="9" fillId="33" borderId="28" xfId="0" applyNumberFormat="1" applyFont="1" applyFill="1" applyBorder="1" applyAlignment="1" applyProtection="1">
      <alignment horizontal="right"/>
      <protection/>
    </xf>
    <xf numFmtId="164" fontId="9" fillId="0" borderId="30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>
      <alignment/>
    </xf>
    <xf numFmtId="164" fontId="8" fillId="0" borderId="0" xfId="0" applyNumberFormat="1" applyFont="1" applyFill="1" applyBorder="1" applyAlignment="1" applyProtection="1">
      <alignment horizontal="right"/>
      <protection/>
    </xf>
    <xf numFmtId="0" fontId="7" fillId="0" borderId="24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5" fillId="0" borderId="1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 applyProtection="1">
      <alignment horizontal="center"/>
      <protection/>
    </xf>
    <xf numFmtId="0" fontId="6" fillId="0" borderId="33" xfId="47" applyFont="1" applyBorder="1" applyAlignment="1">
      <alignment horizontal="centerContinuous"/>
      <protection/>
    </xf>
    <xf numFmtId="0" fontId="5" fillId="0" borderId="2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 applyProtection="1">
      <alignment horizontal="center"/>
      <protection/>
    </xf>
    <xf numFmtId="0" fontId="6" fillId="0" borderId="36" xfId="47" applyFont="1" applyBorder="1" applyAlignment="1">
      <alignment horizontal="center"/>
      <protection/>
    </xf>
    <xf numFmtId="0" fontId="6" fillId="0" borderId="11" xfId="47" applyFont="1" applyBorder="1" applyAlignment="1">
      <alignment horizontal="center"/>
      <protection/>
    </xf>
    <xf numFmtId="0" fontId="6" fillId="0" borderId="23" xfId="47" applyFont="1" applyBorder="1" applyAlignment="1">
      <alignment horizontal="center"/>
      <protection/>
    </xf>
    <xf numFmtId="0" fontId="6" fillId="0" borderId="37" xfId="47" applyFont="1" applyBorder="1" applyAlignment="1">
      <alignment horizontal="center"/>
      <protection/>
    </xf>
    <xf numFmtId="0" fontId="5" fillId="0" borderId="12" xfId="0" applyFont="1" applyBorder="1" applyAlignment="1">
      <alignment horizontal="center" vertical="center"/>
    </xf>
    <xf numFmtId="0" fontId="5" fillId="0" borderId="38" xfId="0" applyFont="1" applyBorder="1" applyAlignment="1" applyProtection="1">
      <alignment horizontal="center"/>
      <protection/>
    </xf>
    <xf numFmtId="0" fontId="9" fillId="0" borderId="39" xfId="0" applyFont="1" applyBorder="1" applyAlignment="1" applyProtection="1">
      <alignment horizontal="center"/>
      <protection/>
    </xf>
    <xf numFmtId="0" fontId="9" fillId="0" borderId="25" xfId="0" applyFont="1" applyBorder="1" applyAlignment="1" applyProtection="1">
      <alignment horizontal="center"/>
      <protection/>
    </xf>
    <xf numFmtId="0" fontId="9" fillId="0" borderId="40" xfId="0" applyFont="1" applyBorder="1" applyAlignment="1" applyProtection="1">
      <alignment horizontal="center"/>
      <protection/>
    </xf>
    <xf numFmtId="0" fontId="9" fillId="0" borderId="41" xfId="0" applyFont="1" applyBorder="1" applyAlignment="1" applyProtection="1">
      <alignment horizontal="center"/>
      <protection/>
    </xf>
    <xf numFmtId="0" fontId="5" fillId="0" borderId="42" xfId="0" applyNumberFormat="1" applyFont="1" applyBorder="1" applyAlignment="1">
      <alignment/>
    </xf>
    <xf numFmtId="0" fontId="7" fillId="0" borderId="43" xfId="0" applyFont="1" applyBorder="1" applyAlignment="1">
      <alignment/>
    </xf>
    <xf numFmtId="164" fontId="9" fillId="0" borderId="44" xfId="0" applyNumberFormat="1" applyFont="1" applyBorder="1" applyAlignment="1" applyProtection="1">
      <alignment horizontal="right"/>
      <protection/>
    </xf>
    <xf numFmtId="164" fontId="9" fillId="0" borderId="45" xfId="0" applyNumberFormat="1" applyFont="1" applyBorder="1" applyAlignment="1" applyProtection="1">
      <alignment horizontal="right"/>
      <protection/>
    </xf>
    <xf numFmtId="165" fontId="9" fillId="0" borderId="46" xfId="0" applyNumberFormat="1" applyFont="1" applyBorder="1" applyAlignment="1" applyProtection="1">
      <alignment horizontal="right"/>
      <protection/>
    </xf>
    <xf numFmtId="0" fontId="5" fillId="0" borderId="16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164" fontId="9" fillId="0" borderId="39" xfId="0" applyNumberFormat="1" applyFont="1" applyFill="1" applyBorder="1" applyAlignment="1" applyProtection="1">
      <alignment horizontal="right"/>
      <protection/>
    </xf>
    <xf numFmtId="164" fontId="9" fillId="0" borderId="25" xfId="0" applyNumberFormat="1" applyFont="1" applyFill="1" applyBorder="1" applyAlignment="1" applyProtection="1">
      <alignment horizontal="right"/>
      <protection/>
    </xf>
    <xf numFmtId="164" fontId="9" fillId="0" borderId="40" xfId="0" applyNumberFormat="1" applyFont="1" applyFill="1" applyBorder="1" applyAlignment="1" applyProtection="1">
      <alignment horizontal="right"/>
      <protection/>
    </xf>
    <xf numFmtId="165" fontId="9" fillId="0" borderId="41" xfId="0" applyNumberFormat="1" applyFont="1" applyFill="1" applyBorder="1" applyAlignment="1" applyProtection="1">
      <alignment horizontal="right"/>
      <protection/>
    </xf>
    <xf numFmtId="164" fontId="8" fillId="0" borderId="25" xfId="0" applyNumberFormat="1" applyFont="1" applyFill="1" applyBorder="1" applyAlignment="1" applyProtection="1">
      <alignment horizontal="right"/>
      <protection/>
    </xf>
    <xf numFmtId="164" fontId="8" fillId="0" borderId="39" xfId="0" applyNumberFormat="1" applyFont="1" applyBorder="1" applyAlignment="1" applyProtection="1">
      <alignment horizontal="right"/>
      <protection/>
    </xf>
    <xf numFmtId="164" fontId="8" fillId="0" borderId="40" xfId="0" applyNumberFormat="1" applyFont="1" applyBorder="1" applyAlignment="1" applyProtection="1">
      <alignment horizontal="right"/>
      <protection/>
    </xf>
    <xf numFmtId="165" fontId="8" fillId="0" borderId="41" xfId="0" applyNumberFormat="1" applyFont="1" applyBorder="1" applyAlignment="1" applyProtection="1">
      <alignment horizontal="right"/>
      <protection/>
    </xf>
    <xf numFmtId="164" fontId="9" fillId="33" borderId="39" xfId="0" applyNumberFormat="1" applyFont="1" applyFill="1" applyBorder="1" applyAlignment="1" applyProtection="1">
      <alignment horizontal="right"/>
      <protection/>
    </xf>
    <xf numFmtId="164" fontId="9" fillId="33" borderId="40" xfId="0" applyNumberFormat="1" applyFont="1" applyFill="1" applyBorder="1" applyAlignment="1" applyProtection="1">
      <alignment horizontal="right"/>
      <protection/>
    </xf>
    <xf numFmtId="165" fontId="9" fillId="33" borderId="41" xfId="0" applyNumberFormat="1" applyFont="1" applyFill="1" applyBorder="1" applyAlignment="1" applyProtection="1">
      <alignment horizontal="right"/>
      <protection/>
    </xf>
    <xf numFmtId="0" fontId="5" fillId="0" borderId="47" xfId="0" applyNumberFormat="1" applyFont="1" applyBorder="1" applyAlignment="1">
      <alignment/>
    </xf>
    <xf numFmtId="164" fontId="8" fillId="0" borderId="48" xfId="0" applyNumberFormat="1" applyFont="1" applyBorder="1" applyAlignment="1" applyProtection="1">
      <alignment horizontal="right"/>
      <protection/>
    </xf>
    <xf numFmtId="164" fontId="8" fillId="0" borderId="49" xfId="0" applyNumberFormat="1" applyFont="1" applyBorder="1" applyAlignment="1" applyProtection="1">
      <alignment horizontal="right"/>
      <protection/>
    </xf>
    <xf numFmtId="164" fontId="8" fillId="0" borderId="50" xfId="0" applyNumberFormat="1" applyFont="1" applyBorder="1" applyAlignment="1" applyProtection="1">
      <alignment horizontal="right"/>
      <protection/>
    </xf>
    <xf numFmtId="165" fontId="8" fillId="0" borderId="51" xfId="0" applyNumberFormat="1" applyFont="1" applyBorder="1" applyAlignment="1" applyProtection="1">
      <alignment horizontal="right"/>
      <protection/>
    </xf>
    <xf numFmtId="0" fontId="5" fillId="0" borderId="12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164" fontId="8" fillId="0" borderId="52" xfId="0" applyNumberFormat="1" applyFont="1" applyBorder="1" applyAlignment="1" applyProtection="1">
      <alignment horizontal="right"/>
      <protection/>
    </xf>
    <xf numFmtId="164" fontId="8" fillId="0" borderId="53" xfId="0" applyNumberFormat="1" applyFont="1" applyBorder="1" applyAlignment="1" applyProtection="1">
      <alignment horizontal="right"/>
      <protection/>
    </xf>
    <xf numFmtId="165" fontId="8" fillId="0" borderId="54" xfId="0" applyNumberFormat="1" applyFont="1" applyBorder="1" applyAlignment="1" applyProtection="1">
      <alignment horizontal="right"/>
      <protection/>
    </xf>
    <xf numFmtId="0" fontId="5" fillId="33" borderId="16" xfId="0" applyFont="1" applyFill="1" applyBorder="1" applyAlignment="1">
      <alignment/>
    </xf>
    <xf numFmtId="164" fontId="9" fillId="33" borderId="52" xfId="0" applyNumberFormat="1" applyFont="1" applyFill="1" applyBorder="1" applyAlignment="1" applyProtection="1">
      <alignment horizontal="right"/>
      <protection/>
    </xf>
    <xf numFmtId="164" fontId="9" fillId="33" borderId="53" xfId="0" applyNumberFormat="1" applyFont="1" applyFill="1" applyBorder="1" applyAlignment="1" applyProtection="1">
      <alignment horizontal="right"/>
      <protection/>
    </xf>
    <xf numFmtId="165" fontId="9" fillId="33" borderId="54" xfId="0" applyNumberFormat="1" applyFont="1" applyFill="1" applyBorder="1" applyAlignment="1" applyProtection="1">
      <alignment horizontal="right"/>
      <protection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47" xfId="0" applyFont="1" applyBorder="1" applyAlignment="1">
      <alignment/>
    </xf>
    <xf numFmtId="164" fontId="8" fillId="0" borderId="55" xfId="0" applyNumberFormat="1" applyFont="1" applyBorder="1" applyAlignment="1" applyProtection="1">
      <alignment horizontal="right"/>
      <protection/>
    </xf>
    <xf numFmtId="164" fontId="8" fillId="0" borderId="56" xfId="0" applyNumberFormat="1" applyFont="1" applyBorder="1" applyAlignment="1" applyProtection="1">
      <alignment horizontal="right"/>
      <protection/>
    </xf>
    <xf numFmtId="164" fontId="8" fillId="0" borderId="57" xfId="0" applyNumberFormat="1" applyFont="1" applyBorder="1" applyAlignment="1" applyProtection="1">
      <alignment horizontal="right"/>
      <protection/>
    </xf>
    <xf numFmtId="165" fontId="8" fillId="0" borderId="58" xfId="0" applyNumberFormat="1" applyFont="1" applyBorder="1" applyAlignment="1" applyProtection="1">
      <alignment horizontal="right"/>
      <protection/>
    </xf>
    <xf numFmtId="164" fontId="8" fillId="0" borderId="59" xfId="0" applyNumberFormat="1" applyFont="1" applyBorder="1" applyAlignment="1" applyProtection="1">
      <alignment horizontal="right"/>
      <protection/>
    </xf>
    <xf numFmtId="164" fontId="8" fillId="0" borderId="60" xfId="0" applyNumberFormat="1" applyFont="1" applyBorder="1" applyAlignment="1" applyProtection="1">
      <alignment horizontal="right"/>
      <protection/>
    </xf>
    <xf numFmtId="164" fontId="8" fillId="0" borderId="61" xfId="0" applyNumberFormat="1" applyFont="1" applyBorder="1" applyAlignment="1" applyProtection="1">
      <alignment horizontal="right"/>
      <protection/>
    </xf>
    <xf numFmtId="165" fontId="8" fillId="0" borderId="62" xfId="0" applyNumberFormat="1" applyFont="1" applyBorder="1" applyAlignment="1" applyProtection="1">
      <alignment horizontal="right"/>
      <protection/>
    </xf>
    <xf numFmtId="164" fontId="9" fillId="33" borderId="59" xfId="0" applyNumberFormat="1" applyFont="1" applyFill="1" applyBorder="1" applyAlignment="1" applyProtection="1">
      <alignment horizontal="right"/>
      <protection/>
    </xf>
    <xf numFmtId="164" fontId="9" fillId="33" borderId="60" xfId="0" applyNumberFormat="1" applyFont="1" applyFill="1" applyBorder="1" applyAlignment="1" applyProtection="1">
      <alignment horizontal="right"/>
      <protection/>
    </xf>
    <xf numFmtId="164" fontId="9" fillId="33" borderId="61" xfId="0" applyNumberFormat="1" applyFont="1" applyFill="1" applyBorder="1" applyAlignment="1" applyProtection="1">
      <alignment horizontal="right"/>
      <protection/>
    </xf>
    <xf numFmtId="165" fontId="9" fillId="33" borderId="62" xfId="0" applyNumberFormat="1" applyFont="1" applyFill="1" applyBorder="1" applyAlignment="1" applyProtection="1">
      <alignment horizontal="right"/>
      <protection/>
    </xf>
    <xf numFmtId="0" fontId="5" fillId="33" borderId="24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165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0" fontId="7" fillId="0" borderId="47" xfId="0" applyNumberFormat="1" applyFont="1" applyBorder="1" applyAlignment="1">
      <alignment/>
    </xf>
    <xf numFmtId="0" fontId="5" fillId="0" borderId="63" xfId="0" applyFont="1" applyBorder="1" applyAlignment="1" applyProtection="1">
      <alignment horizontal="center"/>
      <protection/>
    </xf>
    <xf numFmtId="164" fontId="8" fillId="0" borderId="64" xfId="0" applyNumberFormat="1" applyFont="1" applyBorder="1" applyAlignment="1" applyProtection="1">
      <alignment horizontal="right"/>
      <protection/>
    </xf>
    <xf numFmtId="164" fontId="8" fillId="0" borderId="65" xfId="0" applyNumberFormat="1" applyFont="1" applyBorder="1" applyAlignment="1" applyProtection="1">
      <alignment horizontal="right"/>
      <protection/>
    </xf>
    <xf numFmtId="165" fontId="8" fillId="0" borderId="63" xfId="0" applyNumberFormat="1" applyFont="1" applyBorder="1" applyAlignment="1" applyProtection="1">
      <alignment horizontal="right"/>
      <protection/>
    </xf>
    <xf numFmtId="165" fontId="8" fillId="0" borderId="66" xfId="0" applyNumberFormat="1" applyFont="1" applyBorder="1" applyAlignment="1" applyProtection="1">
      <alignment horizontal="right"/>
      <protection/>
    </xf>
    <xf numFmtId="0" fontId="5" fillId="0" borderId="18" xfId="0" applyFont="1" applyFill="1" applyBorder="1" applyAlignment="1">
      <alignment/>
    </xf>
    <xf numFmtId="0" fontId="5" fillId="0" borderId="67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164" fontId="9" fillId="0" borderId="68" xfId="0" applyNumberFormat="1" applyFont="1" applyFill="1" applyBorder="1" applyAlignment="1" applyProtection="1">
      <alignment horizontal="right"/>
      <protection/>
    </xf>
    <xf numFmtId="164" fontId="9" fillId="0" borderId="69" xfId="0" applyNumberFormat="1" applyFont="1" applyFill="1" applyBorder="1" applyAlignment="1" applyProtection="1">
      <alignment horizontal="right"/>
      <protection/>
    </xf>
    <xf numFmtId="165" fontId="9" fillId="0" borderId="70" xfId="0" applyNumberFormat="1" applyFont="1" applyFill="1" applyBorder="1" applyAlignment="1" applyProtection="1">
      <alignment horizontal="right"/>
      <protection/>
    </xf>
    <xf numFmtId="164" fontId="9" fillId="0" borderId="71" xfId="0" applyNumberFormat="1" applyFont="1" applyFill="1" applyBorder="1" applyAlignment="1" applyProtection="1">
      <alignment horizontal="right"/>
      <protection/>
    </xf>
    <xf numFmtId="164" fontId="9" fillId="0" borderId="30" xfId="0" applyNumberFormat="1" applyFont="1" applyFill="1" applyBorder="1" applyAlignment="1" applyProtection="1">
      <alignment horizontal="right"/>
      <protection/>
    </xf>
    <xf numFmtId="164" fontId="9" fillId="0" borderId="43" xfId="0" applyNumberFormat="1" applyFont="1" applyBorder="1" applyAlignment="1" applyProtection="1">
      <alignment horizontal="right"/>
      <protection/>
    </xf>
    <xf numFmtId="0" fontId="5" fillId="0" borderId="39" xfId="0" applyFont="1" applyBorder="1" applyAlignment="1" applyProtection="1">
      <alignment horizontal="center"/>
      <protection/>
    </xf>
    <xf numFmtId="164" fontId="9" fillId="0" borderId="72" xfId="0" applyNumberFormat="1" applyFont="1" applyFill="1" applyBorder="1" applyAlignment="1" applyProtection="1">
      <alignment horizontal="right"/>
      <protection/>
    </xf>
    <xf numFmtId="164" fontId="9" fillId="0" borderId="73" xfId="0" applyNumberFormat="1" applyFont="1" applyBorder="1" applyAlignment="1" applyProtection="1">
      <alignment horizontal="right"/>
      <protection/>
    </xf>
    <xf numFmtId="0" fontId="5" fillId="0" borderId="74" xfId="0" applyFont="1" applyFill="1" applyBorder="1" applyAlignment="1">
      <alignment/>
    </xf>
    <xf numFmtId="165" fontId="8" fillId="0" borderId="75" xfId="0" applyNumberFormat="1" applyFont="1" applyFill="1" applyBorder="1" applyAlignment="1" applyProtection="1">
      <alignment horizontal="right"/>
      <protection/>
    </xf>
    <xf numFmtId="165" fontId="8" fillId="0" borderId="76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164" fontId="4" fillId="0" borderId="0" xfId="0" applyNumberFormat="1" applyFont="1" applyFill="1" applyAlignment="1" applyProtection="1">
      <alignment/>
      <protection/>
    </xf>
    <xf numFmtId="165" fontId="4" fillId="0" borderId="0" xfId="0" applyNumberFormat="1" applyFont="1" applyFill="1" applyAlignment="1">
      <alignment/>
    </xf>
    <xf numFmtId="164" fontId="8" fillId="0" borderId="0" xfId="0" applyNumberFormat="1" applyFont="1" applyFill="1" applyAlignment="1" applyProtection="1">
      <alignment/>
      <protection/>
    </xf>
    <xf numFmtId="165" fontId="7" fillId="0" borderId="77" xfId="0" applyNumberFormat="1" applyFont="1" applyBorder="1" applyAlignment="1">
      <alignment/>
    </xf>
    <xf numFmtId="165" fontId="7" fillId="0" borderId="62" xfId="0" applyNumberFormat="1" applyFont="1" applyBorder="1" applyAlignment="1">
      <alignment/>
    </xf>
    <xf numFmtId="0" fontId="11" fillId="0" borderId="0" xfId="0" applyFont="1" applyAlignment="1">
      <alignment horizontal="centerContinuous"/>
    </xf>
    <xf numFmtId="0" fontId="5" fillId="0" borderId="78" xfId="0" applyFont="1" applyFill="1" applyBorder="1" applyAlignment="1">
      <alignment/>
    </xf>
    <xf numFmtId="0" fontId="5" fillId="0" borderId="18" xfId="0" applyNumberFormat="1" applyFont="1" applyFill="1" applyBorder="1" applyAlignment="1">
      <alignment/>
    </xf>
    <xf numFmtId="165" fontId="9" fillId="0" borderId="63" xfId="0" applyNumberFormat="1" applyFont="1" applyFill="1" applyBorder="1" applyAlignment="1" applyProtection="1">
      <alignment horizontal="right"/>
      <protection/>
    </xf>
    <xf numFmtId="164" fontId="9" fillId="0" borderId="52" xfId="0" applyNumberFormat="1" applyFont="1" applyFill="1" applyBorder="1" applyAlignment="1" applyProtection="1">
      <alignment horizontal="right"/>
      <protection/>
    </xf>
    <xf numFmtId="165" fontId="9" fillId="0" borderId="66" xfId="0" applyNumberFormat="1" applyFont="1" applyFill="1" applyBorder="1" applyAlignment="1" applyProtection="1">
      <alignment horizontal="right"/>
      <protection/>
    </xf>
    <xf numFmtId="0" fontId="7" fillId="0" borderId="16" xfId="0" applyFont="1" applyFill="1" applyBorder="1" applyAlignment="1">
      <alignment/>
    </xf>
    <xf numFmtId="164" fontId="8" fillId="0" borderId="39" xfId="0" applyNumberFormat="1" applyFont="1" applyFill="1" applyBorder="1" applyAlignment="1" applyProtection="1">
      <alignment horizontal="right"/>
      <protection/>
    </xf>
    <xf numFmtId="164" fontId="8" fillId="0" borderId="26" xfId="0" applyNumberFormat="1" applyFont="1" applyFill="1" applyBorder="1" applyAlignment="1" applyProtection="1">
      <alignment horizontal="right"/>
      <protection/>
    </xf>
    <xf numFmtId="165" fontId="8" fillId="0" borderId="63" xfId="0" applyNumberFormat="1" applyFont="1" applyFill="1" applyBorder="1" applyAlignment="1" applyProtection="1">
      <alignment horizontal="right"/>
      <protection/>
    </xf>
    <xf numFmtId="164" fontId="8" fillId="0" borderId="64" xfId="0" applyNumberFormat="1" applyFont="1" applyFill="1" applyBorder="1" applyAlignment="1" applyProtection="1">
      <alignment horizontal="right"/>
      <protection/>
    </xf>
    <xf numFmtId="0" fontId="7" fillId="0" borderId="79" xfId="0" applyFont="1" applyFill="1" applyBorder="1" applyAlignment="1">
      <alignment/>
    </xf>
    <xf numFmtId="164" fontId="9" fillId="0" borderId="55" xfId="0" applyNumberFormat="1" applyFont="1" applyFill="1" applyBorder="1" applyAlignment="1" applyProtection="1">
      <alignment horizontal="right"/>
      <protection/>
    </xf>
    <xf numFmtId="165" fontId="9" fillId="0" borderId="80" xfId="0" applyNumberFormat="1" applyFont="1" applyFill="1" applyBorder="1" applyAlignment="1" applyProtection="1">
      <alignment horizontal="right"/>
      <protection/>
    </xf>
    <xf numFmtId="0" fontId="5" fillId="0" borderId="12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81" xfId="0" applyFont="1" applyFill="1" applyBorder="1" applyAlignment="1">
      <alignment/>
    </xf>
    <xf numFmtId="0" fontId="5" fillId="0" borderId="8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164" fontId="9" fillId="0" borderId="0" xfId="0" applyNumberFormat="1" applyFont="1" applyFill="1" applyBorder="1" applyAlignment="1" applyProtection="1">
      <alignment horizontal="right"/>
      <protection/>
    </xf>
    <xf numFmtId="0" fontId="9" fillId="0" borderId="83" xfId="0" applyFont="1" applyBorder="1" applyAlignment="1" applyProtection="1">
      <alignment/>
      <protection/>
    </xf>
    <xf numFmtId="0" fontId="8" fillId="0" borderId="84" xfId="0" applyFont="1" applyFill="1" applyBorder="1" applyAlignment="1" applyProtection="1">
      <alignment/>
      <protection/>
    </xf>
    <xf numFmtId="0" fontId="8" fillId="0" borderId="84" xfId="0" applyFont="1" applyBorder="1" applyAlignment="1" applyProtection="1">
      <alignment/>
      <protection/>
    </xf>
    <xf numFmtId="0" fontId="9" fillId="33" borderId="84" xfId="0" applyFont="1" applyFill="1" applyBorder="1" applyAlignment="1" applyProtection="1">
      <alignment/>
      <protection/>
    </xf>
    <xf numFmtId="0" fontId="8" fillId="0" borderId="85" xfId="0" applyFont="1" applyBorder="1" applyAlignment="1" applyProtection="1">
      <alignment/>
      <protection/>
    </xf>
    <xf numFmtId="0" fontId="8" fillId="0" borderId="38" xfId="0" applyFont="1" applyBorder="1" applyAlignment="1" applyProtection="1">
      <alignment/>
      <protection/>
    </xf>
    <xf numFmtId="0" fontId="8" fillId="0" borderId="84" xfId="0" applyFont="1" applyBorder="1" applyAlignment="1" applyProtection="1">
      <alignment horizontal="left"/>
      <protection/>
    </xf>
    <xf numFmtId="0" fontId="9" fillId="33" borderId="84" xfId="0" applyFont="1" applyFill="1" applyBorder="1" applyAlignment="1" applyProtection="1">
      <alignment horizontal="left"/>
      <protection/>
    </xf>
    <xf numFmtId="0" fontId="9" fillId="33" borderId="62" xfId="0" applyFont="1" applyFill="1" applyBorder="1" applyAlignment="1">
      <alignment/>
    </xf>
    <xf numFmtId="0" fontId="8" fillId="0" borderId="75" xfId="0" applyFont="1" applyBorder="1" applyAlignment="1" applyProtection="1">
      <alignment/>
      <protection/>
    </xf>
    <xf numFmtId="0" fontId="8" fillId="0" borderId="75" xfId="0" applyFont="1" applyBorder="1" applyAlignment="1" applyProtection="1">
      <alignment horizontal="left"/>
      <protection/>
    </xf>
    <xf numFmtId="0" fontId="9" fillId="33" borderId="75" xfId="0" applyFont="1" applyFill="1" applyBorder="1" applyAlignment="1" applyProtection="1">
      <alignment horizontal="left"/>
      <protection/>
    </xf>
    <xf numFmtId="0" fontId="9" fillId="33" borderId="38" xfId="0" applyFont="1" applyFill="1" applyBorder="1" applyAlignment="1" applyProtection="1">
      <alignment horizontal="left"/>
      <protection/>
    </xf>
    <xf numFmtId="0" fontId="6" fillId="0" borderId="1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 applyProtection="1">
      <alignment horizontal="center"/>
      <protection/>
    </xf>
    <xf numFmtId="0" fontId="9" fillId="0" borderId="84" xfId="0" applyFont="1" applyFill="1" applyBorder="1" applyAlignment="1" applyProtection="1">
      <alignment/>
      <protection/>
    </xf>
    <xf numFmtId="0" fontId="9" fillId="0" borderId="84" xfId="0" applyFont="1" applyFill="1" applyBorder="1" applyAlignment="1" applyProtection="1">
      <alignment horizontal="left"/>
      <protection/>
    </xf>
    <xf numFmtId="0" fontId="9" fillId="0" borderId="58" xfId="0" applyFont="1" applyFill="1" applyBorder="1" applyAlignment="1" applyProtection="1">
      <alignment horizontal="left"/>
      <protection/>
    </xf>
    <xf numFmtId="0" fontId="9" fillId="0" borderId="86" xfId="0" applyFont="1" applyFill="1" applyBorder="1" applyAlignment="1" applyProtection="1">
      <alignment horizontal="left"/>
      <protection/>
    </xf>
    <xf numFmtId="0" fontId="9" fillId="0" borderId="46" xfId="0" applyFont="1" applyBorder="1" applyAlignment="1" applyProtection="1">
      <alignment/>
      <protection/>
    </xf>
    <xf numFmtId="0" fontId="9" fillId="0" borderId="87" xfId="0" applyFont="1" applyFill="1" applyBorder="1" applyAlignment="1" applyProtection="1">
      <alignment/>
      <protection/>
    </xf>
    <xf numFmtId="0" fontId="8" fillId="0" borderId="38" xfId="0" applyFont="1" applyFill="1" applyBorder="1" applyAlignment="1" applyProtection="1">
      <alignment/>
      <protection/>
    </xf>
    <xf numFmtId="0" fontId="9" fillId="0" borderId="46" xfId="0" applyFont="1" applyFill="1" applyBorder="1" applyAlignment="1" applyProtection="1">
      <alignment/>
      <protection/>
    </xf>
    <xf numFmtId="165" fontId="8" fillId="0" borderId="88" xfId="0" applyNumberFormat="1" applyFont="1" applyFill="1" applyBorder="1" applyAlignment="1" applyProtection="1">
      <alignment horizontal="right"/>
      <protection/>
    </xf>
    <xf numFmtId="165" fontId="9" fillId="0" borderId="75" xfId="0" applyNumberFormat="1" applyFont="1" applyFill="1" applyBorder="1" applyAlignment="1" applyProtection="1">
      <alignment horizontal="right"/>
      <protection/>
    </xf>
    <xf numFmtId="165" fontId="9" fillId="0" borderId="89" xfId="0" applyNumberFormat="1" applyFont="1" applyFill="1" applyBorder="1" applyAlignment="1" applyProtection="1">
      <alignment horizontal="right"/>
      <protection/>
    </xf>
    <xf numFmtId="3" fontId="7" fillId="0" borderId="12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165" fontId="7" fillId="0" borderId="9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0" xfId="0" applyFont="1" applyBorder="1" applyAlignment="1">
      <alignment/>
    </xf>
    <xf numFmtId="3" fontId="0" fillId="0" borderId="0" xfId="0" applyNumberFormat="1" applyAlignment="1">
      <alignment/>
    </xf>
    <xf numFmtId="0" fontId="4" fillId="0" borderId="77" xfId="0" applyFont="1" applyBorder="1" applyAlignment="1">
      <alignment horizontal="centerContinuous"/>
    </xf>
    <xf numFmtId="0" fontId="6" fillId="0" borderId="9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5" xfId="0" applyFont="1" applyBorder="1" applyAlignment="1">
      <alignment/>
    </xf>
    <xf numFmtId="0" fontId="4" fillId="0" borderId="32" xfId="0" applyFont="1" applyBorder="1" applyAlignment="1">
      <alignment horizontal="centerContinuous"/>
    </xf>
    <xf numFmtId="0" fontId="6" fillId="0" borderId="92" xfId="47" applyFont="1" applyBorder="1" applyAlignment="1">
      <alignment horizontal="center"/>
      <protection/>
    </xf>
    <xf numFmtId="0" fontId="7" fillId="0" borderId="16" xfId="0" applyFont="1" applyBorder="1" applyAlignment="1">
      <alignment horizontal="left"/>
    </xf>
    <xf numFmtId="3" fontId="7" fillId="0" borderId="93" xfId="0" applyNumberFormat="1" applyFont="1" applyBorder="1" applyAlignment="1">
      <alignment/>
    </xf>
    <xf numFmtId="3" fontId="7" fillId="0" borderId="94" xfId="0" applyNumberFormat="1" applyFont="1" applyBorder="1" applyAlignment="1">
      <alignment/>
    </xf>
    <xf numFmtId="0" fontId="8" fillId="0" borderId="90" xfId="0" applyFont="1" applyBorder="1" applyAlignment="1">
      <alignment/>
    </xf>
    <xf numFmtId="0" fontId="8" fillId="0" borderId="62" xfId="0" applyFont="1" applyBorder="1" applyAlignment="1">
      <alignment/>
    </xf>
    <xf numFmtId="3" fontId="7" fillId="0" borderId="16" xfId="0" applyNumberFormat="1" applyFont="1" applyBorder="1" applyAlignment="1">
      <alignment/>
    </xf>
    <xf numFmtId="0" fontId="6" fillId="0" borderId="19" xfId="0" applyFont="1" applyBorder="1" applyAlignment="1" applyProtection="1">
      <alignment horizontal="center"/>
      <protection/>
    </xf>
    <xf numFmtId="0" fontId="6" fillId="0" borderId="31" xfId="0" applyFont="1" applyBorder="1" applyAlignment="1" applyProtection="1">
      <alignment horizontal="center"/>
      <protection/>
    </xf>
    <xf numFmtId="0" fontId="6" fillId="0" borderId="2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6" fillId="0" borderId="34" xfId="0" applyFont="1" applyBorder="1" applyAlignment="1" applyProtection="1">
      <alignment horizontal="center"/>
      <protection/>
    </xf>
    <xf numFmtId="0" fontId="7" fillId="0" borderId="95" xfId="0" applyFont="1" applyBorder="1" applyAlignment="1">
      <alignment/>
    </xf>
    <xf numFmtId="164" fontId="8" fillId="0" borderId="95" xfId="0" applyNumberFormat="1" applyFont="1" applyBorder="1" applyAlignment="1" applyProtection="1">
      <alignment horizontal="right"/>
      <protection/>
    </xf>
    <xf numFmtId="164" fontId="8" fillId="0" borderId="96" xfId="0" applyNumberFormat="1" applyFont="1" applyBorder="1" applyAlignment="1" applyProtection="1">
      <alignment horizontal="right"/>
      <protection/>
    </xf>
    <xf numFmtId="0" fontId="8" fillId="0" borderId="97" xfId="0" applyFont="1" applyBorder="1" applyAlignment="1" applyProtection="1">
      <alignment/>
      <protection/>
    </xf>
    <xf numFmtId="0" fontId="9" fillId="0" borderId="98" xfId="0" applyFont="1" applyBorder="1" applyAlignment="1" applyProtection="1">
      <alignment horizontal="center"/>
      <protection/>
    </xf>
    <xf numFmtId="0" fontId="9" fillId="0" borderId="99" xfId="0" applyFont="1" applyBorder="1" applyAlignment="1" applyProtection="1">
      <alignment horizontal="center"/>
      <protection/>
    </xf>
    <xf numFmtId="165" fontId="9" fillId="0" borderId="100" xfId="0" applyNumberFormat="1" applyFont="1" applyBorder="1" applyAlignment="1" applyProtection="1">
      <alignment horizontal="right"/>
      <protection/>
    </xf>
    <xf numFmtId="165" fontId="9" fillId="33" borderId="63" xfId="0" applyNumberFormat="1" applyFont="1" applyFill="1" applyBorder="1" applyAlignment="1" applyProtection="1">
      <alignment horizontal="right"/>
      <protection/>
    </xf>
    <xf numFmtId="165" fontId="8" fillId="0" borderId="101" xfId="0" applyNumberFormat="1" applyFont="1" applyBorder="1" applyAlignment="1" applyProtection="1">
      <alignment horizontal="right"/>
      <protection/>
    </xf>
    <xf numFmtId="165" fontId="9" fillId="33" borderId="66" xfId="0" applyNumberFormat="1" applyFont="1" applyFill="1" applyBorder="1" applyAlignment="1" applyProtection="1">
      <alignment horizontal="right"/>
      <protection/>
    </xf>
    <xf numFmtId="165" fontId="8" fillId="0" borderId="80" xfId="0" applyNumberFormat="1" applyFont="1" applyBorder="1" applyAlignment="1" applyProtection="1">
      <alignment horizontal="right"/>
      <protection/>
    </xf>
    <xf numFmtId="165" fontId="8" fillId="0" borderId="102" xfId="0" applyNumberFormat="1" applyFont="1" applyBorder="1" applyAlignment="1" applyProtection="1">
      <alignment horizontal="right"/>
      <protection/>
    </xf>
    <xf numFmtId="165" fontId="9" fillId="33" borderId="102" xfId="0" applyNumberFormat="1" applyFont="1" applyFill="1" applyBorder="1" applyAlignment="1" applyProtection="1">
      <alignment horizontal="right"/>
      <protection/>
    </xf>
    <xf numFmtId="3" fontId="7" fillId="0" borderId="18" xfId="0" applyNumberFormat="1" applyFont="1" applyFill="1" applyBorder="1" applyAlignment="1">
      <alignment/>
    </xf>
    <xf numFmtId="0" fontId="5" fillId="0" borderId="27" xfId="0" applyFont="1" applyBorder="1" applyAlignment="1">
      <alignment/>
    </xf>
    <xf numFmtId="0" fontId="9" fillId="0" borderId="85" xfId="0" applyFont="1" applyBorder="1" applyAlignment="1" applyProtection="1">
      <alignment/>
      <protection/>
    </xf>
    <xf numFmtId="164" fontId="9" fillId="0" borderId="39" xfId="0" applyNumberFormat="1" applyFont="1" applyBorder="1" applyAlignment="1" applyProtection="1">
      <alignment horizontal="right"/>
      <protection/>
    </xf>
    <xf numFmtId="164" fontId="9" fillId="0" borderId="25" xfId="0" applyNumberFormat="1" applyFont="1" applyBorder="1" applyAlignment="1" applyProtection="1">
      <alignment horizontal="right"/>
      <protection/>
    </xf>
    <xf numFmtId="164" fontId="9" fillId="0" borderId="26" xfId="0" applyNumberFormat="1" applyFont="1" applyBorder="1" applyAlignment="1" applyProtection="1">
      <alignment horizontal="right"/>
      <protection/>
    </xf>
    <xf numFmtId="164" fontId="8" fillId="0" borderId="103" xfId="0" applyNumberFormat="1" applyFont="1" applyBorder="1" applyAlignment="1" applyProtection="1">
      <alignment horizontal="right"/>
      <protection/>
    </xf>
    <xf numFmtId="0" fontId="8" fillId="0" borderId="75" xfId="0" applyFont="1" applyFill="1" applyBorder="1" applyAlignment="1">
      <alignment/>
    </xf>
    <xf numFmtId="164" fontId="8" fillId="0" borderId="48" xfId="0" applyNumberFormat="1" applyFont="1" applyFill="1" applyBorder="1" applyAlignment="1" applyProtection="1">
      <alignment horizontal="right"/>
      <protection/>
    </xf>
    <xf numFmtId="164" fontId="8" fillId="0" borderId="40" xfId="0" applyNumberFormat="1" applyFont="1" applyFill="1" applyBorder="1" applyAlignment="1" applyProtection="1">
      <alignment horizontal="right"/>
      <protection/>
    </xf>
    <xf numFmtId="0" fontId="7" fillId="0" borderId="12" xfId="0" applyFont="1" applyFill="1" applyBorder="1" applyAlignment="1">
      <alignment/>
    </xf>
    <xf numFmtId="0" fontId="8" fillId="0" borderId="88" xfId="0" applyFont="1" applyFill="1" applyBorder="1" applyAlignment="1">
      <alignment/>
    </xf>
    <xf numFmtId="164" fontId="8" fillId="0" borderId="59" xfId="0" applyNumberFormat="1" applyFont="1" applyFill="1" applyBorder="1" applyAlignment="1" applyProtection="1">
      <alignment horizontal="right"/>
      <protection/>
    </xf>
    <xf numFmtId="164" fontId="8" fillId="0" borderId="60" xfId="0" applyNumberFormat="1" applyFont="1" applyFill="1" applyBorder="1" applyAlignment="1" applyProtection="1">
      <alignment horizontal="right"/>
      <protection/>
    </xf>
    <xf numFmtId="164" fontId="8" fillId="0" borderId="61" xfId="0" applyNumberFormat="1" applyFont="1" applyFill="1" applyBorder="1" applyAlignment="1" applyProtection="1">
      <alignment horizontal="right"/>
      <protection/>
    </xf>
    <xf numFmtId="165" fontId="8" fillId="0" borderId="62" xfId="0" applyNumberFormat="1" applyFont="1" applyFill="1" applyBorder="1" applyAlignment="1" applyProtection="1">
      <alignment horizontal="right"/>
      <protection/>
    </xf>
    <xf numFmtId="0" fontId="5" fillId="33" borderId="12" xfId="0" applyFont="1" applyFill="1" applyBorder="1" applyAlignment="1">
      <alignment/>
    </xf>
    <xf numFmtId="0" fontId="9" fillId="33" borderId="38" xfId="0" applyFont="1" applyFill="1" applyBorder="1" applyAlignment="1" applyProtection="1">
      <alignment/>
      <protection/>
    </xf>
    <xf numFmtId="165" fontId="8" fillId="0" borderId="66" xfId="0" applyNumberFormat="1" applyFont="1" applyFill="1" applyBorder="1" applyAlignment="1" applyProtection="1">
      <alignment horizontal="right"/>
      <protection/>
    </xf>
    <xf numFmtId="165" fontId="8" fillId="0" borderId="54" xfId="0" applyNumberFormat="1" applyFont="1" applyFill="1" applyBorder="1" applyAlignment="1" applyProtection="1">
      <alignment horizontal="right"/>
      <protection/>
    </xf>
    <xf numFmtId="0" fontId="5" fillId="0" borderId="16" xfId="0" applyFont="1" applyFill="1" applyBorder="1" applyAlignment="1">
      <alignment/>
    </xf>
    <xf numFmtId="164" fontId="8" fillId="0" borderId="104" xfId="0" applyNumberFormat="1" applyFont="1" applyBorder="1" applyAlignment="1" applyProtection="1">
      <alignment horizontal="right"/>
      <protection/>
    </xf>
    <xf numFmtId="164" fontId="9" fillId="0" borderId="105" xfId="0" applyNumberFormat="1" applyFont="1" applyFill="1" applyBorder="1" applyAlignment="1" applyProtection="1">
      <alignment horizontal="right"/>
      <protection/>
    </xf>
    <xf numFmtId="164" fontId="9" fillId="0" borderId="106" xfId="0" applyNumberFormat="1" applyFont="1" applyFill="1" applyBorder="1" applyAlignment="1" applyProtection="1">
      <alignment horizontal="right"/>
      <protection/>
    </xf>
    <xf numFmtId="164" fontId="8" fillId="0" borderId="18" xfId="0" applyNumberFormat="1" applyFont="1" applyBorder="1" applyAlignment="1" applyProtection="1">
      <alignment horizontal="right"/>
      <protection/>
    </xf>
    <xf numFmtId="0" fontId="7" fillId="0" borderId="107" xfId="0" applyFont="1" applyBorder="1" applyAlignment="1">
      <alignment/>
    </xf>
    <xf numFmtId="0" fontId="5" fillId="0" borderId="108" xfId="0" applyFont="1" applyFill="1" applyBorder="1" applyAlignment="1">
      <alignment/>
    </xf>
    <xf numFmtId="0" fontId="5" fillId="0" borderId="109" xfId="0" applyFont="1" applyFill="1" applyBorder="1" applyAlignment="1">
      <alignment/>
    </xf>
    <xf numFmtId="164" fontId="8" fillId="0" borderId="97" xfId="0" applyNumberFormat="1" applyFont="1" applyFill="1" applyBorder="1" applyAlignment="1" applyProtection="1">
      <alignment horizontal="right"/>
      <protection/>
    </xf>
    <xf numFmtId="164" fontId="8" fillId="0" borderId="110" xfId="0" applyNumberFormat="1" applyFont="1" applyFill="1" applyBorder="1" applyAlignment="1" applyProtection="1">
      <alignment horizontal="right"/>
      <protection/>
    </xf>
    <xf numFmtId="0" fontId="5" fillId="0" borderId="108" xfId="0" applyFont="1" applyBorder="1" applyAlignment="1">
      <alignment/>
    </xf>
    <xf numFmtId="0" fontId="7" fillId="0" borderId="111" xfId="0" applyFont="1" applyBorder="1" applyAlignment="1">
      <alignment/>
    </xf>
    <xf numFmtId="0" fontId="8" fillId="0" borderId="112" xfId="0" applyFont="1" applyBorder="1" applyAlignment="1" applyProtection="1">
      <alignment/>
      <protection/>
    </xf>
    <xf numFmtId="0" fontId="4" fillId="33" borderId="33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9" fillId="33" borderId="37" xfId="0" applyFont="1" applyFill="1" applyBorder="1" applyAlignment="1">
      <alignment/>
    </xf>
    <xf numFmtId="164" fontId="9" fillId="33" borderId="113" xfId="0" applyNumberFormat="1" applyFont="1" applyFill="1" applyBorder="1" applyAlignment="1" applyProtection="1">
      <alignment horizontal="right"/>
      <protection/>
    </xf>
    <xf numFmtId="164" fontId="9" fillId="33" borderId="114" xfId="0" applyNumberFormat="1" applyFont="1" applyFill="1" applyBorder="1" applyAlignment="1" applyProtection="1">
      <alignment horizontal="right"/>
      <protection/>
    </xf>
    <xf numFmtId="165" fontId="9" fillId="33" borderId="37" xfId="0" applyNumberFormat="1" applyFont="1" applyFill="1" applyBorder="1" applyAlignment="1" applyProtection="1">
      <alignment horizontal="right"/>
      <protection/>
    </xf>
    <xf numFmtId="165" fontId="9" fillId="33" borderId="115" xfId="0" applyNumberFormat="1" applyFont="1" applyFill="1" applyBorder="1" applyAlignment="1" applyProtection="1">
      <alignment horizontal="right"/>
      <protection/>
    </xf>
    <xf numFmtId="0" fontId="7" fillId="0" borderId="47" xfId="0" applyFont="1" applyBorder="1" applyAlignment="1">
      <alignment/>
    </xf>
    <xf numFmtId="0" fontId="8" fillId="0" borderId="86" xfId="0" applyFont="1" applyBorder="1" applyAlignment="1">
      <alignment/>
    </xf>
    <xf numFmtId="3" fontId="7" fillId="0" borderId="47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165" fontId="7" fillId="0" borderId="86" xfId="0" applyNumberFormat="1" applyFont="1" applyBorder="1" applyAlignment="1">
      <alignment/>
    </xf>
    <xf numFmtId="3" fontId="7" fillId="0" borderId="116" xfId="0" applyNumberFormat="1" applyFont="1" applyBorder="1" applyAlignment="1">
      <alignment/>
    </xf>
    <xf numFmtId="165" fontId="7" fillId="0" borderId="51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9" fillId="0" borderId="37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65" fontId="5" fillId="0" borderId="37" xfId="0" applyNumberFormat="1" applyFont="1" applyFill="1" applyBorder="1" applyAlignment="1">
      <alignment/>
    </xf>
    <xf numFmtId="3" fontId="5" fillId="0" borderId="36" xfId="0" applyNumberFormat="1" applyFont="1" applyFill="1" applyBorder="1" applyAlignment="1">
      <alignment/>
    </xf>
    <xf numFmtId="0" fontId="4" fillId="0" borderId="47" xfId="0" applyFont="1" applyBorder="1" applyAlignment="1">
      <alignment/>
    </xf>
    <xf numFmtId="0" fontId="4" fillId="0" borderId="79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23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165" fontId="5" fillId="0" borderId="37" xfId="0" applyNumberFormat="1" applyFont="1" applyBorder="1" applyAlignment="1">
      <alignment/>
    </xf>
    <xf numFmtId="165" fontId="9" fillId="33" borderId="54" xfId="0" applyNumberFormat="1" applyFont="1" applyFill="1" applyBorder="1" applyAlignment="1" applyProtection="1">
      <alignment horizontal="right" shrinkToFit="1"/>
      <protection/>
    </xf>
    <xf numFmtId="165" fontId="9" fillId="33" borderId="66" xfId="0" applyNumberFormat="1" applyFont="1" applyFill="1" applyBorder="1" applyAlignment="1" applyProtection="1">
      <alignment horizontal="right" shrinkToFit="1"/>
      <protection/>
    </xf>
    <xf numFmtId="0" fontId="8" fillId="0" borderId="117" xfId="0" applyFont="1" applyBorder="1" applyAlignment="1" applyProtection="1">
      <alignment/>
      <protection/>
    </xf>
    <xf numFmtId="164" fontId="8" fillId="0" borderId="118" xfId="0" applyNumberFormat="1" applyFont="1" applyBorder="1" applyAlignment="1" applyProtection="1">
      <alignment horizontal="right"/>
      <protection/>
    </xf>
    <xf numFmtId="0" fontId="8" fillId="0" borderId="104" xfId="0" applyFont="1" applyBorder="1" applyAlignment="1" applyProtection="1">
      <alignment/>
      <protection/>
    </xf>
    <xf numFmtId="165" fontId="8" fillId="0" borderId="54" xfId="0" applyNumberFormat="1" applyFont="1" applyBorder="1" applyAlignment="1" applyProtection="1">
      <alignment horizontal="right" shrinkToFit="1"/>
      <protection/>
    </xf>
    <xf numFmtId="164" fontId="8" fillId="0" borderId="72" xfId="0" applyNumberFormat="1" applyFont="1" applyBorder="1" applyAlignment="1" applyProtection="1">
      <alignment horizontal="right"/>
      <protection/>
    </xf>
    <xf numFmtId="164" fontId="8" fillId="0" borderId="119" xfId="0" applyNumberFormat="1" applyFont="1" applyBorder="1" applyAlignment="1" applyProtection="1">
      <alignment horizontal="right"/>
      <protection/>
    </xf>
    <xf numFmtId="165" fontId="8" fillId="0" borderId="86" xfId="0" applyNumberFormat="1" applyFont="1" applyBorder="1" applyAlignment="1" applyProtection="1">
      <alignment horizontal="right"/>
      <protection/>
    </xf>
    <xf numFmtId="164" fontId="8" fillId="0" borderId="110" xfId="0" applyNumberFormat="1" applyFont="1" applyBorder="1" applyAlignment="1" applyProtection="1">
      <alignment horizontal="right"/>
      <protection/>
    </xf>
    <xf numFmtId="0" fontId="5" fillId="33" borderId="108" xfId="0" applyFont="1" applyFill="1" applyBorder="1" applyAlignment="1">
      <alignment/>
    </xf>
    <xf numFmtId="0" fontId="5" fillId="0" borderId="120" xfId="0" applyFont="1" applyBorder="1" applyAlignment="1">
      <alignment/>
    </xf>
    <xf numFmtId="164" fontId="8" fillId="0" borderId="121" xfId="0" applyNumberFormat="1" applyFont="1" applyFill="1" applyBorder="1" applyAlignment="1" applyProtection="1">
      <alignment horizontal="right"/>
      <protection/>
    </xf>
    <xf numFmtId="164" fontId="8" fillId="0" borderId="122" xfId="0" applyNumberFormat="1" applyFont="1" applyBorder="1" applyAlignment="1" applyProtection="1">
      <alignment horizontal="right"/>
      <protection/>
    </xf>
    <xf numFmtId="164" fontId="9" fillId="0" borderId="110" xfId="0" applyNumberFormat="1" applyFont="1" applyFill="1" applyBorder="1" applyAlignment="1" applyProtection="1">
      <alignment horizontal="right"/>
      <protection/>
    </xf>
    <xf numFmtId="164" fontId="9" fillId="0" borderId="60" xfId="0" applyNumberFormat="1" applyFont="1" applyFill="1" applyBorder="1" applyAlignment="1" applyProtection="1">
      <alignment horizontal="right"/>
      <protection/>
    </xf>
    <xf numFmtId="165" fontId="8" fillId="0" borderId="66" xfId="0" applyNumberFormat="1" applyFont="1" applyBorder="1" applyAlignment="1" applyProtection="1">
      <alignment horizontal="right" shrinkToFit="1"/>
      <protection/>
    </xf>
    <xf numFmtId="0" fontId="8" fillId="0" borderId="85" xfId="0" applyFont="1" applyFill="1" applyBorder="1" applyAlignment="1" applyProtection="1">
      <alignment/>
      <protection/>
    </xf>
    <xf numFmtId="164" fontId="8" fillId="0" borderId="56" xfId="0" applyNumberFormat="1" applyFont="1" applyFill="1" applyBorder="1" applyAlignment="1" applyProtection="1">
      <alignment horizontal="right"/>
      <protection/>
    </xf>
    <xf numFmtId="164" fontId="8" fillId="0" borderId="119" xfId="0" applyNumberFormat="1" applyFont="1" applyFill="1" applyBorder="1" applyAlignment="1" applyProtection="1">
      <alignment horizontal="right"/>
      <protection/>
    </xf>
    <xf numFmtId="164" fontId="8" fillId="0" borderId="123" xfId="0" applyNumberFormat="1" applyFont="1" applyFill="1" applyBorder="1" applyAlignment="1" applyProtection="1">
      <alignment horizontal="right"/>
      <protection/>
    </xf>
    <xf numFmtId="164" fontId="8" fillId="0" borderId="105" xfId="0" applyNumberFormat="1" applyFont="1" applyBorder="1" applyAlignment="1" applyProtection="1">
      <alignment horizontal="right"/>
      <protection/>
    </xf>
    <xf numFmtId="164" fontId="8" fillId="0" borderId="106" xfId="0" applyNumberFormat="1" applyFont="1" applyBorder="1" applyAlignment="1" applyProtection="1">
      <alignment horizontal="right"/>
      <protection/>
    </xf>
    <xf numFmtId="0" fontId="8" fillId="0" borderId="62" xfId="0" applyFont="1" applyFill="1" applyBorder="1" applyAlignment="1" applyProtection="1">
      <alignment/>
      <protection/>
    </xf>
    <xf numFmtId="164" fontId="8" fillId="0" borderId="121" xfId="0" applyNumberFormat="1" applyFont="1" applyBorder="1" applyAlignment="1" applyProtection="1">
      <alignment horizontal="right"/>
      <protection/>
    </xf>
    <xf numFmtId="164" fontId="9" fillId="0" borderId="123" xfId="0" applyNumberFormat="1" applyFont="1" applyFill="1" applyBorder="1" applyAlignment="1" applyProtection="1">
      <alignment horizontal="right"/>
      <protection/>
    </xf>
    <xf numFmtId="165" fontId="9" fillId="0" borderId="88" xfId="0" applyNumberFormat="1" applyFont="1" applyFill="1" applyBorder="1" applyAlignment="1" applyProtection="1">
      <alignment horizontal="right"/>
      <protection/>
    </xf>
    <xf numFmtId="164" fontId="8" fillId="0" borderId="124" xfId="0" applyNumberFormat="1" applyFont="1" applyBorder="1" applyAlignment="1" applyProtection="1">
      <alignment horizontal="right"/>
      <protection/>
    </xf>
    <xf numFmtId="0" fontId="10" fillId="0" borderId="0" xfId="0" applyFont="1" applyAlignment="1">
      <alignment horizontal="left"/>
    </xf>
    <xf numFmtId="0" fontId="13" fillId="0" borderId="0" xfId="0" applyFont="1" applyAlignment="1">
      <alignment/>
    </xf>
    <xf numFmtId="0" fontId="5" fillId="0" borderId="125" xfId="0" applyFont="1" applyBorder="1" applyAlignment="1">
      <alignment horizontal="centerContinuous"/>
    </xf>
    <xf numFmtId="0" fontId="4" fillId="0" borderId="31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6" fillId="0" borderId="126" xfId="0" applyFont="1" applyBorder="1" applyAlignment="1">
      <alignment horizontal="center"/>
    </xf>
    <xf numFmtId="164" fontId="8" fillId="0" borderId="16" xfId="0" applyNumberFormat="1" applyFont="1" applyFill="1" applyBorder="1" applyAlignment="1" applyProtection="1">
      <alignment horizontal="right"/>
      <protection/>
    </xf>
    <xf numFmtId="164" fontId="8" fillId="0" borderId="16" xfId="0" applyNumberFormat="1" applyFont="1" applyBorder="1" applyAlignment="1" applyProtection="1">
      <alignment horizontal="right"/>
      <protection/>
    </xf>
    <xf numFmtId="164" fontId="8" fillId="0" borderId="127" xfId="0" applyNumberFormat="1" applyFont="1" applyBorder="1" applyAlignment="1" applyProtection="1">
      <alignment horizontal="right"/>
      <protection/>
    </xf>
    <xf numFmtId="164" fontId="8" fillId="0" borderId="128" xfId="0" applyNumberFormat="1" applyFont="1" applyBorder="1" applyAlignment="1" applyProtection="1">
      <alignment horizontal="right"/>
      <protection/>
    </xf>
    <xf numFmtId="0" fontId="8" fillId="0" borderId="129" xfId="0" applyFont="1" applyBorder="1" applyAlignment="1" applyProtection="1">
      <alignment/>
      <protection/>
    </xf>
    <xf numFmtId="164" fontId="8" fillId="0" borderId="130" xfId="0" applyNumberFormat="1" applyFont="1" applyBorder="1" applyAlignment="1" applyProtection="1">
      <alignment horizontal="right"/>
      <protection/>
    </xf>
    <xf numFmtId="164" fontId="8" fillId="0" borderId="68" xfId="0" applyNumberFormat="1" applyFont="1" applyBorder="1" applyAlignment="1" applyProtection="1">
      <alignment horizontal="right"/>
      <protection/>
    </xf>
    <xf numFmtId="164" fontId="8" fillId="0" borderId="69" xfId="0" applyNumberFormat="1" applyFont="1" applyBorder="1" applyAlignment="1" applyProtection="1">
      <alignment horizontal="right"/>
      <protection/>
    </xf>
    <xf numFmtId="165" fontId="8" fillId="0" borderId="63" xfId="0" applyNumberFormat="1" applyFont="1" applyBorder="1" applyAlignment="1" applyProtection="1">
      <alignment horizontal="right" shrinkToFit="1"/>
      <protection/>
    </xf>
    <xf numFmtId="0" fontId="7" fillId="0" borderId="108" xfId="0" applyFont="1" applyBorder="1" applyAlignment="1">
      <alignment/>
    </xf>
    <xf numFmtId="0" fontId="8" fillId="0" borderId="88" xfId="0" applyFont="1" applyBorder="1" applyAlignment="1" applyProtection="1">
      <alignment/>
      <protection/>
    </xf>
    <xf numFmtId="164" fontId="8" fillId="0" borderId="131" xfId="0" applyNumberFormat="1" applyFont="1" applyBorder="1" applyAlignment="1" applyProtection="1">
      <alignment horizontal="right"/>
      <protection/>
    </xf>
    <xf numFmtId="3" fontId="8" fillId="0" borderId="104" xfId="0" applyNumberFormat="1" applyFont="1" applyBorder="1" applyAlignment="1" applyProtection="1">
      <alignment horizontal="righ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definován" xfId="45"/>
    <cellStyle name="Neutrální" xfId="46"/>
    <cellStyle name="normální_Příjmy město oddíly SR 2000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Zeros="0" tabSelected="1" zoomScale="75" zoomScaleNormal="75" zoomScaleSheetLayoutView="75" zoomScalePageLayoutView="0" workbookViewId="0" topLeftCell="A1">
      <selection activeCell="A2" sqref="A2"/>
    </sheetView>
  </sheetViews>
  <sheetFormatPr defaultColWidth="8.796875" defaultRowHeight="15"/>
  <cols>
    <col min="1" max="1" width="7.8984375" style="0" bestFit="1" customWidth="1"/>
    <col min="2" max="2" width="60.09765625" style="0" bestFit="1" customWidth="1"/>
    <col min="3" max="5" width="13.59765625" style="0" customWidth="1"/>
    <col min="6" max="6" width="8.796875" style="0" customWidth="1"/>
    <col min="7" max="9" width="13.59765625" style="0" customWidth="1"/>
    <col min="10" max="10" width="8.09765625" style="0" bestFit="1" customWidth="1"/>
    <col min="11" max="13" width="13.59765625" style="0" customWidth="1"/>
    <col min="14" max="14" width="8.59765625" style="0" bestFit="1" customWidth="1"/>
  </cols>
  <sheetData>
    <row r="1" spans="1:6" ht="22.5">
      <c r="A1" s="325" t="s">
        <v>210</v>
      </c>
      <c r="B1" s="4"/>
      <c r="C1" s="4"/>
      <c r="D1" s="4"/>
      <c r="E1" s="4"/>
      <c r="F1" s="4"/>
    </row>
    <row r="2" spans="1:6" ht="33" customHeight="1" thickBot="1">
      <c r="A2" s="7"/>
      <c r="B2" s="4"/>
      <c r="C2" s="4"/>
      <c r="D2" s="5"/>
      <c r="E2" s="5"/>
      <c r="F2" s="5"/>
    </row>
    <row r="3" spans="1:6" ht="19.5" thickBot="1">
      <c r="A3" s="202" t="s">
        <v>11</v>
      </c>
      <c r="B3" s="203" t="s">
        <v>88</v>
      </c>
      <c r="C3" s="8" t="s">
        <v>195</v>
      </c>
      <c r="D3" s="9" t="s">
        <v>211</v>
      </c>
      <c r="E3" s="22" t="s">
        <v>212</v>
      </c>
      <c r="F3" s="62" t="s">
        <v>89</v>
      </c>
    </row>
    <row r="4" spans="1:6" ht="18.75">
      <c r="A4" s="10">
        <v>1</v>
      </c>
      <c r="B4" s="11" t="s">
        <v>86</v>
      </c>
      <c r="C4" s="199">
        <f>+'daně a transfery'!E41</f>
        <v>7632223</v>
      </c>
      <c r="D4" s="200">
        <f>+'daně a transfery'!F41</f>
        <v>7716437</v>
      </c>
      <c r="E4" s="200">
        <f>+'daně a transfery'!G41</f>
        <v>7820374</v>
      </c>
      <c r="F4" s="201">
        <f>+E4/D4*100</f>
        <v>101.34695585540321</v>
      </c>
    </row>
    <row r="5" spans="1:6" ht="18.75">
      <c r="A5" s="14">
        <v>2</v>
      </c>
      <c r="B5" s="15" t="s">
        <v>90</v>
      </c>
      <c r="C5" s="16">
        <f>+C34</f>
        <v>640245</v>
      </c>
      <c r="D5" s="17">
        <f>+D34</f>
        <v>682234</v>
      </c>
      <c r="E5" s="237">
        <f>+E34</f>
        <v>730497</v>
      </c>
      <c r="F5" s="150">
        <f>+E5/D5*100</f>
        <v>107.07425897859093</v>
      </c>
    </row>
    <row r="6" spans="1:6" ht="18.75">
      <c r="A6" s="14">
        <v>3</v>
      </c>
      <c r="B6" s="15" t="s">
        <v>12</v>
      </c>
      <c r="C6" s="16">
        <f>+G34</f>
        <v>1664520</v>
      </c>
      <c r="D6" s="17">
        <f>+H34</f>
        <v>1367080</v>
      </c>
      <c r="E6" s="17">
        <f>+I34</f>
        <v>1391263</v>
      </c>
      <c r="F6" s="150">
        <f>+E6/D6*100</f>
        <v>101.76895280451765</v>
      </c>
    </row>
    <row r="7" spans="1:6" ht="18.75">
      <c r="A7" s="14">
        <v>4</v>
      </c>
      <c r="B7" s="15" t="s">
        <v>175</v>
      </c>
      <c r="C7" s="16">
        <f>+'daně a transfery'!E65</f>
        <v>1265313</v>
      </c>
      <c r="D7" s="17">
        <f>+'daně a transfery'!F65</f>
        <v>2229310</v>
      </c>
      <c r="E7" s="237">
        <f>+'daně a transfery'!G65</f>
        <v>2182409</v>
      </c>
      <c r="F7" s="150">
        <f>+E7/D7*100</f>
        <v>97.8961651811547</v>
      </c>
    </row>
    <row r="8" spans="1:6" ht="13.5" customHeight="1" thickBot="1">
      <c r="A8" s="290"/>
      <c r="B8" s="291"/>
      <c r="C8" s="290"/>
      <c r="D8" s="280"/>
      <c r="E8" s="280"/>
      <c r="F8" s="281"/>
    </row>
    <row r="9" spans="1:6" ht="19.5" thickBot="1">
      <c r="A9" s="292"/>
      <c r="B9" s="293" t="s">
        <v>13</v>
      </c>
      <c r="C9" s="294">
        <f>SUM(C4:C7)</f>
        <v>11202301</v>
      </c>
      <c r="D9" s="295">
        <f>SUM(D4:D8)</f>
        <v>11995061</v>
      </c>
      <c r="E9" s="295">
        <f>SUM(E4:E7)</f>
        <v>12124543</v>
      </c>
      <c r="F9" s="296">
        <f>+E9/D9*100</f>
        <v>101.07946095480465</v>
      </c>
    </row>
    <row r="10" spans="1:6" ht="15.75">
      <c r="A10" s="5"/>
      <c r="B10" s="5"/>
      <c r="C10" s="5"/>
      <c r="D10" s="5"/>
      <c r="E10" s="5"/>
      <c r="F10" s="5"/>
    </row>
    <row r="11" spans="1:6" ht="19.5" thickBot="1">
      <c r="A11" s="25"/>
      <c r="B11" s="25"/>
      <c r="C11" s="25"/>
      <c r="D11" s="25"/>
      <c r="E11" s="25"/>
      <c r="F11" s="25"/>
    </row>
    <row r="12" spans="1:14" ht="18.75">
      <c r="A12" s="18" t="s">
        <v>14</v>
      </c>
      <c r="B12" s="207" t="s">
        <v>15</v>
      </c>
      <c r="C12" s="327" t="s">
        <v>91</v>
      </c>
      <c r="D12" s="328"/>
      <c r="E12" s="328"/>
      <c r="F12" s="209"/>
      <c r="G12" s="329" t="s">
        <v>92</v>
      </c>
      <c r="H12" s="328"/>
      <c r="I12" s="328"/>
      <c r="J12" s="205"/>
      <c r="K12" s="327" t="s">
        <v>93</v>
      </c>
      <c r="L12" s="328"/>
      <c r="M12" s="328"/>
      <c r="N12" s="205"/>
    </row>
    <row r="13" spans="1:14" ht="19.5" thickBot="1">
      <c r="A13" s="21"/>
      <c r="B13" s="208"/>
      <c r="C13" s="330" t="s">
        <v>195</v>
      </c>
      <c r="D13" s="206" t="s">
        <v>211</v>
      </c>
      <c r="E13" s="206" t="s">
        <v>212</v>
      </c>
      <c r="F13" s="210" t="s">
        <v>89</v>
      </c>
      <c r="G13" s="330" t="s">
        <v>195</v>
      </c>
      <c r="H13" s="206" t="s">
        <v>211</v>
      </c>
      <c r="I13" s="206" t="s">
        <v>212</v>
      </c>
      <c r="J13" s="210" t="s">
        <v>89</v>
      </c>
      <c r="K13" s="330" t="s">
        <v>195</v>
      </c>
      <c r="L13" s="206" t="s">
        <v>211</v>
      </c>
      <c r="M13" s="206" t="s">
        <v>212</v>
      </c>
      <c r="N13" s="210" t="s">
        <v>89</v>
      </c>
    </row>
    <row r="14" spans="1:14" ht="20.25">
      <c r="A14" s="10" t="s">
        <v>155</v>
      </c>
      <c r="B14" s="214" t="s">
        <v>94</v>
      </c>
      <c r="C14" s="12">
        <f>+'nedaňové a kapitálové'!E7</f>
        <v>66720</v>
      </c>
      <c r="D14" s="13">
        <f>+'nedaňové a kapitálové'!F7</f>
        <v>66836</v>
      </c>
      <c r="E14" s="13">
        <f>+'nedaňové a kapitálové'!G7</f>
        <v>73155</v>
      </c>
      <c r="F14" s="149">
        <f>+E14/D14*100</f>
        <v>109.45448560655935</v>
      </c>
      <c r="G14" s="12"/>
      <c r="H14" s="13">
        <f>+'nedaňové a kapitálové'!J7</f>
        <v>0</v>
      </c>
      <c r="I14" s="13">
        <f>+'nedaňové a kapitálové'!K7</f>
        <v>0</v>
      </c>
      <c r="J14" s="149"/>
      <c r="K14" s="212">
        <f>+'nedaňové a kapitálové'!M7</f>
        <v>66720</v>
      </c>
      <c r="L14" s="200">
        <f>+'nedaňové a kapitálové'!N7</f>
        <v>66836</v>
      </c>
      <c r="M14" s="200">
        <f>+'nedaňové a kapitálové'!O7</f>
        <v>73155</v>
      </c>
      <c r="N14" s="201">
        <f aca="true" t="shared" si="0" ref="N14:N34">+M14/L14*100</f>
        <v>109.45448560655935</v>
      </c>
    </row>
    <row r="15" spans="1:14" ht="20.25">
      <c r="A15" s="24" t="s">
        <v>16</v>
      </c>
      <c r="B15" s="215" t="s">
        <v>17</v>
      </c>
      <c r="C15" s="216">
        <f>+'nedaňové a kapitálové'!E14</f>
        <v>18757</v>
      </c>
      <c r="D15" s="17">
        <f>+'nedaňové a kapitálové'!F14</f>
        <v>19985</v>
      </c>
      <c r="E15" s="17">
        <f>+'nedaňové a kapitálové'!G14</f>
        <v>22236</v>
      </c>
      <c r="F15" s="150">
        <f aca="true" t="shared" si="1" ref="F15:F34">+E15/D15*100</f>
        <v>111.26344758568926</v>
      </c>
      <c r="G15" s="216"/>
      <c r="H15" s="17">
        <f>+'nedaňové a kapitálové'!J14</f>
        <v>0</v>
      </c>
      <c r="I15" s="17">
        <f>+'nedaňové a kapitálové'!K14</f>
        <v>0</v>
      </c>
      <c r="J15" s="150"/>
      <c r="K15" s="213">
        <f>+'nedaňové a kapitálové'!M14</f>
        <v>18757</v>
      </c>
      <c r="L15" s="17">
        <f>+'nedaňové a kapitálové'!N14</f>
        <v>19985</v>
      </c>
      <c r="M15" s="17">
        <f>+'nedaňové a kapitálové'!O14</f>
        <v>22236</v>
      </c>
      <c r="N15" s="201">
        <f t="shared" si="0"/>
        <v>111.26344758568926</v>
      </c>
    </row>
    <row r="16" spans="1:14" ht="20.25">
      <c r="A16" s="24" t="s">
        <v>18</v>
      </c>
      <c r="B16" s="215" t="s">
        <v>19</v>
      </c>
      <c r="C16" s="216">
        <f>+'nedaňové a kapitálové'!E22</f>
        <v>2326</v>
      </c>
      <c r="D16" s="17">
        <f>+'nedaňové a kapitálové'!F22</f>
        <v>3835</v>
      </c>
      <c r="E16" s="17">
        <f>+'nedaňové a kapitálové'!G22</f>
        <v>4315</v>
      </c>
      <c r="F16" s="150">
        <f t="shared" si="1"/>
        <v>112.51629726205998</v>
      </c>
      <c r="G16" s="216"/>
      <c r="H16" s="17">
        <f>+'nedaňové a kapitálové'!J22</f>
        <v>0</v>
      </c>
      <c r="I16" s="17">
        <f>+'nedaňové a kapitálové'!K22</f>
        <v>0</v>
      </c>
      <c r="J16" s="150"/>
      <c r="K16" s="213">
        <f>+'nedaňové a kapitálové'!M22</f>
        <v>2326</v>
      </c>
      <c r="L16" s="17">
        <f>+'nedaňové a kapitálové'!N22</f>
        <v>3835</v>
      </c>
      <c r="M16" s="17">
        <f>+'nedaňové a kapitálové'!O22</f>
        <v>4315</v>
      </c>
      <c r="N16" s="201">
        <f t="shared" si="0"/>
        <v>112.51629726205998</v>
      </c>
    </row>
    <row r="17" spans="1:14" ht="20.25">
      <c r="A17" s="24" t="s">
        <v>20</v>
      </c>
      <c r="B17" s="215" t="s">
        <v>21</v>
      </c>
      <c r="C17" s="216">
        <f>+'nedaňové a kapitálové'!E28</f>
        <v>49319</v>
      </c>
      <c r="D17" s="17">
        <f>+'nedaňové a kapitálové'!F28</f>
        <v>26166</v>
      </c>
      <c r="E17" s="17">
        <f>+'nedaňové a kapitálové'!G28</f>
        <v>29668</v>
      </c>
      <c r="F17" s="150">
        <f t="shared" si="1"/>
        <v>113.38378047848352</v>
      </c>
      <c r="G17" s="216"/>
      <c r="H17" s="17">
        <f>+'nedaňové a kapitálové'!J28</f>
        <v>1666</v>
      </c>
      <c r="I17" s="17">
        <f>+'nedaňové a kapitálové'!K28</f>
        <v>3363</v>
      </c>
      <c r="J17" s="150">
        <f>+I17/H17*100</f>
        <v>201.86074429771907</v>
      </c>
      <c r="K17" s="213">
        <f>+'nedaňové a kapitálové'!M28</f>
        <v>49319</v>
      </c>
      <c r="L17" s="17">
        <f>+'nedaňové a kapitálové'!N28</f>
        <v>27832</v>
      </c>
      <c r="M17" s="17">
        <f>+'nedaňové a kapitálové'!O28</f>
        <v>33031</v>
      </c>
      <c r="N17" s="201">
        <f t="shared" si="0"/>
        <v>118.67993676343778</v>
      </c>
    </row>
    <row r="18" spans="1:14" ht="20.25">
      <c r="A18" s="24" t="s">
        <v>22</v>
      </c>
      <c r="B18" s="215" t="s">
        <v>23</v>
      </c>
      <c r="C18" s="216">
        <f>+'nedaňové a kapitálové'!E36</f>
        <v>575</v>
      </c>
      <c r="D18" s="17">
        <f>+'nedaňové a kapitálové'!F36</f>
        <v>18854</v>
      </c>
      <c r="E18" s="17">
        <f>+'nedaňové a kapitálové'!G36</f>
        <v>18574</v>
      </c>
      <c r="F18" s="150">
        <f t="shared" si="1"/>
        <v>98.51490399915137</v>
      </c>
      <c r="G18" s="216"/>
      <c r="H18" s="17">
        <f>+'nedaňové a kapitálové'!J36</f>
        <v>0</v>
      </c>
      <c r="I18" s="17">
        <f>+'nedaňové a kapitálové'!K36</f>
        <v>27</v>
      </c>
      <c r="J18" s="150"/>
      <c r="K18" s="213">
        <f>+'nedaňové a kapitálové'!M36</f>
        <v>575</v>
      </c>
      <c r="L18" s="17">
        <f>+'nedaňové a kapitálové'!N36</f>
        <v>18854</v>
      </c>
      <c r="M18" s="17">
        <f>+'nedaňové a kapitálové'!O36</f>
        <v>18601</v>
      </c>
      <c r="N18" s="201">
        <f t="shared" si="0"/>
        <v>98.65810968494749</v>
      </c>
    </row>
    <row r="19" spans="1:14" ht="20.25">
      <c r="A19" s="211">
        <v>31.32</v>
      </c>
      <c r="B19" s="215" t="s">
        <v>24</v>
      </c>
      <c r="C19" s="216">
        <f>+'nedaňové a kapitálové'!E46+'nedaňové a kapitálové'!E50</f>
        <v>9167</v>
      </c>
      <c r="D19" s="17">
        <f>+'nedaňové a kapitálové'!F46+'nedaňové a kapitálové'!F50</f>
        <v>18216</v>
      </c>
      <c r="E19" s="17">
        <f>+'nedaňové a kapitálové'!G46+'nedaňové a kapitálové'!G50</f>
        <v>19656</v>
      </c>
      <c r="F19" s="150">
        <f t="shared" si="1"/>
        <v>107.90513833992095</v>
      </c>
      <c r="G19" s="216">
        <f>+'nedaňové a kapitálové'!I46+'nedaňové a kapitálové'!I50</f>
        <v>0</v>
      </c>
      <c r="H19" s="17">
        <f>+'nedaňové a kapitálové'!J46+'nedaňové a kapitálové'!J50</f>
        <v>100</v>
      </c>
      <c r="I19" s="17">
        <f>+'nedaňové a kapitálové'!K46+'nedaňové a kapitálové'!K50</f>
        <v>100</v>
      </c>
      <c r="J19" s="150">
        <f>+I19/H19*100</f>
        <v>100</v>
      </c>
      <c r="K19" s="216">
        <f>+'nedaňové a kapitálové'!M46+'nedaňové a kapitálové'!M50</f>
        <v>9167</v>
      </c>
      <c r="L19" s="17">
        <f>+'nedaňové a kapitálové'!N46+'nedaňové a kapitálové'!N50</f>
        <v>18316</v>
      </c>
      <c r="M19" s="17">
        <f>+'nedaňové a kapitálové'!O46+'nedaňové a kapitálové'!O50</f>
        <v>19756</v>
      </c>
      <c r="N19" s="201">
        <f t="shared" si="0"/>
        <v>107.86197859794714</v>
      </c>
    </row>
    <row r="20" spans="1:14" ht="20.25">
      <c r="A20" s="24" t="s">
        <v>25</v>
      </c>
      <c r="B20" s="215" t="s">
        <v>26</v>
      </c>
      <c r="C20" s="216">
        <f>+'nedaňové a kapitálové'!E64</f>
        <v>121418</v>
      </c>
      <c r="D20" s="17">
        <f>+'nedaňové a kapitálové'!F64</f>
        <v>123763</v>
      </c>
      <c r="E20" s="17">
        <f>+'nedaňové a kapitálové'!G64</f>
        <v>125432</v>
      </c>
      <c r="F20" s="150">
        <f t="shared" si="1"/>
        <v>101.34854520333218</v>
      </c>
      <c r="G20" s="216">
        <f>+'nedaňové a kapitálové'!I64</f>
        <v>0</v>
      </c>
      <c r="H20" s="17">
        <f>+'nedaňové a kapitálové'!J64</f>
        <v>0</v>
      </c>
      <c r="I20" s="17">
        <f>+'nedaňové a kapitálové'!K64</f>
        <v>0</v>
      </c>
      <c r="J20" s="150"/>
      <c r="K20" s="213">
        <f>+'nedaňové a kapitálové'!M64</f>
        <v>121418</v>
      </c>
      <c r="L20" s="17">
        <f>+'nedaňové a kapitálové'!N64</f>
        <v>123763</v>
      </c>
      <c r="M20" s="17">
        <f>+'nedaňové a kapitálové'!O64</f>
        <v>125432</v>
      </c>
      <c r="N20" s="201">
        <f t="shared" si="0"/>
        <v>101.34854520333218</v>
      </c>
    </row>
    <row r="21" spans="1:14" ht="20.25">
      <c r="A21" s="24" t="s">
        <v>27</v>
      </c>
      <c r="B21" s="215" t="s">
        <v>28</v>
      </c>
      <c r="C21" s="216">
        <f>+'nedaňové a kapitálové'!E70</f>
        <v>2483</v>
      </c>
      <c r="D21" s="17">
        <f>+'nedaňové a kapitálové'!F70</f>
        <v>6092</v>
      </c>
      <c r="E21" s="17">
        <f>+'nedaňové a kapitálové'!G70</f>
        <v>6301</v>
      </c>
      <c r="F21" s="150">
        <f t="shared" si="1"/>
        <v>103.43072882468812</v>
      </c>
      <c r="G21" s="216">
        <f>'nedaňové a kapitálové'!I70</f>
        <v>0</v>
      </c>
      <c r="H21" s="17">
        <f>+'nedaňové a kapitálové'!J70</f>
        <v>147</v>
      </c>
      <c r="I21" s="17">
        <f>+'nedaňové a kapitálové'!K70</f>
        <v>147</v>
      </c>
      <c r="J21" s="150">
        <f>+I21/H21*100</f>
        <v>100</v>
      </c>
      <c r="K21" s="213">
        <f>+'nedaňové a kapitálové'!M70</f>
        <v>2483</v>
      </c>
      <c r="L21" s="17">
        <f>+'nedaňové a kapitálové'!N70</f>
        <v>6239</v>
      </c>
      <c r="M21" s="17">
        <f>+'nedaňové a kapitálové'!O70</f>
        <v>6448</v>
      </c>
      <c r="N21" s="201">
        <f t="shared" si="0"/>
        <v>103.34989581663727</v>
      </c>
    </row>
    <row r="22" spans="1:14" ht="20.25">
      <c r="A22" s="24" t="s">
        <v>29</v>
      </c>
      <c r="B22" s="215" t="s">
        <v>30</v>
      </c>
      <c r="C22" s="216">
        <f>+'nedaňové a kapitálové'!E75</f>
        <v>12003</v>
      </c>
      <c r="D22" s="17">
        <f>+'nedaňové a kapitálové'!F75</f>
        <v>10715</v>
      </c>
      <c r="E22" s="17">
        <f>+'nedaňové a kapitálové'!G75</f>
        <v>10058</v>
      </c>
      <c r="F22" s="150">
        <f t="shared" si="1"/>
        <v>93.86840877274848</v>
      </c>
      <c r="G22" s="216"/>
      <c r="H22" s="17">
        <f>+'nedaňové a kapitálové'!J75</f>
        <v>0</v>
      </c>
      <c r="I22" s="17">
        <f>+'nedaňové a kapitálové'!K75</f>
        <v>0</v>
      </c>
      <c r="J22" s="150"/>
      <c r="K22" s="213">
        <f>+'nedaňové a kapitálové'!M75</f>
        <v>12003</v>
      </c>
      <c r="L22" s="17">
        <f>+'nedaňové a kapitálové'!N75</f>
        <v>10715</v>
      </c>
      <c r="M22" s="17">
        <f>+'nedaňové a kapitálové'!O75</f>
        <v>10058</v>
      </c>
      <c r="N22" s="201">
        <f t="shared" si="0"/>
        <v>93.86840877274848</v>
      </c>
    </row>
    <row r="23" spans="1:14" ht="20.25">
      <c r="A23" s="24" t="s">
        <v>31</v>
      </c>
      <c r="B23" s="215" t="s">
        <v>32</v>
      </c>
      <c r="C23" s="216">
        <f>+'nedaňové a kapitálové'!E85</f>
        <v>209692</v>
      </c>
      <c r="D23" s="17">
        <f>+'nedaňové a kapitálové'!F85</f>
        <v>215696</v>
      </c>
      <c r="E23" s="17">
        <f>+'nedaňové a kapitálové'!G85</f>
        <v>216974</v>
      </c>
      <c r="F23" s="150">
        <f t="shared" si="1"/>
        <v>100.59250055633855</v>
      </c>
      <c r="G23" s="216">
        <f>+'nedaňové a kapitálové'!I85</f>
        <v>1664205</v>
      </c>
      <c r="H23" s="17">
        <f>+'nedaňové a kapitálové'!J85</f>
        <v>1364205</v>
      </c>
      <c r="I23" s="17">
        <f>+'nedaňové a kapitálové'!K85</f>
        <v>1386645</v>
      </c>
      <c r="J23" s="150">
        <f>+I23/H23*100</f>
        <v>101.64491407083247</v>
      </c>
      <c r="K23" s="213">
        <f>+'nedaňové a kapitálové'!M85</f>
        <v>1873897</v>
      </c>
      <c r="L23" s="17">
        <f>+'nedaňové a kapitálové'!N85</f>
        <v>1579901</v>
      </c>
      <c r="M23" s="17">
        <f>+'nedaňové a kapitálové'!O85</f>
        <v>1603619</v>
      </c>
      <c r="N23" s="201">
        <f t="shared" si="0"/>
        <v>101.50123330512481</v>
      </c>
    </row>
    <row r="24" spans="1:14" ht="20.25">
      <c r="A24" s="24" t="s">
        <v>33</v>
      </c>
      <c r="B24" s="215" t="s">
        <v>34</v>
      </c>
      <c r="C24" s="216">
        <f>+'nedaňové a kapitálové'!E95</f>
        <v>19495</v>
      </c>
      <c r="D24" s="17">
        <f>+'nedaňové a kapitálové'!F95</f>
        <v>19790</v>
      </c>
      <c r="E24" s="17">
        <f>+'nedaňové a kapitálové'!G95</f>
        <v>22061</v>
      </c>
      <c r="F24" s="150">
        <f>+E24/D24*100</f>
        <v>111.4754926730672</v>
      </c>
      <c r="G24" s="216">
        <f>+'nedaňové a kapitálové'!I95</f>
        <v>0</v>
      </c>
      <c r="H24" s="17">
        <f>+'nedaňové a kapitálové'!J95</f>
        <v>0</v>
      </c>
      <c r="I24" s="17">
        <f>+'nedaňové a kapitálové'!K95</f>
        <v>0</v>
      </c>
      <c r="J24" s="150"/>
      <c r="K24" s="213">
        <f>+'nedaňové a kapitálové'!M95</f>
        <v>19495</v>
      </c>
      <c r="L24" s="17">
        <f>+'nedaňové a kapitálové'!N95</f>
        <v>19790</v>
      </c>
      <c r="M24" s="17">
        <f>+'nedaňové a kapitálové'!O95</f>
        <v>22061</v>
      </c>
      <c r="N24" s="201">
        <f t="shared" si="0"/>
        <v>111.4754926730672</v>
      </c>
    </row>
    <row r="25" spans="1:14" ht="20.25">
      <c r="A25" s="211">
        <v>41</v>
      </c>
      <c r="B25" s="215" t="s">
        <v>109</v>
      </c>
      <c r="C25" s="216"/>
      <c r="D25" s="17"/>
      <c r="E25" s="17">
        <f>'nedaňové a kapitálové'!G100</f>
        <v>10</v>
      </c>
      <c r="F25" s="150"/>
      <c r="G25" s="216"/>
      <c r="H25" s="17"/>
      <c r="I25" s="17">
        <f>'nedaňové a kapitálové'!K100</f>
        <v>0</v>
      </c>
      <c r="J25" s="150"/>
      <c r="K25" s="213"/>
      <c r="L25" s="17"/>
      <c r="M25" s="17">
        <f>+'nedaňové a kapitálové'!O100</f>
        <v>10</v>
      </c>
      <c r="N25" s="201"/>
    </row>
    <row r="26" spans="1:14" ht="20.25">
      <c r="A26" s="24" t="s">
        <v>35</v>
      </c>
      <c r="B26" s="215" t="s">
        <v>193</v>
      </c>
      <c r="C26" s="216">
        <f>+'nedaňové a kapitálové'!E111</f>
        <v>26415</v>
      </c>
      <c r="D26" s="17">
        <f>+'nedaňové a kapitálové'!F111</f>
        <v>41416</v>
      </c>
      <c r="E26" s="17">
        <f>+'nedaňové a kapitálové'!G111</f>
        <v>41766</v>
      </c>
      <c r="F26" s="150">
        <f t="shared" si="1"/>
        <v>100.84508402549739</v>
      </c>
      <c r="G26" s="216">
        <f>'nedaňové a kapitálové'!I104</f>
        <v>55</v>
      </c>
      <c r="H26" s="17">
        <f>+'nedaňové a kapitálové'!J111</f>
        <v>40</v>
      </c>
      <c r="I26" s="17">
        <f>+'nedaňové a kapitálové'!K111</f>
        <v>0</v>
      </c>
      <c r="J26" s="150">
        <f>+I26/H26*100</f>
        <v>0</v>
      </c>
      <c r="K26" s="213">
        <f>+'nedaňové a kapitálové'!M111</f>
        <v>26470</v>
      </c>
      <c r="L26" s="17">
        <f>+'nedaňové a kapitálové'!N111</f>
        <v>41456</v>
      </c>
      <c r="M26" s="17">
        <f>+'nedaňové a kapitálové'!O111</f>
        <v>41766</v>
      </c>
      <c r="N26" s="201">
        <f t="shared" si="0"/>
        <v>100.74778077962176</v>
      </c>
    </row>
    <row r="27" spans="1:14" ht="20.25">
      <c r="A27" s="24" t="s">
        <v>36</v>
      </c>
      <c r="B27" s="215" t="s">
        <v>117</v>
      </c>
      <c r="C27" s="216">
        <f>+'nedaňové a kapitálové'!E116</f>
        <v>23</v>
      </c>
      <c r="D27" s="17">
        <f>+'nedaňové a kapitálové'!F116</f>
        <v>24</v>
      </c>
      <c r="E27" s="17">
        <f>+'nedaňové a kapitálové'!G116</f>
        <v>1</v>
      </c>
      <c r="F27" s="150">
        <f t="shared" si="1"/>
        <v>4.166666666666666</v>
      </c>
      <c r="G27" s="216"/>
      <c r="H27" s="17">
        <f>+'nedaňové a kapitálové'!J116</f>
        <v>0</v>
      </c>
      <c r="I27" s="17">
        <f>+'nedaňové a kapitálové'!K116</f>
        <v>0</v>
      </c>
      <c r="J27" s="150"/>
      <c r="K27" s="213">
        <f>+'nedaňové a kapitálové'!M116</f>
        <v>23</v>
      </c>
      <c r="L27" s="17">
        <f>+'nedaňové a kapitálové'!N116</f>
        <v>24</v>
      </c>
      <c r="M27" s="17">
        <f>+'nedaňové a kapitálové'!O116</f>
        <v>1</v>
      </c>
      <c r="N27" s="201">
        <f t="shared" si="0"/>
        <v>4.166666666666666</v>
      </c>
    </row>
    <row r="28" spans="1:14" ht="20.25">
      <c r="A28" s="24" t="s">
        <v>37</v>
      </c>
      <c r="B28" s="215" t="s">
        <v>38</v>
      </c>
      <c r="C28" s="216">
        <f>+'nedaňové a kapitálové'!E120</f>
        <v>28157</v>
      </c>
      <c r="D28" s="17">
        <f>+'nedaňové a kapitálové'!F120</f>
        <v>28502</v>
      </c>
      <c r="E28" s="17">
        <f>+'nedaňové a kapitálové'!G120</f>
        <v>30896</v>
      </c>
      <c r="F28" s="150">
        <f t="shared" si="1"/>
        <v>108.39941056767945</v>
      </c>
      <c r="G28" s="216">
        <f>+'nedaňové a kapitálové'!I120</f>
        <v>80</v>
      </c>
      <c r="H28" s="17">
        <f>+'nedaňové a kapitálové'!J120</f>
        <v>300</v>
      </c>
      <c r="I28" s="17">
        <f>+'nedaňové a kapitálové'!K120</f>
        <v>326</v>
      </c>
      <c r="J28" s="150">
        <f>+I28/H28*100</f>
        <v>108.66666666666667</v>
      </c>
      <c r="K28" s="213">
        <f>+'nedaňové a kapitálové'!M120</f>
        <v>28237</v>
      </c>
      <c r="L28" s="17">
        <f>+'nedaňové a kapitálové'!N120</f>
        <v>28802</v>
      </c>
      <c r="M28" s="17">
        <f>+'nedaňové a kapitálové'!O120</f>
        <v>31222</v>
      </c>
      <c r="N28" s="201">
        <f t="shared" si="0"/>
        <v>108.40219429206306</v>
      </c>
    </row>
    <row r="29" spans="1:14" ht="20.25">
      <c r="A29" s="211">
        <v>55</v>
      </c>
      <c r="B29" s="215" t="s">
        <v>64</v>
      </c>
      <c r="C29" s="216">
        <f>'nedaňové a kapitálové'!E123</f>
        <v>130</v>
      </c>
      <c r="D29" s="17">
        <f>'nedaňové a kapitálové'!F123</f>
        <v>171</v>
      </c>
      <c r="E29" s="17">
        <f>+'nedaňové a kapitálové'!G123</f>
        <v>183</v>
      </c>
      <c r="F29" s="150">
        <f t="shared" si="1"/>
        <v>107.01754385964912</v>
      </c>
      <c r="G29" s="216">
        <f>+'nedaňové a kapitálové'!I123</f>
        <v>40</v>
      </c>
      <c r="H29" s="17">
        <f>'nedaňové a kapitálové'!J123</f>
        <v>31</v>
      </c>
      <c r="I29" s="17">
        <f>+'nedaňové a kapitálové'!K123</f>
        <v>31</v>
      </c>
      <c r="J29" s="150">
        <f>+I29/H29*100</f>
        <v>100</v>
      </c>
      <c r="K29" s="213">
        <f>+'nedaňové a kapitálové'!M123</f>
        <v>170</v>
      </c>
      <c r="L29" s="17">
        <f>+'nedaňové a kapitálové'!N123</f>
        <v>202</v>
      </c>
      <c r="M29" s="17">
        <f>+'nedaňové a kapitálové'!O123</f>
        <v>214</v>
      </c>
      <c r="N29" s="201">
        <f t="shared" si="0"/>
        <v>105.94059405940595</v>
      </c>
    </row>
    <row r="30" spans="1:14" ht="20.25">
      <c r="A30" s="24" t="s">
        <v>39</v>
      </c>
      <c r="B30" s="215" t="s">
        <v>115</v>
      </c>
      <c r="C30" s="216">
        <f>+'nedaňové a kapitálové'!E129</f>
        <v>46619</v>
      </c>
      <c r="D30" s="17">
        <f>+'nedaňové a kapitálové'!F129</f>
        <v>48227</v>
      </c>
      <c r="E30" s="17">
        <f>+'nedaňové a kapitálové'!G129</f>
        <v>41562</v>
      </c>
      <c r="F30" s="150">
        <f t="shared" si="1"/>
        <v>86.17994069711987</v>
      </c>
      <c r="G30" s="216">
        <f>+'nedaňové a kapitálové'!I129</f>
        <v>140</v>
      </c>
      <c r="H30" s="17">
        <f>+'nedaňové a kapitálové'!J129</f>
        <v>591</v>
      </c>
      <c r="I30" s="17">
        <f>+'nedaňové a kapitálové'!K129</f>
        <v>624</v>
      </c>
      <c r="J30" s="150">
        <f>+I30/H30*100</f>
        <v>105.58375634517768</v>
      </c>
      <c r="K30" s="213">
        <f>+'nedaňové a kapitálové'!M129</f>
        <v>46759</v>
      </c>
      <c r="L30" s="17">
        <f>+'nedaňové a kapitálové'!N129</f>
        <v>48818</v>
      </c>
      <c r="M30" s="17">
        <f>+'nedaňové a kapitálové'!O129</f>
        <v>42186</v>
      </c>
      <c r="N30" s="201">
        <f t="shared" si="0"/>
        <v>86.41484698267033</v>
      </c>
    </row>
    <row r="31" spans="1:14" ht="20.25">
      <c r="A31" s="24" t="s">
        <v>40</v>
      </c>
      <c r="B31" s="215" t="s">
        <v>116</v>
      </c>
      <c r="C31" s="216">
        <f>+'nedaňové a kapitálové'!E133</f>
        <v>30</v>
      </c>
      <c r="D31" s="17">
        <f>+'nedaňové a kapitálové'!F133</f>
        <v>116</v>
      </c>
      <c r="E31" s="17">
        <f>+'nedaňové a kapitálové'!G133</f>
        <v>104</v>
      </c>
      <c r="F31" s="150">
        <f t="shared" si="1"/>
        <v>89.65517241379311</v>
      </c>
      <c r="G31" s="216"/>
      <c r="H31" s="17">
        <f>+'nedaňové a kapitálové'!J133</f>
        <v>0</v>
      </c>
      <c r="I31" s="17">
        <f>+'nedaňové a kapitálové'!K133</f>
        <v>0</v>
      </c>
      <c r="J31" s="150"/>
      <c r="K31" s="213">
        <f>+'nedaňové a kapitálové'!M133</f>
        <v>30</v>
      </c>
      <c r="L31" s="17">
        <f>+'nedaňové a kapitálové'!N133</f>
        <v>116</v>
      </c>
      <c r="M31" s="17">
        <f>+'nedaňové a kapitálové'!O133</f>
        <v>104</v>
      </c>
      <c r="N31" s="201">
        <f t="shared" si="0"/>
        <v>89.65517241379311</v>
      </c>
    </row>
    <row r="32" spans="1:14" ht="20.25">
      <c r="A32" s="24" t="s">
        <v>41</v>
      </c>
      <c r="B32" s="215" t="s">
        <v>42</v>
      </c>
      <c r="C32" s="216">
        <f>+'nedaňové a kapitálové'!E137</f>
        <v>26916</v>
      </c>
      <c r="D32" s="17">
        <f>+'nedaňové a kapitálové'!F137</f>
        <v>31358</v>
      </c>
      <c r="E32" s="17">
        <f>+'nedaňové a kapitálové'!G137</f>
        <v>58948</v>
      </c>
      <c r="F32" s="150">
        <f t="shared" si="1"/>
        <v>187.98392754639963</v>
      </c>
      <c r="G32" s="216"/>
      <c r="H32" s="17">
        <f>+'nedaňové a kapitálové'!J137</f>
        <v>0</v>
      </c>
      <c r="I32" s="17">
        <f>+'nedaňové a kapitálové'!K137</f>
        <v>0</v>
      </c>
      <c r="J32" s="150"/>
      <c r="K32" s="213">
        <f>+'nedaňové a kapitálové'!M137</f>
        <v>26916</v>
      </c>
      <c r="L32" s="17">
        <f>+'nedaňové a kapitálové'!N137</f>
        <v>31358</v>
      </c>
      <c r="M32" s="17">
        <f>+'nedaňové a kapitálové'!O137</f>
        <v>58948</v>
      </c>
      <c r="N32" s="201">
        <f t="shared" si="0"/>
        <v>187.98392754639963</v>
      </c>
    </row>
    <row r="33" spans="1:14" ht="21" thickBot="1">
      <c r="A33" s="277" t="s">
        <v>43</v>
      </c>
      <c r="B33" s="278" t="s">
        <v>95</v>
      </c>
      <c r="C33" s="279">
        <f>+'nedaňové a kapitálové'!E141</f>
        <v>0</v>
      </c>
      <c r="D33" s="280">
        <f>+'nedaňové a kapitálové'!F141</f>
        <v>2472</v>
      </c>
      <c r="E33" s="280">
        <f>+'nedaňové a kapitálové'!G141</f>
        <v>8597</v>
      </c>
      <c r="F33" s="281">
        <f t="shared" si="1"/>
        <v>347.7750809061489</v>
      </c>
      <c r="G33" s="279"/>
      <c r="H33" s="280">
        <f>+'nedaňové a kapitálové'!J141</f>
        <v>0</v>
      </c>
      <c r="I33" s="280">
        <f>+'nedaňové a kapitálové'!K141</f>
        <v>0</v>
      </c>
      <c r="J33" s="281"/>
      <c r="K33" s="282">
        <f>+'nedaňové a kapitálové'!M141</f>
        <v>0</v>
      </c>
      <c r="L33" s="280">
        <f>+'nedaňové a kapitálové'!N141</f>
        <v>2472</v>
      </c>
      <c r="M33" s="280">
        <f>+'nedaňové a kapitálové'!O141</f>
        <v>8597</v>
      </c>
      <c r="N33" s="283">
        <f t="shared" si="0"/>
        <v>347.7750809061489</v>
      </c>
    </row>
    <row r="34" spans="1:14" ht="21" thickBot="1">
      <c r="A34" s="284"/>
      <c r="B34" s="285" t="s">
        <v>13</v>
      </c>
      <c r="C34" s="286">
        <f>SUM(C14:C33)</f>
        <v>640245</v>
      </c>
      <c r="D34" s="287">
        <f>SUM(D14:D33)</f>
        <v>682234</v>
      </c>
      <c r="E34" s="287">
        <f>SUM(E14:E33)</f>
        <v>730497</v>
      </c>
      <c r="F34" s="288">
        <f t="shared" si="1"/>
        <v>107.07425897859093</v>
      </c>
      <c r="G34" s="286">
        <f>SUM(G14:G33)</f>
        <v>1664520</v>
      </c>
      <c r="H34" s="287">
        <f>SUM(H14:H33)</f>
        <v>1367080</v>
      </c>
      <c r="I34" s="287">
        <f>SUM(I14:I33)</f>
        <v>1391263</v>
      </c>
      <c r="J34" s="288">
        <f>+I34/H34*100</f>
        <v>101.76895280451765</v>
      </c>
      <c r="K34" s="289">
        <f>SUM(K14:K33)</f>
        <v>2304765</v>
      </c>
      <c r="L34" s="287">
        <f>SUM(L14:L33)</f>
        <v>2049314</v>
      </c>
      <c r="M34" s="287">
        <f>SUM(M14:M33)</f>
        <v>2121760</v>
      </c>
      <c r="N34" s="288">
        <f t="shared" si="0"/>
        <v>103.53513419612612</v>
      </c>
    </row>
    <row r="35" spans="11:13" ht="15">
      <c r="K35" s="204"/>
      <c r="L35" s="204"/>
      <c r="M35" s="204"/>
    </row>
    <row r="36" ht="20.25">
      <c r="A36" s="121" t="s">
        <v>156</v>
      </c>
    </row>
    <row r="37" spans="11:13" ht="15">
      <c r="K37" s="204"/>
      <c r="L37" s="204"/>
      <c r="M37" s="204"/>
    </row>
  </sheetData>
  <sheetProtection/>
  <printOptions horizontalCentered="1" verticalCentered="1"/>
  <pageMargins left="0.6692913385826772" right="0.6692913385826772" top="0.984251968503937" bottom="0.7480314960629921" header="0.5905511811023623" footer="0.5118110236220472"/>
  <pageSetup horizontalDpi="600" verticalDpi="600" orientation="landscape" paperSize="9" scale="51" r:id="rId1"/>
  <headerFooter alignWithMargins="0">
    <oddHeader xml:space="preserve">&amp;R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0"/>
  <sheetViews>
    <sheetView zoomScale="65" zoomScaleNormal="65" zoomScaleSheetLayoutView="50" zoomScalePageLayoutView="0" workbookViewId="0" topLeftCell="A1">
      <selection activeCell="A4" sqref="A4"/>
    </sheetView>
  </sheetViews>
  <sheetFormatPr defaultColWidth="8.796875" defaultRowHeight="15" outlineLevelRow="3"/>
  <cols>
    <col min="1" max="1" width="8.19921875" style="0" customWidth="1"/>
    <col min="2" max="2" width="8.59765625" style="0" customWidth="1"/>
    <col min="3" max="3" width="8.3984375" style="0" customWidth="1"/>
    <col min="4" max="4" width="76.3984375" style="0" customWidth="1"/>
    <col min="5" max="7" width="14.796875" style="0" customWidth="1"/>
    <col min="8" max="8" width="12.296875" style="0" customWidth="1"/>
  </cols>
  <sheetData>
    <row r="1" spans="1:8" ht="22.5">
      <c r="A1" s="51" t="s">
        <v>213</v>
      </c>
      <c r="B1" s="4"/>
      <c r="C1" s="4"/>
      <c r="D1" s="26"/>
      <c r="E1" s="4"/>
      <c r="F1" s="4"/>
      <c r="G1" s="4"/>
      <c r="H1" s="4"/>
    </row>
    <row r="2" spans="1:8" ht="32.25" customHeight="1">
      <c r="A2" s="151" t="s">
        <v>147</v>
      </c>
      <c r="B2" s="4"/>
      <c r="C2" s="4"/>
      <c r="D2" s="4"/>
      <c r="E2" s="4"/>
      <c r="F2" s="4"/>
      <c r="G2" s="4"/>
      <c r="H2" s="4"/>
    </row>
    <row r="3" spans="1:8" ht="18" customHeight="1">
      <c r="A3" s="151"/>
      <c r="B3" s="4"/>
      <c r="C3" s="4"/>
      <c r="D3" s="4"/>
      <c r="E3" s="4"/>
      <c r="F3" s="4"/>
      <c r="G3" s="4"/>
      <c r="H3" s="4"/>
    </row>
    <row r="4" spans="1:8" ht="16.5" thickBot="1">
      <c r="A4" s="5"/>
      <c r="B4" s="5"/>
      <c r="C4" s="5"/>
      <c r="D4" s="5"/>
      <c r="E4" s="5"/>
      <c r="F4" s="5"/>
      <c r="G4" s="5"/>
      <c r="H4" s="5"/>
    </row>
    <row r="5" spans="1:8" ht="21" customHeight="1">
      <c r="A5" s="185" t="s">
        <v>1</v>
      </c>
      <c r="B5" s="186" t="s">
        <v>81</v>
      </c>
      <c r="C5" s="186" t="s">
        <v>2</v>
      </c>
      <c r="D5" s="187" t="s">
        <v>82</v>
      </c>
      <c r="E5" s="217" t="s">
        <v>195</v>
      </c>
      <c r="F5" s="218" t="s">
        <v>211</v>
      </c>
      <c r="G5" s="218" t="s">
        <v>212</v>
      </c>
      <c r="H5" s="187" t="s">
        <v>89</v>
      </c>
    </row>
    <row r="6" spans="1:8" ht="21" customHeight="1" thickBot="1">
      <c r="A6" s="219"/>
      <c r="B6" s="220" t="s">
        <v>3</v>
      </c>
      <c r="C6" s="220"/>
      <c r="D6" s="221"/>
      <c r="E6" s="222"/>
      <c r="F6" s="223"/>
      <c r="G6" s="223"/>
      <c r="H6" s="221"/>
    </row>
    <row r="7" spans="1:8" ht="21" customHeight="1">
      <c r="A7" s="63"/>
      <c r="B7" s="27"/>
      <c r="C7" s="27"/>
      <c r="D7" s="64"/>
      <c r="E7" s="139"/>
      <c r="F7" s="28"/>
      <c r="G7" s="29"/>
      <c r="H7" s="124"/>
    </row>
    <row r="8" spans="1:8" ht="21" customHeight="1">
      <c r="A8" s="24">
        <v>1</v>
      </c>
      <c r="B8" s="30">
        <v>11</v>
      </c>
      <c r="C8" s="30">
        <v>1111</v>
      </c>
      <c r="D8" s="174" t="s">
        <v>124</v>
      </c>
      <c r="E8" s="81">
        <v>1520000</v>
      </c>
      <c r="F8" s="31">
        <v>1520000</v>
      </c>
      <c r="G8" s="32">
        <v>1600666</v>
      </c>
      <c r="H8" s="127">
        <f>+G8/F8*100</f>
        <v>105.30697368421053</v>
      </c>
    </row>
    <row r="9" spans="1:8" ht="21" customHeight="1">
      <c r="A9" s="24">
        <v>1</v>
      </c>
      <c r="B9" s="30">
        <v>11</v>
      </c>
      <c r="C9" s="30">
        <v>1112</v>
      </c>
      <c r="D9" s="174" t="s">
        <v>4</v>
      </c>
      <c r="E9" s="81">
        <v>110000</v>
      </c>
      <c r="F9" s="31">
        <v>110000</v>
      </c>
      <c r="G9" s="32">
        <v>90190</v>
      </c>
      <c r="H9" s="127">
        <f aca="true" t="shared" si="0" ref="H9:H65">+G9/F9*100</f>
        <v>81.9909090909091</v>
      </c>
    </row>
    <row r="10" spans="1:8" ht="21" customHeight="1">
      <c r="A10" s="24">
        <v>1</v>
      </c>
      <c r="B10" s="30">
        <v>11</v>
      </c>
      <c r="C10" s="30">
        <v>1113</v>
      </c>
      <c r="D10" s="174" t="s">
        <v>123</v>
      </c>
      <c r="E10" s="81">
        <v>140000</v>
      </c>
      <c r="F10" s="31">
        <v>140000</v>
      </c>
      <c r="G10" s="32">
        <v>163433</v>
      </c>
      <c r="H10" s="127">
        <f t="shared" si="0"/>
        <v>116.73785714285714</v>
      </c>
    </row>
    <row r="11" spans="1:8" ht="21" customHeight="1">
      <c r="A11" s="24">
        <v>1</v>
      </c>
      <c r="B11" s="30">
        <v>11</v>
      </c>
      <c r="C11" s="30">
        <v>1119</v>
      </c>
      <c r="D11" s="174" t="s">
        <v>125</v>
      </c>
      <c r="E11" s="81"/>
      <c r="F11" s="31"/>
      <c r="G11" s="32">
        <v>1</v>
      </c>
      <c r="H11" s="127"/>
    </row>
    <row r="12" spans="1:8" ht="21" customHeight="1">
      <c r="A12" s="24">
        <v>1</v>
      </c>
      <c r="B12" s="30">
        <v>11</v>
      </c>
      <c r="C12" s="30">
        <v>1121</v>
      </c>
      <c r="D12" s="174" t="s">
        <v>5</v>
      </c>
      <c r="E12" s="81">
        <v>1490000</v>
      </c>
      <c r="F12" s="31">
        <v>1490000</v>
      </c>
      <c r="G12" s="32">
        <v>1598950</v>
      </c>
      <c r="H12" s="127">
        <f t="shared" si="0"/>
        <v>107.31208053691275</v>
      </c>
    </row>
    <row r="13" spans="1:8" ht="21" customHeight="1">
      <c r="A13" s="24">
        <v>1</v>
      </c>
      <c r="B13" s="30">
        <v>11</v>
      </c>
      <c r="C13" s="30">
        <v>1122</v>
      </c>
      <c r="D13" s="174" t="s">
        <v>110</v>
      </c>
      <c r="E13" s="81">
        <f>54005+359090</f>
        <v>413095</v>
      </c>
      <c r="F13" s="31">
        <f>103282+248521</f>
        <v>351803</v>
      </c>
      <c r="G13" s="32">
        <v>351803</v>
      </c>
      <c r="H13" s="127">
        <f t="shared" si="0"/>
        <v>100</v>
      </c>
    </row>
    <row r="14" spans="1:8" ht="21" customHeight="1" outlineLevel="2">
      <c r="A14" s="152">
        <v>1</v>
      </c>
      <c r="B14" s="153">
        <v>11</v>
      </c>
      <c r="C14" s="129"/>
      <c r="D14" s="188" t="s">
        <v>77</v>
      </c>
      <c r="E14" s="76">
        <f>SUM(E8:E13)</f>
        <v>3673095</v>
      </c>
      <c r="F14" s="76">
        <f>SUM(F8:F13)</f>
        <v>3611803</v>
      </c>
      <c r="G14" s="76">
        <f>SUM(G8:G13)</f>
        <v>3805043</v>
      </c>
      <c r="H14" s="154">
        <f t="shared" si="0"/>
        <v>105.35023643316094</v>
      </c>
    </row>
    <row r="15" spans="1:8" ht="21" customHeight="1" outlineLevel="2">
      <c r="A15" s="87"/>
      <c r="B15" s="36"/>
      <c r="C15" s="36"/>
      <c r="D15" s="176"/>
      <c r="E15" s="94"/>
      <c r="F15" s="37"/>
      <c r="G15" s="38"/>
      <c r="H15" s="128"/>
    </row>
    <row r="16" spans="1:8" ht="21" customHeight="1" outlineLevel="2">
      <c r="A16" s="123">
        <v>1</v>
      </c>
      <c r="B16" s="36">
        <v>12</v>
      </c>
      <c r="C16" s="36">
        <v>1211</v>
      </c>
      <c r="D16" s="176" t="s">
        <v>100</v>
      </c>
      <c r="E16" s="81">
        <v>3350000</v>
      </c>
      <c r="F16" s="31">
        <v>3350000</v>
      </c>
      <c r="G16" s="32">
        <v>3234063</v>
      </c>
      <c r="H16" s="127">
        <f t="shared" si="0"/>
        <v>96.53919402985075</v>
      </c>
    </row>
    <row r="17" spans="1:8" ht="21" customHeight="1" outlineLevel="2">
      <c r="A17" s="87">
        <v>1</v>
      </c>
      <c r="B17" s="238">
        <v>12</v>
      </c>
      <c r="C17" s="238"/>
      <c r="D17" s="239" t="s">
        <v>126</v>
      </c>
      <c r="E17" s="240">
        <f>SUM(E16)</f>
        <v>3350000</v>
      </c>
      <c r="F17" s="241">
        <f>SUM(F16)</f>
        <v>3350000</v>
      </c>
      <c r="G17" s="242">
        <f>SUM(G16)</f>
        <v>3234063</v>
      </c>
      <c r="H17" s="154">
        <f t="shared" si="0"/>
        <v>96.53919402985075</v>
      </c>
    </row>
    <row r="18" spans="1:8" ht="21" customHeight="1" outlineLevel="2">
      <c r="A18" s="87"/>
      <c r="B18" s="238"/>
      <c r="C18" s="238"/>
      <c r="D18" s="239"/>
      <c r="E18" s="240"/>
      <c r="F18" s="241"/>
      <c r="G18" s="242"/>
      <c r="H18" s="154"/>
    </row>
    <row r="19" spans="1:8" ht="21" customHeight="1" outlineLevel="2">
      <c r="A19" s="24">
        <v>1</v>
      </c>
      <c r="B19" s="30">
        <v>13</v>
      </c>
      <c r="C19" s="30">
        <v>1332</v>
      </c>
      <c r="D19" s="174" t="s">
        <v>127</v>
      </c>
      <c r="E19" s="81">
        <v>51</v>
      </c>
      <c r="F19" s="31">
        <v>96</v>
      </c>
      <c r="G19" s="32">
        <v>115</v>
      </c>
      <c r="H19" s="127">
        <f t="shared" si="0"/>
        <v>119.79166666666667</v>
      </c>
    </row>
    <row r="20" spans="1:8" ht="21" customHeight="1" outlineLevel="2">
      <c r="A20" s="24">
        <v>1</v>
      </c>
      <c r="B20" s="30">
        <v>13</v>
      </c>
      <c r="C20" s="30">
        <v>1334</v>
      </c>
      <c r="D20" s="174" t="s">
        <v>128</v>
      </c>
      <c r="E20" s="81">
        <v>700</v>
      </c>
      <c r="F20" s="31">
        <v>700</v>
      </c>
      <c r="G20" s="32">
        <v>654</v>
      </c>
      <c r="H20" s="127">
        <f t="shared" si="0"/>
        <v>93.42857142857143</v>
      </c>
    </row>
    <row r="21" spans="1:8" ht="21" customHeight="1" outlineLevel="2">
      <c r="A21" s="24">
        <v>1</v>
      </c>
      <c r="B21" s="30">
        <v>13</v>
      </c>
      <c r="C21" s="30">
        <v>1335</v>
      </c>
      <c r="D21" s="174" t="s">
        <v>129</v>
      </c>
      <c r="E21" s="81">
        <v>50</v>
      </c>
      <c r="F21" s="31">
        <v>50</v>
      </c>
      <c r="G21" s="32">
        <v>67</v>
      </c>
      <c r="H21" s="127">
        <f t="shared" si="0"/>
        <v>134</v>
      </c>
    </row>
    <row r="22" spans="1:8" ht="21" customHeight="1" outlineLevel="2">
      <c r="A22" s="24">
        <v>1</v>
      </c>
      <c r="B22" s="30">
        <v>13</v>
      </c>
      <c r="C22" s="30">
        <v>1339</v>
      </c>
      <c r="D22" s="174" t="s">
        <v>166</v>
      </c>
      <c r="E22" s="81">
        <v>83</v>
      </c>
      <c r="F22" s="31">
        <v>84</v>
      </c>
      <c r="G22" s="32">
        <v>104</v>
      </c>
      <c r="H22" s="127">
        <f t="shared" si="0"/>
        <v>123.80952380952381</v>
      </c>
    </row>
    <row r="23" spans="1:8" ht="21" customHeight="1" outlineLevel="2">
      <c r="A23" s="24">
        <v>1</v>
      </c>
      <c r="B23" s="30">
        <v>13</v>
      </c>
      <c r="C23" s="30">
        <v>1340</v>
      </c>
      <c r="D23" s="174" t="s">
        <v>196</v>
      </c>
      <c r="E23" s="81">
        <v>179736</v>
      </c>
      <c r="F23" s="31">
        <v>179736</v>
      </c>
      <c r="G23" s="32">
        <v>180893</v>
      </c>
      <c r="H23" s="127">
        <f>+G23/F23*100</f>
        <v>100.64372190323584</v>
      </c>
    </row>
    <row r="24" spans="1:8" ht="21" customHeight="1" outlineLevel="2">
      <c r="A24" s="24">
        <v>1</v>
      </c>
      <c r="B24" s="30">
        <v>13</v>
      </c>
      <c r="C24" s="30">
        <v>1341</v>
      </c>
      <c r="D24" s="174" t="s">
        <v>6</v>
      </c>
      <c r="E24" s="81">
        <v>11647</v>
      </c>
      <c r="F24" s="31">
        <v>12496</v>
      </c>
      <c r="G24" s="32">
        <v>11255</v>
      </c>
      <c r="H24" s="127">
        <f t="shared" si="0"/>
        <v>90.06882202304737</v>
      </c>
    </row>
    <row r="25" spans="1:8" ht="21" customHeight="1" outlineLevel="2">
      <c r="A25" s="24">
        <v>1</v>
      </c>
      <c r="B25" s="30">
        <v>13</v>
      </c>
      <c r="C25" s="30">
        <v>1342</v>
      </c>
      <c r="D25" s="174" t="s">
        <v>130</v>
      </c>
      <c r="E25" s="81">
        <v>776</v>
      </c>
      <c r="F25" s="31">
        <v>928</v>
      </c>
      <c r="G25" s="32">
        <v>1270</v>
      </c>
      <c r="H25" s="127">
        <f t="shared" si="0"/>
        <v>136.85344827586206</v>
      </c>
    </row>
    <row r="26" spans="1:8" ht="21" customHeight="1" outlineLevel="3">
      <c r="A26" s="24">
        <v>1</v>
      </c>
      <c r="B26" s="30">
        <v>13</v>
      </c>
      <c r="C26" s="30">
        <v>1343</v>
      </c>
      <c r="D26" s="174" t="s">
        <v>7</v>
      </c>
      <c r="E26" s="81">
        <v>42946</v>
      </c>
      <c r="F26" s="31">
        <v>50946</v>
      </c>
      <c r="G26" s="32">
        <v>48020</v>
      </c>
      <c r="H26" s="127">
        <f t="shared" si="0"/>
        <v>94.25666391865897</v>
      </c>
    </row>
    <row r="27" spans="1:8" ht="21" customHeight="1" outlineLevel="3">
      <c r="A27" s="24">
        <v>1</v>
      </c>
      <c r="B27" s="30">
        <v>13</v>
      </c>
      <c r="C27" s="30">
        <v>1344</v>
      </c>
      <c r="D27" s="174" t="s">
        <v>8</v>
      </c>
      <c r="E27" s="81">
        <v>5278</v>
      </c>
      <c r="F27" s="31">
        <v>6791</v>
      </c>
      <c r="G27" s="32">
        <v>6144</v>
      </c>
      <c r="H27" s="127">
        <f t="shared" si="0"/>
        <v>90.47268443528199</v>
      </c>
    </row>
    <row r="28" spans="1:8" ht="21" customHeight="1" outlineLevel="3">
      <c r="A28" s="24">
        <v>1</v>
      </c>
      <c r="B28" s="30">
        <v>13</v>
      </c>
      <c r="C28" s="30">
        <v>1345</v>
      </c>
      <c r="D28" s="174" t="s">
        <v>131</v>
      </c>
      <c r="E28" s="81">
        <v>5412</v>
      </c>
      <c r="F28" s="31">
        <v>5891</v>
      </c>
      <c r="G28" s="32">
        <v>6188</v>
      </c>
      <c r="H28" s="127">
        <f t="shared" si="0"/>
        <v>105.04158886436939</v>
      </c>
    </row>
    <row r="29" spans="1:8" ht="21" customHeight="1" outlineLevel="3">
      <c r="A29" s="24">
        <v>1</v>
      </c>
      <c r="B29" s="30">
        <v>13</v>
      </c>
      <c r="C29" s="30">
        <v>1346</v>
      </c>
      <c r="D29" s="174" t="s">
        <v>132</v>
      </c>
      <c r="E29" s="81">
        <v>5500</v>
      </c>
      <c r="F29" s="31">
        <v>5500</v>
      </c>
      <c r="G29" s="32">
        <v>4188</v>
      </c>
      <c r="H29" s="127">
        <f t="shared" si="0"/>
        <v>76.14545454545456</v>
      </c>
    </row>
    <row r="30" spans="1:8" ht="21" customHeight="1" outlineLevel="3">
      <c r="A30" s="24">
        <v>1</v>
      </c>
      <c r="B30" s="30">
        <v>13</v>
      </c>
      <c r="C30" s="30">
        <v>1347</v>
      </c>
      <c r="D30" s="174" t="s">
        <v>9</v>
      </c>
      <c r="E30" s="81">
        <v>49960</v>
      </c>
      <c r="F30" s="31">
        <v>21276</v>
      </c>
      <c r="G30" s="32">
        <v>21591</v>
      </c>
      <c r="H30" s="127">
        <f t="shared" si="0"/>
        <v>101.48054145516075</v>
      </c>
    </row>
    <row r="31" spans="1:8" ht="21" customHeight="1" outlineLevel="3">
      <c r="A31" s="24">
        <v>1</v>
      </c>
      <c r="B31" s="30">
        <v>13</v>
      </c>
      <c r="C31" s="36">
        <v>1351</v>
      </c>
      <c r="D31" s="174" t="s">
        <v>197</v>
      </c>
      <c r="E31" s="81">
        <v>4441</v>
      </c>
      <c r="F31" s="81">
        <v>25171</v>
      </c>
      <c r="G31" s="258">
        <v>23471</v>
      </c>
      <c r="H31" s="127">
        <f t="shared" si="0"/>
        <v>93.24619601922848</v>
      </c>
    </row>
    <row r="32" spans="1:8" ht="21" customHeight="1" outlineLevel="3">
      <c r="A32" s="24">
        <v>1</v>
      </c>
      <c r="B32" s="30">
        <v>13</v>
      </c>
      <c r="C32" s="36">
        <v>1353</v>
      </c>
      <c r="D32" s="174" t="s">
        <v>167</v>
      </c>
      <c r="E32" s="81">
        <v>7000</v>
      </c>
      <c r="F32" s="81">
        <v>7000</v>
      </c>
      <c r="G32" s="258">
        <v>6654</v>
      </c>
      <c r="H32" s="127">
        <f t="shared" si="0"/>
        <v>95.05714285714286</v>
      </c>
    </row>
    <row r="33" spans="1:8" ht="21" customHeight="1" outlineLevel="3">
      <c r="A33" s="24">
        <v>1</v>
      </c>
      <c r="B33" s="30">
        <v>13</v>
      </c>
      <c r="C33" s="36">
        <v>1355</v>
      </c>
      <c r="D33" s="174" t="s">
        <v>198</v>
      </c>
      <c r="E33" s="81"/>
      <c r="F33" s="81">
        <v>143730</v>
      </c>
      <c r="G33" s="258">
        <v>182142</v>
      </c>
      <c r="H33" s="127">
        <f t="shared" si="0"/>
        <v>126.72510958046337</v>
      </c>
    </row>
    <row r="34" spans="1:8" ht="21" customHeight="1" outlineLevel="3">
      <c r="A34" s="24">
        <v>1</v>
      </c>
      <c r="B34" s="30">
        <v>13</v>
      </c>
      <c r="C34" s="36">
        <v>1359</v>
      </c>
      <c r="D34" s="174" t="s">
        <v>169</v>
      </c>
      <c r="E34" s="81"/>
      <c r="F34" s="81">
        <v>40</v>
      </c>
      <c r="G34" s="343">
        <v>-294</v>
      </c>
      <c r="H34" s="127"/>
    </row>
    <row r="35" spans="1:8" ht="21" customHeight="1" outlineLevel="3">
      <c r="A35" s="123">
        <v>1</v>
      </c>
      <c r="B35" s="36">
        <v>13</v>
      </c>
      <c r="C35" s="39">
        <v>1361</v>
      </c>
      <c r="D35" s="174" t="s">
        <v>0</v>
      </c>
      <c r="E35" s="81">
        <v>74548</v>
      </c>
      <c r="F35" s="81">
        <v>73199</v>
      </c>
      <c r="G35" s="258">
        <v>72569</v>
      </c>
      <c r="H35" s="127">
        <f t="shared" si="0"/>
        <v>99.13933250454241</v>
      </c>
    </row>
    <row r="36" spans="1:8" ht="21" customHeight="1" outlineLevel="2">
      <c r="A36" s="257">
        <v>1</v>
      </c>
      <c r="B36" s="129">
        <v>13</v>
      </c>
      <c r="C36" s="75"/>
      <c r="D36" s="189" t="s">
        <v>168</v>
      </c>
      <c r="E36" s="155">
        <f>SUM(E19:E35)</f>
        <v>388128</v>
      </c>
      <c r="F36" s="155">
        <f>SUM(F19:F35)</f>
        <v>533634</v>
      </c>
      <c r="G36" s="155">
        <f>SUM(G19:G35)</f>
        <v>565031</v>
      </c>
      <c r="H36" s="156">
        <f t="shared" si="0"/>
        <v>105.88362060888174</v>
      </c>
    </row>
    <row r="37" spans="1:8" ht="21" customHeight="1" outlineLevel="2">
      <c r="A37" s="157"/>
      <c r="B37" s="75"/>
      <c r="C37" s="75"/>
      <c r="D37" s="173"/>
      <c r="E37" s="158"/>
      <c r="F37" s="80"/>
      <c r="G37" s="159"/>
      <c r="H37" s="160"/>
    </row>
    <row r="38" spans="1:8" ht="21" customHeight="1" outlineLevel="2">
      <c r="A38" s="157">
        <v>1</v>
      </c>
      <c r="B38" s="75">
        <v>15</v>
      </c>
      <c r="C38" s="75">
        <v>1511</v>
      </c>
      <c r="D38" s="173" t="s">
        <v>10</v>
      </c>
      <c r="E38" s="158">
        <v>221000</v>
      </c>
      <c r="F38" s="31">
        <v>221000</v>
      </c>
      <c r="G38" s="32">
        <v>216237</v>
      </c>
      <c r="H38" s="160">
        <f t="shared" si="0"/>
        <v>97.84479638009049</v>
      </c>
    </row>
    <row r="39" spans="1:8" ht="21" customHeight="1" outlineLevel="2">
      <c r="A39" s="152">
        <v>1</v>
      </c>
      <c r="B39" s="131">
        <v>15</v>
      </c>
      <c r="C39" s="162"/>
      <c r="D39" s="190" t="s">
        <v>78</v>
      </c>
      <c r="E39" s="163">
        <f>SUM(E38)</f>
        <v>221000</v>
      </c>
      <c r="F39" s="163">
        <f>SUM(F38)</f>
        <v>221000</v>
      </c>
      <c r="G39" s="163">
        <f>SUM(G38)</f>
        <v>216237</v>
      </c>
      <c r="H39" s="164">
        <f t="shared" si="0"/>
        <v>97.84479638009049</v>
      </c>
    </row>
    <row r="40" spans="1:8" ht="21" customHeight="1" outlineLevel="2" thickBot="1">
      <c r="A40" s="130"/>
      <c r="B40" s="131"/>
      <c r="C40" s="132"/>
      <c r="D40" s="191"/>
      <c r="E40" s="140"/>
      <c r="F40" s="133"/>
      <c r="G40" s="134"/>
      <c r="H40" s="135"/>
    </row>
    <row r="41" spans="1:8" ht="21" customHeight="1" outlineLevel="1" thickBot="1" thickTop="1">
      <c r="A41" s="102">
        <v>1</v>
      </c>
      <c r="B41" s="70"/>
      <c r="C41" s="70"/>
      <c r="D41" s="192" t="s">
        <v>148</v>
      </c>
      <c r="E41" s="141">
        <f>E14+E17+E36+E39</f>
        <v>7632223</v>
      </c>
      <c r="F41" s="138">
        <f>F14+F17+F36+F39</f>
        <v>7716437</v>
      </c>
      <c r="G41" s="138">
        <f>G14+G17+G36+G39</f>
        <v>7820374</v>
      </c>
      <c r="H41" s="73">
        <f t="shared" si="0"/>
        <v>101.34695585540321</v>
      </c>
    </row>
    <row r="42" spans="1:8" ht="21" customHeight="1" outlineLevel="3" thickTop="1">
      <c r="A42" s="262"/>
      <c r="B42" s="224"/>
      <c r="C42" s="224"/>
      <c r="D42" s="227"/>
      <c r="E42" s="226"/>
      <c r="F42" s="225"/>
      <c r="G42" s="225"/>
      <c r="H42" s="265"/>
    </row>
    <row r="43" spans="1:8" ht="21" customHeight="1" outlineLevel="3">
      <c r="A43" s="23">
        <v>4</v>
      </c>
      <c r="B43" s="45">
        <v>41</v>
      </c>
      <c r="C43" s="45">
        <v>4111</v>
      </c>
      <c r="D43" s="177" t="s">
        <v>157</v>
      </c>
      <c r="E43" s="125"/>
      <c r="F43" s="31">
        <v>43633</v>
      </c>
      <c r="G43" s="32">
        <v>43633</v>
      </c>
      <c r="H43" s="196">
        <f t="shared" si="0"/>
        <v>100</v>
      </c>
    </row>
    <row r="44" spans="1:8" ht="21" customHeight="1" outlineLevel="3">
      <c r="A44" s="23">
        <v>4</v>
      </c>
      <c r="B44" s="30">
        <v>41</v>
      </c>
      <c r="C44" s="30">
        <v>4112</v>
      </c>
      <c r="D44" s="174" t="s">
        <v>158</v>
      </c>
      <c r="E44" s="126">
        <v>381307</v>
      </c>
      <c r="F44" s="31">
        <v>381125</v>
      </c>
      <c r="G44" s="32">
        <v>381125</v>
      </c>
      <c r="H44" s="143">
        <f t="shared" si="0"/>
        <v>100</v>
      </c>
    </row>
    <row r="45" spans="1:8" ht="21" customHeight="1" outlineLevel="3">
      <c r="A45" s="23">
        <v>4</v>
      </c>
      <c r="B45" s="30">
        <v>41</v>
      </c>
      <c r="C45" s="30">
        <v>4113</v>
      </c>
      <c r="D45" s="174" t="s">
        <v>159</v>
      </c>
      <c r="E45" s="126">
        <v>4279</v>
      </c>
      <c r="F45" s="31">
        <v>10987</v>
      </c>
      <c r="G45" s="32">
        <v>10977</v>
      </c>
      <c r="H45" s="143">
        <f t="shared" si="0"/>
        <v>99.90898334395195</v>
      </c>
    </row>
    <row r="46" spans="1:8" ht="21" customHeight="1" outlineLevel="3">
      <c r="A46" s="23">
        <v>4</v>
      </c>
      <c r="B46" s="30">
        <v>41</v>
      </c>
      <c r="C46" s="30">
        <v>4116</v>
      </c>
      <c r="D46" s="176" t="s">
        <v>160</v>
      </c>
      <c r="E46" s="321">
        <v>2333</v>
      </c>
      <c r="F46" s="89">
        <v>113050</v>
      </c>
      <c r="G46" s="243">
        <v>111531</v>
      </c>
      <c r="H46" s="144">
        <f t="shared" si="0"/>
        <v>98.656346749226</v>
      </c>
    </row>
    <row r="47" spans="1:8" ht="21" customHeight="1" outlineLevel="3">
      <c r="A47" s="23">
        <v>4</v>
      </c>
      <c r="B47" s="30">
        <v>41</v>
      </c>
      <c r="C47" s="30">
        <v>4119</v>
      </c>
      <c r="D47" s="335" t="s">
        <v>191</v>
      </c>
      <c r="E47" s="336"/>
      <c r="F47" s="337"/>
      <c r="G47" s="338">
        <v>67</v>
      </c>
      <c r="H47" s="144"/>
    </row>
    <row r="48" spans="1:8" ht="21" customHeight="1" outlineLevel="3">
      <c r="A48" s="23">
        <v>4</v>
      </c>
      <c r="B48" s="30">
        <v>41</v>
      </c>
      <c r="C48" s="30">
        <v>4121</v>
      </c>
      <c r="D48" s="174" t="s">
        <v>176</v>
      </c>
      <c r="E48" s="306">
        <v>379</v>
      </c>
      <c r="F48" s="110">
        <v>2351</v>
      </c>
      <c r="G48" s="310">
        <v>2320</v>
      </c>
      <c r="H48" s="143">
        <f t="shared" si="0"/>
        <v>98.68141216503615</v>
      </c>
    </row>
    <row r="49" spans="1:8" ht="21" customHeight="1" outlineLevel="3">
      <c r="A49" s="23">
        <v>4</v>
      </c>
      <c r="B49" s="30">
        <v>41</v>
      </c>
      <c r="C49" s="30">
        <v>4122</v>
      </c>
      <c r="D49" s="174" t="s">
        <v>161</v>
      </c>
      <c r="E49" s="306"/>
      <c r="F49" s="110">
        <v>33506</v>
      </c>
      <c r="G49" s="310">
        <v>33506</v>
      </c>
      <c r="H49" s="143">
        <f t="shared" si="0"/>
        <v>100</v>
      </c>
    </row>
    <row r="50" spans="1:8" ht="21" customHeight="1" outlineLevel="3">
      <c r="A50" s="23">
        <v>4</v>
      </c>
      <c r="B50" s="30">
        <v>41</v>
      </c>
      <c r="C50" s="30">
        <v>4123</v>
      </c>
      <c r="D50" s="173" t="s">
        <v>183</v>
      </c>
      <c r="E50" s="306"/>
      <c r="F50" s="110">
        <v>7314</v>
      </c>
      <c r="G50" s="310">
        <v>7314</v>
      </c>
      <c r="H50" s="143">
        <f t="shared" si="0"/>
        <v>100</v>
      </c>
    </row>
    <row r="51" spans="1:8" ht="21" customHeight="1" outlineLevel="3">
      <c r="A51" s="23">
        <v>4</v>
      </c>
      <c r="B51" s="30">
        <v>41</v>
      </c>
      <c r="C51" s="30">
        <v>4131</v>
      </c>
      <c r="D51" s="174" t="s">
        <v>133</v>
      </c>
      <c r="E51" s="324">
        <v>875515</v>
      </c>
      <c r="F51" s="261">
        <v>1091231</v>
      </c>
      <c r="G51" s="261">
        <v>1041013</v>
      </c>
      <c r="H51" s="143">
        <f t="shared" si="0"/>
        <v>95.39804129464797</v>
      </c>
    </row>
    <row r="52" spans="1:8" ht="21" customHeight="1" outlineLevel="3">
      <c r="A52" s="23">
        <v>4</v>
      </c>
      <c r="B52" s="30">
        <v>41</v>
      </c>
      <c r="C52" s="30">
        <v>4132</v>
      </c>
      <c r="D52" s="174" t="s">
        <v>111</v>
      </c>
      <c r="E52" s="324"/>
      <c r="F52" s="261"/>
      <c r="G52" s="261">
        <v>4973</v>
      </c>
      <c r="H52" s="143"/>
    </row>
    <row r="53" spans="1:8" ht="21" customHeight="1" outlineLevel="3">
      <c r="A53" s="23">
        <v>4</v>
      </c>
      <c r="B53" s="30">
        <v>41</v>
      </c>
      <c r="C53" s="30">
        <v>4151</v>
      </c>
      <c r="D53" s="174" t="s">
        <v>215</v>
      </c>
      <c r="E53" s="324"/>
      <c r="F53" s="261">
        <v>2247</v>
      </c>
      <c r="G53" s="261">
        <v>2294</v>
      </c>
      <c r="H53" s="143">
        <f t="shared" si="0"/>
        <v>102.09167779261237</v>
      </c>
    </row>
    <row r="54" spans="1:8" ht="21" customHeight="1" outlineLevel="3">
      <c r="A54" s="23">
        <v>4</v>
      </c>
      <c r="B54" s="30">
        <v>41</v>
      </c>
      <c r="C54" s="30">
        <v>4152</v>
      </c>
      <c r="D54" s="174" t="s">
        <v>184</v>
      </c>
      <c r="E54" s="324"/>
      <c r="F54" s="261">
        <v>5341</v>
      </c>
      <c r="G54" s="261">
        <v>5340</v>
      </c>
      <c r="H54" s="143">
        <f>+G54/F54*100</f>
        <v>99.9812769144355</v>
      </c>
    </row>
    <row r="55" spans="1:9" ht="21" customHeight="1" outlineLevel="3">
      <c r="A55" s="263">
        <v>4</v>
      </c>
      <c r="B55" s="129">
        <v>41</v>
      </c>
      <c r="C55" s="129"/>
      <c r="D55" s="188" t="s">
        <v>164</v>
      </c>
      <c r="E55" s="322">
        <f>SUM(E43:E54)</f>
        <v>1263813</v>
      </c>
      <c r="F55" s="259">
        <f>SUM(F43:F54)</f>
        <v>1690785</v>
      </c>
      <c r="G55" s="260">
        <f>SUM(G43:G54)</f>
        <v>1644093</v>
      </c>
      <c r="H55" s="323">
        <f t="shared" si="0"/>
        <v>97.23844249860272</v>
      </c>
      <c r="I55" s="3"/>
    </row>
    <row r="56" spans="1:9" ht="21" customHeight="1" outlineLevel="3">
      <c r="A56" s="157"/>
      <c r="B56" s="75"/>
      <c r="C56" s="75"/>
      <c r="D56" s="314"/>
      <c r="E56" s="309"/>
      <c r="F56" s="315"/>
      <c r="G56" s="316"/>
      <c r="H56" s="144"/>
      <c r="I56" s="3"/>
    </row>
    <row r="57" spans="1:9" ht="21" customHeight="1" outlineLevel="3">
      <c r="A57" s="157">
        <v>4</v>
      </c>
      <c r="B57" s="75">
        <v>42</v>
      </c>
      <c r="C57" s="75">
        <v>4213</v>
      </c>
      <c r="D57" s="320" t="s">
        <v>180</v>
      </c>
      <c r="E57" s="266">
        <v>1500</v>
      </c>
      <c r="F57" s="110">
        <v>20944</v>
      </c>
      <c r="G57" s="310">
        <v>20944</v>
      </c>
      <c r="H57" s="143">
        <f>+G57/F57*100</f>
        <v>100</v>
      </c>
      <c r="I57" s="3"/>
    </row>
    <row r="58" spans="1:9" ht="21" customHeight="1" outlineLevel="3">
      <c r="A58" s="157">
        <v>4</v>
      </c>
      <c r="B58" s="75">
        <v>42</v>
      </c>
      <c r="C58" s="75">
        <v>4216</v>
      </c>
      <c r="D58" s="194" t="s">
        <v>162</v>
      </c>
      <c r="E58" s="317"/>
      <c r="F58" s="318">
        <v>276147</v>
      </c>
      <c r="G58" s="319">
        <v>275939</v>
      </c>
      <c r="H58" s="196">
        <f t="shared" si="0"/>
        <v>99.92467779841895</v>
      </c>
      <c r="I58" s="3"/>
    </row>
    <row r="59" spans="1:9" ht="21" customHeight="1" outlineLevel="3">
      <c r="A59" s="157">
        <v>4</v>
      </c>
      <c r="B59" s="75">
        <v>42</v>
      </c>
      <c r="C59" s="75">
        <v>4222</v>
      </c>
      <c r="D59" s="173" t="s">
        <v>181</v>
      </c>
      <c r="E59" s="266"/>
      <c r="F59" s="110">
        <v>2796</v>
      </c>
      <c r="G59" s="310">
        <v>2796</v>
      </c>
      <c r="H59" s="143">
        <f>+G59/F59*100</f>
        <v>100</v>
      </c>
      <c r="I59" s="3"/>
    </row>
    <row r="60" spans="1:9" ht="21" customHeight="1" outlineLevel="3">
      <c r="A60" s="157">
        <v>4</v>
      </c>
      <c r="B60" s="75">
        <v>42</v>
      </c>
      <c r="C60" s="75">
        <v>4223</v>
      </c>
      <c r="D60" s="173" t="s">
        <v>185</v>
      </c>
      <c r="E60" s="266"/>
      <c r="F60" s="110">
        <v>237325</v>
      </c>
      <c r="G60" s="310">
        <v>237325</v>
      </c>
      <c r="H60" s="143">
        <f>+G60/F60*100</f>
        <v>100</v>
      </c>
      <c r="I60" s="3"/>
    </row>
    <row r="61" spans="1:9" ht="21" customHeight="1" outlineLevel="3">
      <c r="A61" s="157">
        <v>4</v>
      </c>
      <c r="B61" s="75">
        <v>42</v>
      </c>
      <c r="C61" s="75">
        <v>4229</v>
      </c>
      <c r="D61" s="173" t="s">
        <v>216</v>
      </c>
      <c r="E61" s="266"/>
      <c r="F61" s="110">
        <v>102</v>
      </c>
      <c r="G61" s="310">
        <v>101</v>
      </c>
      <c r="H61" s="143">
        <f>+G61/F61*100</f>
        <v>99.01960784313727</v>
      </c>
      <c r="I61" s="3"/>
    </row>
    <row r="62" spans="1:9" ht="21" customHeight="1" outlineLevel="3">
      <c r="A62" s="157">
        <v>4</v>
      </c>
      <c r="B62" s="75">
        <v>42</v>
      </c>
      <c r="C62" s="75">
        <v>4232</v>
      </c>
      <c r="D62" s="173" t="s">
        <v>217</v>
      </c>
      <c r="E62" s="266"/>
      <c r="F62" s="110">
        <v>1211</v>
      </c>
      <c r="G62" s="310">
        <v>1211</v>
      </c>
      <c r="H62" s="143">
        <f>+G62/F62*100</f>
        <v>100</v>
      </c>
      <c r="I62" s="3"/>
    </row>
    <row r="63" spans="1:9" ht="21" customHeight="1" outlineLevel="2">
      <c r="A63" s="165">
        <v>4</v>
      </c>
      <c r="B63" s="129">
        <v>42</v>
      </c>
      <c r="C63" s="75"/>
      <c r="D63" s="193" t="s">
        <v>163</v>
      </c>
      <c r="E63" s="311">
        <f>SUM(E57:E62)</f>
        <v>1500</v>
      </c>
      <c r="F63" s="312">
        <f>SUM(F57:F62)</f>
        <v>538525</v>
      </c>
      <c r="G63" s="312">
        <f>SUM(G57:G62)</f>
        <v>538316</v>
      </c>
      <c r="H63" s="197">
        <f t="shared" si="0"/>
        <v>99.96119028828745</v>
      </c>
      <c r="I63" s="3"/>
    </row>
    <row r="64" spans="1:9" ht="21" customHeight="1" outlineLevel="2" thickBot="1">
      <c r="A64" s="264"/>
      <c r="B64" s="166"/>
      <c r="C64" s="166"/>
      <c r="D64" s="194"/>
      <c r="E64" s="161"/>
      <c r="F64" s="80"/>
      <c r="G64" s="80"/>
      <c r="H64" s="144"/>
      <c r="I64" s="3"/>
    </row>
    <row r="65" spans="1:9" ht="21" customHeight="1" outlineLevel="3" thickBot="1" thickTop="1">
      <c r="A65" s="142">
        <v>4</v>
      </c>
      <c r="B65" s="167"/>
      <c r="C65" s="167"/>
      <c r="D65" s="195" t="s">
        <v>165</v>
      </c>
      <c r="E65" s="136">
        <f>+E55+E63</f>
        <v>1265313</v>
      </c>
      <c r="F65" s="137">
        <f>+F55+F63</f>
        <v>2229310</v>
      </c>
      <c r="G65" s="137">
        <f>+G55+G63</f>
        <v>2182409</v>
      </c>
      <c r="H65" s="198">
        <f t="shared" si="0"/>
        <v>97.8961651811547</v>
      </c>
      <c r="I65" s="3"/>
    </row>
    <row r="66" spans="1:27" ht="21" customHeight="1" outlineLevel="3" thickTop="1">
      <c r="A66" s="168"/>
      <c r="B66" s="169"/>
      <c r="C66" s="169"/>
      <c r="D66" s="170"/>
      <c r="E66" s="171"/>
      <c r="F66" s="44"/>
      <c r="G66" s="44"/>
      <c r="H66" s="44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30.75" customHeight="1">
      <c r="A67" s="326" t="s">
        <v>194</v>
      </c>
      <c r="B67" s="6"/>
      <c r="C67" s="6"/>
      <c r="D67" s="46"/>
      <c r="E67" s="47"/>
      <c r="F67" s="48"/>
      <c r="G67" s="48"/>
      <c r="H67" s="48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8.75">
      <c r="A68" s="43"/>
      <c r="B68" s="6"/>
      <c r="C68" s="6"/>
      <c r="D68" s="6"/>
      <c r="E68" s="6"/>
      <c r="F68" s="49"/>
      <c r="G68" s="49"/>
      <c r="H68" s="49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8" ht="15.75">
      <c r="A69" s="5"/>
      <c r="B69" s="5"/>
      <c r="C69" s="5"/>
      <c r="D69" s="5"/>
      <c r="E69" s="5"/>
      <c r="F69" s="50"/>
      <c r="G69" s="50"/>
      <c r="H69" s="50"/>
    </row>
    <row r="70" spans="1:8" ht="15.75">
      <c r="A70" s="5"/>
      <c r="B70" s="5"/>
      <c r="C70" s="5"/>
      <c r="D70" s="5"/>
      <c r="E70" s="5"/>
      <c r="F70" s="5"/>
      <c r="G70" s="5"/>
      <c r="H70" s="5"/>
    </row>
  </sheetData>
  <sheetProtection/>
  <printOptions horizontalCentered="1"/>
  <pageMargins left="0.5905511811023623" right="0.5118110236220472" top="0.5905511811023623" bottom="0.5118110236220472" header="0.35433070866141736" footer="0.35433070866141736"/>
  <pageSetup fitToHeight="1" fitToWidth="1" horizontalDpi="600" verticalDpi="600" orientation="portrait" paperSize="9" scale="48" r:id="rId1"/>
  <headerFooter alignWithMargins="0">
    <oddHeader xml:space="preserve">&amp;R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65"/>
  <sheetViews>
    <sheetView showZeros="0" zoomScale="70" zoomScaleNormal="70" zoomScaleSheetLayoutView="65" zoomScalePageLayoutView="0" workbookViewId="0" topLeftCell="A1">
      <selection activeCell="A3" sqref="A3"/>
    </sheetView>
  </sheetViews>
  <sheetFormatPr defaultColWidth="8.796875" defaultRowHeight="15"/>
  <cols>
    <col min="1" max="2" width="6.796875" style="0" customWidth="1"/>
    <col min="3" max="3" width="8.09765625" style="0" customWidth="1"/>
    <col min="4" max="4" width="58.796875" style="0" customWidth="1"/>
    <col min="5" max="5" width="13.69921875" style="0" customWidth="1"/>
    <col min="6" max="6" width="13.59765625" style="0" customWidth="1"/>
    <col min="7" max="7" width="13.8984375" style="0" customWidth="1"/>
    <col min="8" max="8" width="9" style="0" customWidth="1"/>
    <col min="9" max="9" width="13.3984375" style="0" customWidth="1"/>
    <col min="10" max="10" width="14.3984375" style="0" customWidth="1"/>
    <col min="11" max="11" width="13.69921875" style="0" customWidth="1"/>
    <col min="12" max="12" width="9" style="0" customWidth="1"/>
    <col min="13" max="13" width="12.69921875" style="0" customWidth="1"/>
    <col min="14" max="14" width="13.796875" style="0" customWidth="1"/>
    <col min="15" max="15" width="14.09765625" style="0" customWidth="1"/>
    <col min="16" max="16" width="9" style="0" bestFit="1" customWidth="1"/>
  </cols>
  <sheetData>
    <row r="1" spans="1:16" ht="22.5">
      <c r="A1" s="51" t="s">
        <v>214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</row>
    <row r="2" spans="1:16" ht="20.25">
      <c r="A2" s="26" t="s">
        <v>44</v>
      </c>
      <c r="B2" s="4"/>
      <c r="C2" s="4"/>
      <c r="D2" s="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16" ht="20.25" customHeight="1" thickBot="1">
      <c r="A3" s="4"/>
      <c r="B3" s="4"/>
      <c r="C3" s="4"/>
      <c r="D3" s="7"/>
      <c r="E3" s="4"/>
      <c r="F3" s="5"/>
      <c r="G3" s="5"/>
      <c r="H3" s="5"/>
      <c r="I3" s="4"/>
      <c r="J3" s="5"/>
      <c r="K3" s="5"/>
      <c r="L3" s="5"/>
      <c r="M3" s="4"/>
      <c r="N3" s="4"/>
      <c r="O3" s="4"/>
      <c r="P3" s="5"/>
    </row>
    <row r="4" spans="1:16" ht="21" customHeight="1" thickBot="1">
      <c r="A4" s="52" t="s">
        <v>83</v>
      </c>
      <c r="B4" s="53" t="s">
        <v>84</v>
      </c>
      <c r="C4" s="53" t="s">
        <v>45</v>
      </c>
      <c r="D4" s="54" t="s">
        <v>85</v>
      </c>
      <c r="E4" s="55" t="s">
        <v>91</v>
      </c>
      <c r="F4" s="19"/>
      <c r="G4" s="19"/>
      <c r="H4" s="20"/>
      <c r="I4" s="55" t="s">
        <v>92</v>
      </c>
      <c r="J4" s="19"/>
      <c r="K4" s="19"/>
      <c r="L4" s="20"/>
      <c r="M4" s="55" t="s">
        <v>93</v>
      </c>
      <c r="N4" s="19"/>
      <c r="O4" s="19"/>
      <c r="P4" s="20"/>
    </row>
    <row r="5" spans="1:16" ht="21" customHeight="1" thickBot="1">
      <c r="A5" s="56" t="s">
        <v>46</v>
      </c>
      <c r="B5" s="57"/>
      <c r="C5" s="57"/>
      <c r="D5" s="58"/>
      <c r="E5" s="59" t="s">
        <v>195</v>
      </c>
      <c r="F5" s="60" t="s">
        <v>211</v>
      </c>
      <c r="G5" s="61" t="s">
        <v>212</v>
      </c>
      <c r="H5" s="62" t="s">
        <v>89</v>
      </c>
      <c r="I5" s="59" t="s">
        <v>195</v>
      </c>
      <c r="J5" s="60" t="s">
        <v>211</v>
      </c>
      <c r="K5" s="61" t="s">
        <v>212</v>
      </c>
      <c r="L5" s="62" t="s">
        <v>89</v>
      </c>
      <c r="M5" s="59" t="s">
        <v>195</v>
      </c>
      <c r="N5" s="60" t="s">
        <v>211</v>
      </c>
      <c r="O5" s="61" t="s">
        <v>212</v>
      </c>
      <c r="P5" s="62" t="s">
        <v>89</v>
      </c>
    </row>
    <row r="6" spans="1:16" ht="21" customHeight="1" thickBot="1">
      <c r="A6" s="63"/>
      <c r="B6" s="27"/>
      <c r="C6" s="27"/>
      <c r="D6" s="64"/>
      <c r="E6" s="65"/>
      <c r="F6" s="66"/>
      <c r="G6" s="67"/>
      <c r="H6" s="68"/>
      <c r="I6" s="65"/>
      <c r="J6" s="66"/>
      <c r="K6" s="67"/>
      <c r="L6" s="68"/>
      <c r="M6" s="65"/>
      <c r="N6" s="31"/>
      <c r="O6" s="228"/>
      <c r="P6" s="229"/>
    </row>
    <row r="7" spans="1:16" ht="21" customHeight="1" thickBot="1" thickTop="1">
      <c r="A7" s="69"/>
      <c r="B7" s="70"/>
      <c r="C7" s="70"/>
      <c r="D7" s="172" t="s">
        <v>96</v>
      </c>
      <c r="E7" s="71">
        <f>90298-23578</f>
        <v>66720</v>
      </c>
      <c r="F7" s="42">
        <f>99745-32909</f>
        <v>66836</v>
      </c>
      <c r="G7" s="72">
        <f>106064-32909</f>
        <v>73155</v>
      </c>
      <c r="H7" s="73">
        <f aca="true" t="shared" si="0" ref="H7:H85">+G7/F7*100</f>
        <v>109.45448560655935</v>
      </c>
      <c r="I7" s="71"/>
      <c r="J7" s="42"/>
      <c r="K7" s="72"/>
      <c r="L7" s="73"/>
      <c r="M7" s="71">
        <f>+E7+I7</f>
        <v>66720</v>
      </c>
      <c r="N7" s="42">
        <f>+F7+J7</f>
        <v>66836</v>
      </c>
      <c r="O7" s="42">
        <f>+G7+K7</f>
        <v>73155</v>
      </c>
      <c r="P7" s="230">
        <f aca="true" t="shared" si="1" ref="P7:P83">+O7/N7*100</f>
        <v>109.45448560655935</v>
      </c>
    </row>
    <row r="8" spans="1:16" ht="21" customHeight="1" thickTop="1">
      <c r="A8" s="74"/>
      <c r="B8" s="75"/>
      <c r="C8" s="75"/>
      <c r="D8" s="173"/>
      <c r="E8" s="76"/>
      <c r="F8" s="77"/>
      <c r="G8" s="78"/>
      <c r="H8" s="79"/>
      <c r="I8" s="76"/>
      <c r="J8" s="77"/>
      <c r="K8" s="78"/>
      <c r="L8" s="79"/>
      <c r="M8" s="76"/>
      <c r="N8" s="80"/>
      <c r="O8" s="77"/>
      <c r="P8" s="154"/>
    </row>
    <row r="9" spans="1:16" ht="21" customHeight="1">
      <c r="A9" s="24">
        <v>1</v>
      </c>
      <c r="B9" s="30">
        <v>10</v>
      </c>
      <c r="C9" s="30">
        <v>1012</v>
      </c>
      <c r="D9" s="174" t="s">
        <v>47</v>
      </c>
      <c r="E9" s="81">
        <v>1403</v>
      </c>
      <c r="F9" s="81">
        <v>2363</v>
      </c>
      <c r="G9" s="82">
        <v>2345</v>
      </c>
      <c r="H9" s="83">
        <f t="shared" si="0"/>
        <v>99.2382564536606</v>
      </c>
      <c r="I9" s="81"/>
      <c r="J9" s="31"/>
      <c r="K9" s="82"/>
      <c r="L9" s="83"/>
      <c r="M9" s="81">
        <f aca="true" t="shared" si="2" ref="M9:O11">+E9+I9</f>
        <v>1403</v>
      </c>
      <c r="N9" s="31">
        <f t="shared" si="2"/>
        <v>2363</v>
      </c>
      <c r="O9" s="31">
        <f t="shared" si="2"/>
        <v>2345</v>
      </c>
      <c r="P9" s="127">
        <f t="shared" si="1"/>
        <v>99.2382564536606</v>
      </c>
    </row>
    <row r="10" spans="1:16" ht="21" customHeight="1">
      <c r="A10" s="24">
        <v>1</v>
      </c>
      <c r="B10" s="30">
        <v>10</v>
      </c>
      <c r="C10" s="30">
        <v>1014</v>
      </c>
      <c r="D10" s="174" t="s">
        <v>149</v>
      </c>
      <c r="E10" s="81">
        <v>620</v>
      </c>
      <c r="F10" s="81">
        <v>620</v>
      </c>
      <c r="G10" s="82">
        <v>816</v>
      </c>
      <c r="H10" s="83">
        <f t="shared" si="0"/>
        <v>131.61290322580646</v>
      </c>
      <c r="I10" s="81"/>
      <c r="J10" s="31"/>
      <c r="K10" s="82"/>
      <c r="L10" s="83"/>
      <c r="M10" s="81">
        <f t="shared" si="2"/>
        <v>620</v>
      </c>
      <c r="N10" s="31">
        <f t="shared" si="2"/>
        <v>620</v>
      </c>
      <c r="O10" s="31">
        <f t="shared" si="2"/>
        <v>816</v>
      </c>
      <c r="P10" s="127">
        <f t="shared" si="1"/>
        <v>131.61290322580646</v>
      </c>
    </row>
    <row r="11" spans="1:16" ht="21" customHeight="1">
      <c r="A11" s="24">
        <v>1</v>
      </c>
      <c r="B11" s="30">
        <v>10</v>
      </c>
      <c r="C11" s="30">
        <v>1019</v>
      </c>
      <c r="D11" s="174" t="s">
        <v>134</v>
      </c>
      <c r="E11" s="81">
        <v>13985</v>
      </c>
      <c r="F11" s="81">
        <v>14253</v>
      </c>
      <c r="G11" s="82">
        <v>16326</v>
      </c>
      <c r="H11" s="83">
        <f t="shared" si="0"/>
        <v>114.54430646179752</v>
      </c>
      <c r="I11" s="81"/>
      <c r="J11" s="31"/>
      <c r="K11" s="82"/>
      <c r="L11" s="83"/>
      <c r="M11" s="81">
        <f t="shared" si="2"/>
        <v>13985</v>
      </c>
      <c r="N11" s="31">
        <f aca="true" t="shared" si="3" ref="N11:O13">+F11+J11</f>
        <v>14253</v>
      </c>
      <c r="O11" s="31">
        <f t="shared" si="3"/>
        <v>16326</v>
      </c>
      <c r="P11" s="127">
        <f t="shared" si="1"/>
        <v>114.54430646179752</v>
      </c>
    </row>
    <row r="12" spans="1:16" ht="21" customHeight="1">
      <c r="A12" s="24">
        <v>1</v>
      </c>
      <c r="B12" s="30">
        <v>10</v>
      </c>
      <c r="C12" s="30">
        <v>1031</v>
      </c>
      <c r="D12" s="174" t="s">
        <v>106</v>
      </c>
      <c r="E12" s="81">
        <v>2188</v>
      </c>
      <c r="F12" s="81">
        <v>2188</v>
      </c>
      <c r="G12" s="82">
        <v>2175</v>
      </c>
      <c r="H12" s="83">
        <f t="shared" si="0"/>
        <v>99.40585009140767</v>
      </c>
      <c r="I12" s="81"/>
      <c r="J12" s="31"/>
      <c r="K12" s="82"/>
      <c r="L12" s="83"/>
      <c r="M12" s="81">
        <f>+E12+I12</f>
        <v>2188</v>
      </c>
      <c r="N12" s="31">
        <f t="shared" si="3"/>
        <v>2188</v>
      </c>
      <c r="O12" s="31">
        <f t="shared" si="3"/>
        <v>2175</v>
      </c>
      <c r="P12" s="127">
        <f t="shared" si="1"/>
        <v>99.40585009140767</v>
      </c>
    </row>
    <row r="13" spans="1:16" ht="21" customHeight="1">
      <c r="A13" s="24">
        <v>1</v>
      </c>
      <c r="B13" s="30">
        <v>10</v>
      </c>
      <c r="C13" s="30">
        <v>1032</v>
      </c>
      <c r="D13" s="174" t="s">
        <v>150</v>
      </c>
      <c r="E13" s="81">
        <v>561</v>
      </c>
      <c r="F13" s="81">
        <v>561</v>
      </c>
      <c r="G13" s="82">
        <v>574</v>
      </c>
      <c r="H13" s="83">
        <f t="shared" si="0"/>
        <v>102.31729055258467</v>
      </c>
      <c r="I13" s="81"/>
      <c r="J13" s="31"/>
      <c r="K13" s="82"/>
      <c r="L13" s="83"/>
      <c r="M13" s="81">
        <f>+E13+I13</f>
        <v>561</v>
      </c>
      <c r="N13" s="31">
        <f t="shared" si="3"/>
        <v>561</v>
      </c>
      <c r="O13" s="31">
        <f t="shared" si="3"/>
        <v>574</v>
      </c>
      <c r="P13" s="127">
        <f t="shared" si="1"/>
        <v>102.31729055258467</v>
      </c>
    </row>
    <row r="14" spans="1:16" ht="21" customHeight="1">
      <c r="A14" s="307">
        <v>1</v>
      </c>
      <c r="B14" s="33">
        <v>10</v>
      </c>
      <c r="C14" s="40"/>
      <c r="D14" s="175" t="s">
        <v>66</v>
      </c>
      <c r="E14" s="84">
        <f>SUM(E9:E13)</f>
        <v>18757</v>
      </c>
      <c r="F14" s="35">
        <f>SUM(F9:F13)</f>
        <v>19985</v>
      </c>
      <c r="G14" s="85">
        <f>SUM(G9:G13)</f>
        <v>22236</v>
      </c>
      <c r="H14" s="86">
        <f t="shared" si="0"/>
        <v>111.26344758568926</v>
      </c>
      <c r="I14" s="84"/>
      <c r="J14" s="35"/>
      <c r="K14" s="35">
        <f>SUM(K9:K13)</f>
        <v>0</v>
      </c>
      <c r="L14" s="86"/>
      <c r="M14" s="84">
        <f>SUM(M9:M13)</f>
        <v>18757</v>
      </c>
      <c r="N14" s="35">
        <f>SUM(N9:N13)</f>
        <v>19985</v>
      </c>
      <c r="O14" s="35">
        <f>SUM(O9:O13)</f>
        <v>22236</v>
      </c>
      <c r="P14" s="231">
        <f t="shared" si="1"/>
        <v>111.26344758568926</v>
      </c>
    </row>
    <row r="15" spans="1:16" ht="13.5" customHeight="1" thickBot="1">
      <c r="A15" s="87"/>
      <c r="B15" s="36"/>
      <c r="C15" s="36"/>
      <c r="D15" s="176"/>
      <c r="E15" s="88"/>
      <c r="F15" s="89"/>
      <c r="G15" s="90"/>
      <c r="H15" s="91"/>
      <c r="I15" s="88"/>
      <c r="J15" s="89"/>
      <c r="K15" s="90"/>
      <c r="L15" s="91"/>
      <c r="M15" s="88"/>
      <c r="N15" s="89"/>
      <c r="O15" s="89"/>
      <c r="P15" s="232"/>
    </row>
    <row r="16" spans="1:16" ht="21" customHeight="1" thickBot="1" thickTop="1">
      <c r="A16" s="69">
        <v>1</v>
      </c>
      <c r="B16" s="70"/>
      <c r="C16" s="70"/>
      <c r="D16" s="172" t="s">
        <v>66</v>
      </c>
      <c r="E16" s="71">
        <f>+E14</f>
        <v>18757</v>
      </c>
      <c r="F16" s="71">
        <f>+F14</f>
        <v>19985</v>
      </c>
      <c r="G16" s="72">
        <f>+G14</f>
        <v>22236</v>
      </c>
      <c r="H16" s="73">
        <f t="shared" si="0"/>
        <v>111.26344758568926</v>
      </c>
      <c r="I16" s="71"/>
      <c r="J16" s="42"/>
      <c r="K16" s="72">
        <f>K14</f>
        <v>0</v>
      </c>
      <c r="L16" s="73"/>
      <c r="M16" s="71">
        <f>+M14</f>
        <v>18757</v>
      </c>
      <c r="N16" s="42">
        <f>+N14</f>
        <v>19985</v>
      </c>
      <c r="O16" s="42">
        <f>+O14</f>
        <v>22236</v>
      </c>
      <c r="P16" s="230">
        <f t="shared" si="1"/>
        <v>111.26344758568926</v>
      </c>
    </row>
    <row r="17" spans="1:16" ht="21" customHeight="1" thickTop="1">
      <c r="A17" s="92"/>
      <c r="B17" s="45"/>
      <c r="C17" s="45"/>
      <c r="D17" s="177"/>
      <c r="E17" s="81"/>
      <c r="F17" s="31"/>
      <c r="G17" s="82"/>
      <c r="H17" s="83"/>
      <c r="I17" s="81"/>
      <c r="J17" s="31"/>
      <c r="K17" s="82"/>
      <c r="L17" s="83"/>
      <c r="M17" s="81"/>
      <c r="N17" s="31"/>
      <c r="O17" s="31"/>
      <c r="P17" s="127"/>
    </row>
    <row r="18" spans="1:16" ht="21" customHeight="1">
      <c r="A18" s="93">
        <v>2</v>
      </c>
      <c r="B18" s="45">
        <v>21</v>
      </c>
      <c r="C18" s="45">
        <v>2122</v>
      </c>
      <c r="D18" s="177" t="s">
        <v>105</v>
      </c>
      <c r="E18" s="81">
        <v>5</v>
      </c>
      <c r="F18" s="81">
        <v>27</v>
      </c>
      <c r="G18" s="82">
        <v>25</v>
      </c>
      <c r="H18" s="83">
        <f>+G18/F18*100</f>
        <v>92.5925925925926</v>
      </c>
      <c r="I18" s="81"/>
      <c r="J18" s="31"/>
      <c r="K18" s="82"/>
      <c r="L18" s="83"/>
      <c r="M18" s="81">
        <f aca="true" t="shared" si="4" ref="M18:O21">+E18+I18</f>
        <v>5</v>
      </c>
      <c r="N18" s="31">
        <f t="shared" si="4"/>
        <v>27</v>
      </c>
      <c r="O18" s="31">
        <f t="shared" si="4"/>
        <v>25</v>
      </c>
      <c r="P18" s="127">
        <f>+O18/N18*100</f>
        <v>92.5925925925926</v>
      </c>
    </row>
    <row r="19" spans="1:16" ht="21" customHeight="1">
      <c r="A19" s="93">
        <v>2</v>
      </c>
      <c r="B19" s="45">
        <v>21</v>
      </c>
      <c r="C19" s="45">
        <v>2141</v>
      </c>
      <c r="D19" s="177" t="s">
        <v>170</v>
      </c>
      <c r="E19" s="81">
        <v>300</v>
      </c>
      <c r="F19" s="81">
        <v>300</v>
      </c>
      <c r="G19" s="82">
        <v>274</v>
      </c>
      <c r="H19" s="83">
        <f t="shared" si="0"/>
        <v>91.33333333333333</v>
      </c>
      <c r="I19" s="81"/>
      <c r="J19" s="31"/>
      <c r="K19" s="82"/>
      <c r="L19" s="83"/>
      <c r="M19" s="81">
        <f t="shared" si="4"/>
        <v>300</v>
      </c>
      <c r="N19" s="31">
        <f t="shared" si="4"/>
        <v>300</v>
      </c>
      <c r="O19" s="31">
        <f t="shared" si="4"/>
        <v>274</v>
      </c>
      <c r="P19" s="127">
        <f t="shared" si="1"/>
        <v>91.33333333333333</v>
      </c>
    </row>
    <row r="20" spans="1:16" ht="21" customHeight="1">
      <c r="A20" s="93">
        <v>2</v>
      </c>
      <c r="B20" s="45">
        <v>21</v>
      </c>
      <c r="C20" s="45">
        <v>2143</v>
      </c>
      <c r="D20" s="177" t="s">
        <v>199</v>
      </c>
      <c r="E20" s="81">
        <v>1027</v>
      </c>
      <c r="F20" s="81">
        <v>1543</v>
      </c>
      <c r="G20" s="82">
        <v>1752</v>
      </c>
      <c r="H20" s="83">
        <f t="shared" si="0"/>
        <v>113.54504212572908</v>
      </c>
      <c r="I20" s="81"/>
      <c r="J20" s="31"/>
      <c r="K20" s="82"/>
      <c r="L20" s="83"/>
      <c r="M20" s="81">
        <f t="shared" si="4"/>
        <v>1027</v>
      </c>
      <c r="N20" s="31">
        <f t="shared" si="4"/>
        <v>1543</v>
      </c>
      <c r="O20" s="31">
        <f t="shared" si="4"/>
        <v>1752</v>
      </c>
      <c r="P20" s="127">
        <f>+O20/N20*100</f>
        <v>113.54504212572908</v>
      </c>
    </row>
    <row r="21" spans="1:16" ht="21" customHeight="1">
      <c r="A21" s="93">
        <v>2</v>
      </c>
      <c r="B21" s="45">
        <v>21</v>
      </c>
      <c r="C21" s="45">
        <v>2169</v>
      </c>
      <c r="D21" s="177" t="s">
        <v>135</v>
      </c>
      <c r="E21" s="81">
        <v>994</v>
      </c>
      <c r="F21" s="81">
        <v>1965</v>
      </c>
      <c r="G21" s="82">
        <v>2264</v>
      </c>
      <c r="H21" s="83">
        <f t="shared" si="0"/>
        <v>115.21628498727736</v>
      </c>
      <c r="I21" s="81"/>
      <c r="J21" s="31"/>
      <c r="K21" s="82"/>
      <c r="L21" s="83"/>
      <c r="M21" s="81">
        <f t="shared" si="4"/>
        <v>994</v>
      </c>
      <c r="N21" s="31">
        <f t="shared" si="4"/>
        <v>1965</v>
      </c>
      <c r="O21" s="31">
        <f t="shared" si="4"/>
        <v>2264</v>
      </c>
      <c r="P21" s="127">
        <f t="shared" si="1"/>
        <v>115.21628498727736</v>
      </c>
    </row>
    <row r="22" spans="1:16" ht="21" customHeight="1">
      <c r="A22" s="97">
        <v>2</v>
      </c>
      <c r="B22" s="34">
        <v>21</v>
      </c>
      <c r="C22" s="40"/>
      <c r="D22" s="179" t="s">
        <v>67</v>
      </c>
      <c r="E22" s="98">
        <f>SUM(E18:E21)</f>
        <v>2326</v>
      </c>
      <c r="F22" s="41">
        <f>SUM(F18:F21)</f>
        <v>3835</v>
      </c>
      <c r="G22" s="99">
        <f>SUM(G18:G21)</f>
        <v>4315</v>
      </c>
      <c r="H22" s="100">
        <f t="shared" si="0"/>
        <v>112.51629726205998</v>
      </c>
      <c r="I22" s="98"/>
      <c r="J22" s="41"/>
      <c r="K22" s="99"/>
      <c r="L22" s="100"/>
      <c r="M22" s="98">
        <f>SUM(M18:M21)</f>
        <v>2326</v>
      </c>
      <c r="N22" s="41">
        <f>SUM(N18:N21)</f>
        <v>3835</v>
      </c>
      <c r="O22" s="41">
        <f>SUM(O18:O21)</f>
        <v>4315</v>
      </c>
      <c r="P22" s="233">
        <f t="shared" si="1"/>
        <v>112.51629726205998</v>
      </c>
    </row>
    <row r="23" spans="1:16" ht="21" customHeight="1">
      <c r="A23" s="101"/>
      <c r="B23" s="30"/>
      <c r="C23" s="30"/>
      <c r="D23" s="178"/>
      <c r="E23" s="94"/>
      <c r="F23" s="37"/>
      <c r="G23" s="95"/>
      <c r="H23" s="96"/>
      <c r="I23" s="94"/>
      <c r="J23" s="37"/>
      <c r="K23" s="95"/>
      <c r="L23" s="96"/>
      <c r="M23" s="94"/>
      <c r="N23" s="37"/>
      <c r="O23" s="37"/>
      <c r="P23" s="128"/>
    </row>
    <row r="24" spans="1:16" ht="21" customHeight="1">
      <c r="A24" s="24">
        <v>2</v>
      </c>
      <c r="B24" s="30">
        <v>22</v>
      </c>
      <c r="C24" s="30">
        <v>2212</v>
      </c>
      <c r="D24" s="174" t="s">
        <v>48</v>
      </c>
      <c r="E24" s="81">
        <v>185</v>
      </c>
      <c r="F24" s="81">
        <v>2937</v>
      </c>
      <c r="G24" s="82">
        <v>3033</v>
      </c>
      <c r="H24" s="96">
        <f t="shared" si="0"/>
        <v>103.26864147088865</v>
      </c>
      <c r="I24" s="94"/>
      <c r="J24" s="37"/>
      <c r="K24" s="95"/>
      <c r="L24" s="96"/>
      <c r="M24" s="94">
        <f aca="true" t="shared" si="5" ref="M24:O26">+E24+I24</f>
        <v>185</v>
      </c>
      <c r="N24" s="31">
        <f t="shared" si="5"/>
        <v>2937</v>
      </c>
      <c r="O24" s="31">
        <f t="shared" si="5"/>
        <v>3033</v>
      </c>
      <c r="P24" s="128">
        <f t="shared" si="1"/>
        <v>103.26864147088865</v>
      </c>
    </row>
    <row r="25" spans="1:16" ht="21" customHeight="1">
      <c r="A25" s="24">
        <v>2</v>
      </c>
      <c r="B25" s="30">
        <v>22</v>
      </c>
      <c r="C25" s="30">
        <v>2219</v>
      </c>
      <c r="D25" s="174" t="s">
        <v>136</v>
      </c>
      <c r="E25" s="81">
        <v>48844</v>
      </c>
      <c r="F25" s="81">
        <v>22938</v>
      </c>
      <c r="G25" s="82">
        <v>26387</v>
      </c>
      <c r="H25" s="96">
        <f>+G25/F25*100</f>
        <v>115.03618449734066</v>
      </c>
      <c r="I25" s="94"/>
      <c r="J25" s="37">
        <v>1666</v>
      </c>
      <c r="K25" s="95">
        <v>3363</v>
      </c>
      <c r="L25" s="96">
        <f>+K25/J25*100</f>
        <v>201.86074429771907</v>
      </c>
      <c r="M25" s="94">
        <f t="shared" si="5"/>
        <v>48844</v>
      </c>
      <c r="N25" s="31">
        <f t="shared" si="5"/>
        <v>24604</v>
      </c>
      <c r="O25" s="31">
        <f t="shared" si="5"/>
        <v>29750</v>
      </c>
      <c r="P25" s="128">
        <f>+O25/N25*100</f>
        <v>120.91529832547553</v>
      </c>
    </row>
    <row r="26" spans="1:16" ht="21" customHeight="1">
      <c r="A26" s="24">
        <v>2</v>
      </c>
      <c r="B26" s="30">
        <v>22</v>
      </c>
      <c r="C26" s="30">
        <v>2221</v>
      </c>
      <c r="D26" s="174" t="s">
        <v>200</v>
      </c>
      <c r="E26" s="81"/>
      <c r="F26" s="81">
        <v>1</v>
      </c>
      <c r="G26" s="82">
        <v>1</v>
      </c>
      <c r="H26" s="96">
        <f>+G26/F26*100</f>
        <v>100</v>
      </c>
      <c r="I26" s="94"/>
      <c r="J26" s="37"/>
      <c r="K26" s="95"/>
      <c r="L26" s="96"/>
      <c r="M26" s="81">
        <f t="shared" si="5"/>
        <v>0</v>
      </c>
      <c r="N26" s="31">
        <f t="shared" si="5"/>
        <v>1</v>
      </c>
      <c r="O26" s="31">
        <f t="shared" si="5"/>
        <v>1</v>
      </c>
      <c r="P26" s="127">
        <f>+O26/N26*100</f>
        <v>100</v>
      </c>
    </row>
    <row r="27" spans="1:16" ht="21" customHeight="1">
      <c r="A27" s="24">
        <v>2</v>
      </c>
      <c r="B27" s="30">
        <v>22</v>
      </c>
      <c r="C27" s="30">
        <v>2271</v>
      </c>
      <c r="D27" s="174" t="s">
        <v>186</v>
      </c>
      <c r="E27" s="81">
        <v>290</v>
      </c>
      <c r="F27" s="81">
        <v>290</v>
      </c>
      <c r="G27" s="82">
        <v>247</v>
      </c>
      <c r="H27" s="96">
        <f t="shared" si="0"/>
        <v>85.17241379310346</v>
      </c>
      <c r="I27" s="94"/>
      <c r="J27" s="37"/>
      <c r="K27" s="95"/>
      <c r="L27" s="96"/>
      <c r="M27" s="81">
        <f>+E27+I27</f>
        <v>290</v>
      </c>
      <c r="N27" s="31">
        <f>+F27+J27</f>
        <v>290</v>
      </c>
      <c r="O27" s="31">
        <f>+G27+K27</f>
        <v>247</v>
      </c>
      <c r="P27" s="128">
        <f t="shared" si="1"/>
        <v>85.17241379310346</v>
      </c>
    </row>
    <row r="28" spans="1:16" ht="21" customHeight="1">
      <c r="A28" s="307">
        <v>2</v>
      </c>
      <c r="B28" s="34">
        <v>22</v>
      </c>
      <c r="C28" s="40"/>
      <c r="D28" s="175" t="s">
        <v>21</v>
      </c>
      <c r="E28" s="98">
        <f>SUM(E24:E27)</f>
        <v>49319</v>
      </c>
      <c r="F28" s="41">
        <f>SUM(F24:F27)</f>
        <v>26166</v>
      </c>
      <c r="G28" s="99">
        <f>SUM(G24:G27)</f>
        <v>29668</v>
      </c>
      <c r="H28" s="100">
        <f t="shared" si="0"/>
        <v>113.38378047848352</v>
      </c>
      <c r="I28" s="98">
        <f>SUM(I24:I27)</f>
        <v>0</v>
      </c>
      <c r="J28" s="41">
        <f>SUM(J24:J27)</f>
        <v>1666</v>
      </c>
      <c r="K28" s="99">
        <f>SUM(K24:K27)</f>
        <v>3363</v>
      </c>
      <c r="L28" s="100">
        <f>+K28/J28*100</f>
        <v>201.86074429771907</v>
      </c>
      <c r="M28" s="98">
        <f>SUM(M24:M27)</f>
        <v>49319</v>
      </c>
      <c r="N28" s="41">
        <f>SUM(N24:N27)</f>
        <v>27832</v>
      </c>
      <c r="O28" s="99">
        <f>SUM(O24:O27)</f>
        <v>33031</v>
      </c>
      <c r="P28" s="233">
        <f t="shared" si="1"/>
        <v>118.67993676343778</v>
      </c>
    </row>
    <row r="29" spans="1:16" ht="21" customHeight="1">
      <c r="A29" s="101"/>
      <c r="B29" s="30"/>
      <c r="C29" s="30"/>
      <c r="D29" s="174"/>
      <c r="E29" s="94"/>
      <c r="F29" s="37"/>
      <c r="G29" s="95"/>
      <c r="H29" s="96"/>
      <c r="I29" s="94"/>
      <c r="J29" s="37"/>
      <c r="K29" s="95"/>
      <c r="L29" s="96"/>
      <c r="M29" s="94"/>
      <c r="N29" s="37"/>
      <c r="O29" s="37"/>
      <c r="P29" s="128"/>
    </row>
    <row r="30" spans="1:16" ht="21" customHeight="1">
      <c r="A30" s="24">
        <v>2</v>
      </c>
      <c r="B30" s="30">
        <v>23</v>
      </c>
      <c r="C30" s="30">
        <v>2310</v>
      </c>
      <c r="D30" s="174" t="s">
        <v>49</v>
      </c>
      <c r="E30" s="94">
        <v>115</v>
      </c>
      <c r="F30" s="31">
        <v>115</v>
      </c>
      <c r="G30" s="82">
        <v>112</v>
      </c>
      <c r="H30" s="96">
        <f t="shared" si="0"/>
        <v>97.3913043478261</v>
      </c>
      <c r="I30" s="94"/>
      <c r="J30" s="37"/>
      <c r="K30" s="95"/>
      <c r="L30" s="96"/>
      <c r="M30" s="81">
        <f aca="true" t="shared" si="6" ref="M30:O35">+E30+I30</f>
        <v>115</v>
      </c>
      <c r="N30" s="31">
        <f t="shared" si="6"/>
        <v>115</v>
      </c>
      <c r="O30" s="31">
        <f t="shared" si="6"/>
        <v>112</v>
      </c>
      <c r="P30" s="128">
        <f t="shared" si="1"/>
        <v>97.3913043478261</v>
      </c>
    </row>
    <row r="31" spans="1:16" ht="21" customHeight="1">
      <c r="A31" s="24">
        <v>2</v>
      </c>
      <c r="B31" s="30">
        <v>23</v>
      </c>
      <c r="C31" s="30">
        <v>2321</v>
      </c>
      <c r="D31" s="174" t="s">
        <v>192</v>
      </c>
      <c r="E31" s="94">
        <v>360</v>
      </c>
      <c r="F31" s="31">
        <v>360</v>
      </c>
      <c r="G31" s="82">
        <v>179</v>
      </c>
      <c r="H31" s="83">
        <f t="shared" si="0"/>
        <v>49.72222222222222</v>
      </c>
      <c r="I31" s="94"/>
      <c r="J31" s="37"/>
      <c r="K31" s="95"/>
      <c r="L31" s="96"/>
      <c r="M31" s="81">
        <f t="shared" si="6"/>
        <v>360</v>
      </c>
      <c r="N31" s="31">
        <f t="shared" si="6"/>
        <v>360</v>
      </c>
      <c r="O31" s="31">
        <f t="shared" si="6"/>
        <v>179</v>
      </c>
      <c r="P31" s="128">
        <f>+O31/N31*100</f>
        <v>49.72222222222222</v>
      </c>
    </row>
    <row r="32" spans="1:16" ht="21" customHeight="1">
      <c r="A32" s="24">
        <v>2</v>
      </c>
      <c r="B32" s="30">
        <v>23</v>
      </c>
      <c r="C32" s="30">
        <v>2329</v>
      </c>
      <c r="D32" s="174" t="s">
        <v>154</v>
      </c>
      <c r="E32" s="94"/>
      <c r="F32" s="31">
        <v>18278</v>
      </c>
      <c r="G32" s="82">
        <v>18278</v>
      </c>
      <c r="H32" s="83">
        <f t="shared" si="0"/>
        <v>100</v>
      </c>
      <c r="I32" s="94"/>
      <c r="J32" s="37"/>
      <c r="K32" s="95">
        <v>27</v>
      </c>
      <c r="L32" s="96"/>
      <c r="M32" s="81">
        <f t="shared" si="6"/>
        <v>0</v>
      </c>
      <c r="N32" s="31">
        <f t="shared" si="6"/>
        <v>18278</v>
      </c>
      <c r="O32" s="31">
        <f t="shared" si="6"/>
        <v>18305</v>
      </c>
      <c r="P32" s="128">
        <f>+O32/N32*100</f>
        <v>100.14771856877121</v>
      </c>
    </row>
    <row r="33" spans="1:16" ht="21" customHeight="1">
      <c r="A33" s="24">
        <v>2</v>
      </c>
      <c r="B33" s="30">
        <v>23</v>
      </c>
      <c r="C33" s="30">
        <v>2333</v>
      </c>
      <c r="D33" s="174" t="s">
        <v>201</v>
      </c>
      <c r="E33" s="94"/>
      <c r="F33" s="31">
        <v>1</v>
      </c>
      <c r="G33" s="82">
        <v>1</v>
      </c>
      <c r="H33" s="83">
        <f t="shared" si="0"/>
        <v>100</v>
      </c>
      <c r="I33" s="94"/>
      <c r="J33" s="37"/>
      <c r="K33" s="95"/>
      <c r="L33" s="96"/>
      <c r="M33" s="81">
        <f t="shared" si="6"/>
        <v>0</v>
      </c>
      <c r="N33" s="31">
        <f t="shared" si="6"/>
        <v>1</v>
      </c>
      <c r="O33" s="31">
        <f t="shared" si="6"/>
        <v>1</v>
      </c>
      <c r="P33" s="127">
        <f>+O33/N33*100</f>
        <v>100</v>
      </c>
    </row>
    <row r="34" spans="1:16" ht="21" customHeight="1">
      <c r="A34" s="24">
        <v>2</v>
      </c>
      <c r="B34" s="30">
        <v>23</v>
      </c>
      <c r="C34" s="30">
        <v>2349</v>
      </c>
      <c r="D34" s="174" t="s">
        <v>218</v>
      </c>
      <c r="E34" s="94"/>
      <c r="F34" s="31"/>
      <c r="G34" s="82">
        <v>3</v>
      </c>
      <c r="H34" s="83"/>
      <c r="I34" s="94"/>
      <c r="J34" s="37"/>
      <c r="K34" s="95"/>
      <c r="L34" s="96"/>
      <c r="M34" s="81"/>
      <c r="N34" s="31">
        <f t="shared" si="6"/>
        <v>0</v>
      </c>
      <c r="O34" s="31">
        <f t="shared" si="6"/>
        <v>3</v>
      </c>
      <c r="P34" s="127"/>
    </row>
    <row r="35" spans="1:16" ht="21" customHeight="1">
      <c r="A35" s="24">
        <v>2</v>
      </c>
      <c r="B35" s="30">
        <v>23</v>
      </c>
      <c r="C35" s="30">
        <v>2399</v>
      </c>
      <c r="D35" s="174" t="s">
        <v>137</v>
      </c>
      <c r="E35" s="94">
        <v>100</v>
      </c>
      <c r="F35" s="31">
        <v>100</v>
      </c>
      <c r="G35" s="82">
        <v>1</v>
      </c>
      <c r="H35" s="96">
        <f t="shared" si="0"/>
        <v>1</v>
      </c>
      <c r="I35" s="94"/>
      <c r="J35" s="37"/>
      <c r="K35" s="95"/>
      <c r="L35" s="96"/>
      <c r="M35" s="94">
        <f t="shared" si="6"/>
        <v>100</v>
      </c>
      <c r="N35" s="31">
        <f t="shared" si="6"/>
        <v>100</v>
      </c>
      <c r="O35" s="31">
        <f t="shared" si="6"/>
        <v>1</v>
      </c>
      <c r="P35" s="127">
        <f>+O35/N35*100</f>
        <v>1</v>
      </c>
    </row>
    <row r="36" spans="1:16" ht="21" customHeight="1">
      <c r="A36" s="97">
        <v>2</v>
      </c>
      <c r="B36" s="34">
        <v>23</v>
      </c>
      <c r="C36" s="40"/>
      <c r="D36" s="175" t="s">
        <v>68</v>
      </c>
      <c r="E36" s="98">
        <f>SUM(E30:E35)</f>
        <v>575</v>
      </c>
      <c r="F36" s="41">
        <f>SUM(F30:F35)</f>
        <v>18854</v>
      </c>
      <c r="G36" s="99">
        <f>SUM(G30:G35)</f>
        <v>18574</v>
      </c>
      <c r="H36" s="297">
        <f t="shared" si="0"/>
        <v>98.51490399915137</v>
      </c>
      <c r="I36" s="98"/>
      <c r="J36" s="41"/>
      <c r="K36" s="99">
        <f>SUM(K30:K35)</f>
        <v>27</v>
      </c>
      <c r="L36" s="100"/>
      <c r="M36" s="98">
        <f>SUM(M30:M35)</f>
        <v>575</v>
      </c>
      <c r="N36" s="41">
        <f>SUM(N30:N35)</f>
        <v>18854</v>
      </c>
      <c r="O36" s="41">
        <f>SUM(O30:O35)</f>
        <v>18601</v>
      </c>
      <c r="P36" s="298">
        <f t="shared" si="1"/>
        <v>98.65810968494749</v>
      </c>
    </row>
    <row r="37" spans="1:16" ht="13.5" customHeight="1" thickBot="1">
      <c r="A37" s="101"/>
      <c r="B37" s="30"/>
      <c r="C37" s="30"/>
      <c r="D37" s="174"/>
      <c r="E37" s="94"/>
      <c r="F37" s="37"/>
      <c r="G37" s="95"/>
      <c r="H37" s="96"/>
      <c r="I37" s="94"/>
      <c r="J37" s="37"/>
      <c r="K37" s="95"/>
      <c r="L37" s="96"/>
      <c r="M37" s="94"/>
      <c r="N37" s="37"/>
      <c r="O37" s="37"/>
      <c r="P37" s="128"/>
    </row>
    <row r="38" spans="1:16" ht="21" customHeight="1" thickBot="1" thickTop="1">
      <c r="A38" s="102">
        <v>2</v>
      </c>
      <c r="B38" s="70"/>
      <c r="C38" s="70"/>
      <c r="D38" s="172" t="s">
        <v>79</v>
      </c>
      <c r="E38" s="71">
        <f>+E22+E28+E36</f>
        <v>52220</v>
      </c>
      <c r="F38" s="71">
        <f>+F22+F28+F36</f>
        <v>48855</v>
      </c>
      <c r="G38" s="72">
        <f>+G22+G28+G36</f>
        <v>52557</v>
      </c>
      <c r="H38" s="73">
        <f t="shared" si="0"/>
        <v>107.57752533005834</v>
      </c>
      <c r="I38" s="71">
        <f>+I22+I28+I36</f>
        <v>0</v>
      </c>
      <c r="J38" s="42">
        <f>+J22+J28+J36</f>
        <v>1666</v>
      </c>
      <c r="K38" s="42">
        <f>+K22+K28+K36</f>
        <v>3390</v>
      </c>
      <c r="L38" s="73">
        <f>+K38/J38*100</f>
        <v>203.48139255702282</v>
      </c>
      <c r="M38" s="71">
        <f>+M22+M28+M36</f>
        <v>52220</v>
      </c>
      <c r="N38" s="42">
        <f>+N22+N28+N36</f>
        <v>50521</v>
      </c>
      <c r="O38" s="42">
        <f>+O22+O28+O36</f>
        <v>55947</v>
      </c>
      <c r="P38" s="230">
        <f t="shared" si="1"/>
        <v>110.74008828012114</v>
      </c>
    </row>
    <row r="39" spans="1:16" ht="21" customHeight="1" thickTop="1">
      <c r="A39" s="103"/>
      <c r="B39" s="45"/>
      <c r="C39" s="45"/>
      <c r="D39" s="177"/>
      <c r="E39" s="81"/>
      <c r="F39" s="31"/>
      <c r="G39" s="82"/>
      <c r="H39" s="83"/>
      <c r="I39" s="81"/>
      <c r="J39" s="31"/>
      <c r="K39" s="82"/>
      <c r="L39" s="83"/>
      <c r="M39" s="81"/>
      <c r="N39" s="31"/>
      <c r="O39" s="31"/>
      <c r="P39" s="127"/>
    </row>
    <row r="40" spans="1:16" ht="21" customHeight="1">
      <c r="A40" s="23">
        <v>3</v>
      </c>
      <c r="B40" s="45">
        <v>31</v>
      </c>
      <c r="C40" s="45">
        <v>3111</v>
      </c>
      <c r="D40" s="177" t="s">
        <v>50</v>
      </c>
      <c r="E40" s="81">
        <v>1194</v>
      </c>
      <c r="F40" s="81">
        <v>3785</v>
      </c>
      <c r="G40" s="82">
        <v>3789</v>
      </c>
      <c r="H40" s="83">
        <f t="shared" si="0"/>
        <v>100.10568031704095</v>
      </c>
      <c r="I40" s="81"/>
      <c r="J40" s="31">
        <v>100</v>
      </c>
      <c r="K40" s="82">
        <v>100</v>
      </c>
      <c r="L40" s="96">
        <f>+K40/J40*100</f>
        <v>100</v>
      </c>
      <c r="M40" s="81">
        <f aca="true" t="shared" si="7" ref="M40:O45">+E40+I40</f>
        <v>1194</v>
      </c>
      <c r="N40" s="31">
        <f t="shared" si="7"/>
        <v>3885</v>
      </c>
      <c r="O40" s="31">
        <f t="shared" si="7"/>
        <v>3889</v>
      </c>
      <c r="P40" s="128">
        <f t="shared" si="1"/>
        <v>100.1029601029601</v>
      </c>
    </row>
    <row r="41" spans="1:16" ht="21" customHeight="1">
      <c r="A41" s="24">
        <v>3</v>
      </c>
      <c r="B41" s="30">
        <v>31</v>
      </c>
      <c r="C41" s="30">
        <v>3113</v>
      </c>
      <c r="D41" s="174" t="s">
        <v>51</v>
      </c>
      <c r="E41" s="94">
        <v>7973</v>
      </c>
      <c r="F41" s="94">
        <v>12870</v>
      </c>
      <c r="G41" s="82">
        <v>14281</v>
      </c>
      <c r="H41" s="83">
        <f t="shared" si="0"/>
        <v>110.96348096348096</v>
      </c>
      <c r="I41" s="94"/>
      <c r="J41" s="37"/>
      <c r="K41" s="95"/>
      <c r="L41" s="96"/>
      <c r="M41" s="81">
        <f>+E41+I41</f>
        <v>7973</v>
      </c>
      <c r="N41" s="31">
        <f t="shared" si="7"/>
        <v>12870</v>
      </c>
      <c r="O41" s="31">
        <f t="shared" si="7"/>
        <v>14281</v>
      </c>
      <c r="P41" s="128">
        <f>+O41/N41*100</f>
        <v>110.96348096348096</v>
      </c>
    </row>
    <row r="42" spans="1:16" ht="21" customHeight="1">
      <c r="A42" s="340">
        <v>3</v>
      </c>
      <c r="B42" s="268">
        <v>31</v>
      </c>
      <c r="C42" s="36">
        <v>3119</v>
      </c>
      <c r="D42" s="269" t="s">
        <v>188</v>
      </c>
      <c r="E42" s="105"/>
      <c r="F42" s="105">
        <v>515</v>
      </c>
      <c r="G42" s="90">
        <v>515</v>
      </c>
      <c r="H42" s="91">
        <f t="shared" si="0"/>
        <v>100</v>
      </c>
      <c r="I42" s="105"/>
      <c r="J42" s="106"/>
      <c r="K42" s="107"/>
      <c r="L42" s="108"/>
      <c r="M42" s="88">
        <f>+E42+I42</f>
        <v>0</v>
      </c>
      <c r="N42" s="37">
        <f t="shared" si="7"/>
        <v>515</v>
      </c>
      <c r="O42" s="31">
        <f t="shared" si="7"/>
        <v>515</v>
      </c>
      <c r="P42" s="128">
        <f t="shared" si="1"/>
        <v>100</v>
      </c>
    </row>
    <row r="43" spans="1:16" ht="21" customHeight="1">
      <c r="A43" s="24">
        <v>3</v>
      </c>
      <c r="B43" s="30">
        <v>31</v>
      </c>
      <c r="C43" s="30">
        <v>3141</v>
      </c>
      <c r="D43" s="181" t="s">
        <v>219</v>
      </c>
      <c r="E43" s="109"/>
      <c r="F43" s="109">
        <v>180</v>
      </c>
      <c r="G43" s="111">
        <v>180</v>
      </c>
      <c r="H43" s="112">
        <f t="shared" si="0"/>
        <v>100</v>
      </c>
      <c r="I43" s="109"/>
      <c r="J43" s="110"/>
      <c r="K43" s="111"/>
      <c r="L43" s="112"/>
      <c r="M43" s="109"/>
      <c r="N43" s="31">
        <f t="shared" si="7"/>
        <v>180</v>
      </c>
      <c r="O43" s="31">
        <f t="shared" si="7"/>
        <v>180</v>
      </c>
      <c r="P43" s="128">
        <f t="shared" si="1"/>
        <v>100</v>
      </c>
    </row>
    <row r="44" spans="1:16" ht="21" customHeight="1">
      <c r="A44" s="24">
        <v>3</v>
      </c>
      <c r="B44" s="30">
        <v>31</v>
      </c>
      <c r="C44" s="30">
        <v>3146</v>
      </c>
      <c r="D44" s="181" t="s">
        <v>220</v>
      </c>
      <c r="E44" s="109"/>
      <c r="F44" s="88">
        <v>5</v>
      </c>
      <c r="G44" s="90">
        <v>4</v>
      </c>
      <c r="H44" s="83">
        <f t="shared" si="0"/>
        <v>80</v>
      </c>
      <c r="I44" s="81"/>
      <c r="J44" s="31"/>
      <c r="K44" s="82"/>
      <c r="L44" s="83"/>
      <c r="M44" s="81"/>
      <c r="N44" s="31">
        <f t="shared" si="7"/>
        <v>5</v>
      </c>
      <c r="O44" s="31">
        <f t="shared" si="7"/>
        <v>4</v>
      </c>
      <c r="P44" s="128">
        <f t="shared" si="1"/>
        <v>80</v>
      </c>
    </row>
    <row r="45" spans="1:16" ht="21" customHeight="1">
      <c r="A45" s="23">
        <v>3</v>
      </c>
      <c r="B45" s="45">
        <v>31</v>
      </c>
      <c r="C45" s="45">
        <v>3147</v>
      </c>
      <c r="D45" s="341" t="s">
        <v>207</v>
      </c>
      <c r="E45" s="342"/>
      <c r="F45" s="109"/>
      <c r="G45" s="310">
        <v>26</v>
      </c>
      <c r="H45" s="83"/>
      <c r="I45" s="94"/>
      <c r="J45" s="37"/>
      <c r="K45" s="95"/>
      <c r="L45" s="96"/>
      <c r="M45" s="81">
        <f>+E45+I45</f>
        <v>0</v>
      </c>
      <c r="N45" s="31">
        <f t="shared" si="7"/>
        <v>0</v>
      </c>
      <c r="O45" s="31">
        <f t="shared" si="7"/>
        <v>26</v>
      </c>
      <c r="P45" s="127"/>
    </row>
    <row r="46" spans="1:16" ht="21" customHeight="1">
      <c r="A46" s="97">
        <v>3</v>
      </c>
      <c r="B46" s="34">
        <v>31</v>
      </c>
      <c r="C46" s="40"/>
      <c r="D46" s="180" t="s">
        <v>69</v>
      </c>
      <c r="E46" s="98">
        <f>SUM(E40:E45)</f>
        <v>9167</v>
      </c>
      <c r="F46" s="41">
        <f>SUM(F40:F45)</f>
        <v>17355</v>
      </c>
      <c r="G46" s="99">
        <f>SUM(G40:G45)</f>
        <v>18795</v>
      </c>
      <c r="H46" s="100">
        <f t="shared" si="0"/>
        <v>108.29732065687121</v>
      </c>
      <c r="I46" s="98"/>
      <c r="J46" s="41">
        <f>SUM(J40:J41)</f>
        <v>100</v>
      </c>
      <c r="K46" s="41">
        <f>SUM(K40:K41)</f>
        <v>100</v>
      </c>
      <c r="L46" s="100">
        <f>+K46/J46*100</f>
        <v>100</v>
      </c>
      <c r="M46" s="98">
        <f>SUM(M40:M45)</f>
        <v>9167</v>
      </c>
      <c r="N46" s="41">
        <f>SUM(N40:N45)</f>
        <v>17455</v>
      </c>
      <c r="O46" s="41">
        <f>SUM(O40:O45)</f>
        <v>18895</v>
      </c>
      <c r="P46" s="233">
        <f t="shared" si="1"/>
        <v>108.24978516184474</v>
      </c>
    </row>
    <row r="47" spans="1:16" ht="21" customHeight="1">
      <c r="A47" s="24"/>
      <c r="B47" s="30"/>
      <c r="C47" s="30"/>
      <c r="D47" s="181"/>
      <c r="E47" s="94"/>
      <c r="F47" s="31"/>
      <c r="G47" s="82"/>
      <c r="H47" s="96"/>
      <c r="I47" s="94"/>
      <c r="J47" s="37"/>
      <c r="K47" s="95"/>
      <c r="L47" s="96"/>
      <c r="M47" s="94"/>
      <c r="N47" s="37"/>
      <c r="O47" s="37"/>
      <c r="P47" s="128"/>
    </row>
    <row r="48" spans="1:16" ht="21" customHeight="1">
      <c r="A48" s="24">
        <v>3</v>
      </c>
      <c r="B48" s="30">
        <v>32</v>
      </c>
      <c r="C48" s="30">
        <v>3231</v>
      </c>
      <c r="D48" s="181" t="s">
        <v>221</v>
      </c>
      <c r="E48" s="109"/>
      <c r="F48" s="88">
        <v>2</v>
      </c>
      <c r="G48" s="90">
        <v>2</v>
      </c>
      <c r="H48" s="83">
        <f>+G48/F48*100</f>
        <v>100</v>
      </c>
      <c r="I48" s="81"/>
      <c r="J48" s="31"/>
      <c r="K48" s="82"/>
      <c r="L48" s="83"/>
      <c r="M48" s="81">
        <f>+E48+I48</f>
        <v>0</v>
      </c>
      <c r="N48" s="31">
        <f>+F48+J48</f>
        <v>2</v>
      </c>
      <c r="O48" s="31">
        <f>+G48+K48</f>
        <v>2</v>
      </c>
      <c r="P48" s="127">
        <f>+O48/N48*100</f>
        <v>100</v>
      </c>
    </row>
    <row r="49" spans="1:16" ht="21" customHeight="1">
      <c r="A49" s="23">
        <v>3</v>
      </c>
      <c r="B49" s="45">
        <v>32</v>
      </c>
      <c r="C49" s="45">
        <v>3299</v>
      </c>
      <c r="D49" s="341" t="s">
        <v>222</v>
      </c>
      <c r="E49" s="342"/>
      <c r="F49" s="109">
        <v>859</v>
      </c>
      <c r="G49" s="310">
        <v>859</v>
      </c>
      <c r="H49" s="83">
        <f>+G49/F49*100</f>
        <v>100</v>
      </c>
      <c r="I49" s="94"/>
      <c r="J49" s="37"/>
      <c r="K49" s="95"/>
      <c r="L49" s="96"/>
      <c r="M49" s="81">
        <f>+E49+I49</f>
        <v>0</v>
      </c>
      <c r="N49" s="31">
        <f>+F49+J49</f>
        <v>859</v>
      </c>
      <c r="O49" s="31">
        <f>+G49+K49</f>
        <v>859</v>
      </c>
      <c r="P49" s="127">
        <f>+O49/N49*100</f>
        <v>100</v>
      </c>
    </row>
    <row r="50" spans="1:16" ht="21" customHeight="1">
      <c r="A50" s="97">
        <v>3</v>
      </c>
      <c r="B50" s="34">
        <v>32</v>
      </c>
      <c r="C50" s="40"/>
      <c r="D50" s="180" t="s">
        <v>69</v>
      </c>
      <c r="E50" s="98">
        <f>SUM(E48:E49)</f>
        <v>0</v>
      </c>
      <c r="F50" s="41">
        <f>SUM(F48:F49)</f>
        <v>861</v>
      </c>
      <c r="G50" s="99">
        <f>SUM(G48:G49)</f>
        <v>861</v>
      </c>
      <c r="H50" s="100">
        <f>+G50/F50*100</f>
        <v>100</v>
      </c>
      <c r="I50" s="98">
        <f>SUM(I48:I49)</f>
        <v>0</v>
      </c>
      <c r="J50" s="41">
        <f>SUM(J48:J49)</f>
        <v>0</v>
      </c>
      <c r="K50" s="99">
        <f>SUM(K48:K49)</f>
        <v>0</v>
      </c>
      <c r="L50" s="100"/>
      <c r="M50" s="98">
        <f>SUM(M48:M49)</f>
        <v>0</v>
      </c>
      <c r="N50" s="41">
        <f>SUM(N48:N49)</f>
        <v>861</v>
      </c>
      <c r="O50" s="99">
        <f>SUM(O48:O49)</f>
        <v>861</v>
      </c>
      <c r="P50" s="233">
        <f>+O50/N50*100</f>
        <v>100</v>
      </c>
    </row>
    <row r="51" spans="1:16" ht="21" customHeight="1">
      <c r="A51" s="24"/>
      <c r="B51" s="30"/>
      <c r="C51" s="30"/>
      <c r="D51" s="181"/>
      <c r="E51" s="88"/>
      <c r="F51" s="88"/>
      <c r="G51" s="90"/>
      <c r="H51" s="91"/>
      <c r="I51" s="88"/>
      <c r="J51" s="89"/>
      <c r="K51" s="90"/>
      <c r="L51" s="91"/>
      <c r="M51" s="88"/>
      <c r="N51" s="89"/>
      <c r="O51" s="89"/>
      <c r="P51" s="232"/>
    </row>
    <row r="52" spans="1:16" ht="21" customHeight="1">
      <c r="A52" s="157">
        <v>3</v>
      </c>
      <c r="B52" s="75">
        <v>33</v>
      </c>
      <c r="C52" s="75">
        <v>3311</v>
      </c>
      <c r="D52" s="244" t="s">
        <v>102</v>
      </c>
      <c r="E52" s="249">
        <v>99024</v>
      </c>
      <c r="F52" s="249">
        <v>98231</v>
      </c>
      <c r="G52" s="251">
        <v>100379</v>
      </c>
      <c r="H52" s="112">
        <f t="shared" si="0"/>
        <v>102.1866824118659</v>
      </c>
      <c r="I52" s="249"/>
      <c r="J52" s="250"/>
      <c r="K52" s="251"/>
      <c r="L52" s="252"/>
      <c r="M52" s="109">
        <f>+E52+I52</f>
        <v>99024</v>
      </c>
      <c r="N52" s="110">
        <f>+F52+J52</f>
        <v>98231</v>
      </c>
      <c r="O52" s="110">
        <f>+G52+K52</f>
        <v>100379</v>
      </c>
      <c r="P52" s="235">
        <f>+O52/N52*100</f>
        <v>102.1866824118659</v>
      </c>
    </row>
    <row r="53" spans="1:16" ht="21" customHeight="1">
      <c r="A53" s="157">
        <v>3</v>
      </c>
      <c r="B53" s="75">
        <v>33</v>
      </c>
      <c r="C53" s="75">
        <v>3312</v>
      </c>
      <c r="D53" s="244" t="s">
        <v>120</v>
      </c>
      <c r="E53" s="249">
        <v>3600</v>
      </c>
      <c r="F53" s="249">
        <v>3112</v>
      </c>
      <c r="G53" s="251">
        <v>3009</v>
      </c>
      <c r="H53" s="112">
        <f t="shared" si="0"/>
        <v>96.69023136246787</v>
      </c>
      <c r="I53" s="249"/>
      <c r="J53" s="250"/>
      <c r="K53" s="251"/>
      <c r="L53" s="252"/>
      <c r="M53" s="109">
        <f aca="true" t="shared" si="8" ref="M53:M63">+E53+I53</f>
        <v>3600</v>
      </c>
      <c r="N53" s="110">
        <f aca="true" t="shared" si="9" ref="N53:N63">+F53+J53</f>
        <v>3112</v>
      </c>
      <c r="O53" s="110">
        <f aca="true" t="shared" si="10" ref="O53:O63">+G53+K53</f>
        <v>3009</v>
      </c>
      <c r="P53" s="235">
        <f>+O53/N53*100</f>
        <v>96.69023136246787</v>
      </c>
    </row>
    <row r="54" spans="1:16" ht="21" customHeight="1">
      <c r="A54" s="157">
        <v>3</v>
      </c>
      <c r="B54" s="75">
        <v>33</v>
      </c>
      <c r="C54" s="75">
        <v>3313</v>
      </c>
      <c r="D54" s="244" t="s">
        <v>138</v>
      </c>
      <c r="E54" s="249">
        <v>228</v>
      </c>
      <c r="F54" s="249">
        <v>228</v>
      </c>
      <c r="G54" s="251">
        <v>228</v>
      </c>
      <c r="H54" s="112">
        <f t="shared" si="0"/>
        <v>100</v>
      </c>
      <c r="I54" s="249"/>
      <c r="J54" s="250"/>
      <c r="K54" s="251"/>
      <c r="L54" s="252"/>
      <c r="M54" s="109">
        <f t="shared" si="8"/>
        <v>228</v>
      </c>
      <c r="N54" s="31">
        <f t="shared" si="9"/>
        <v>228</v>
      </c>
      <c r="O54" s="31">
        <f t="shared" si="10"/>
        <v>228</v>
      </c>
      <c r="P54" s="128">
        <f>+O54/N54*100</f>
        <v>100</v>
      </c>
    </row>
    <row r="55" spans="1:16" ht="21" customHeight="1">
      <c r="A55" s="157">
        <v>3</v>
      </c>
      <c r="B55" s="75">
        <v>33</v>
      </c>
      <c r="C55" s="75">
        <v>3314</v>
      </c>
      <c r="D55" s="244" t="s">
        <v>103</v>
      </c>
      <c r="E55" s="249">
        <v>2583</v>
      </c>
      <c r="F55" s="249">
        <v>4133</v>
      </c>
      <c r="G55" s="251">
        <v>4126</v>
      </c>
      <c r="H55" s="112">
        <f t="shared" si="0"/>
        <v>99.83063150254053</v>
      </c>
      <c r="I55" s="249"/>
      <c r="J55" s="250"/>
      <c r="K55" s="251"/>
      <c r="L55" s="252"/>
      <c r="M55" s="109">
        <f t="shared" si="8"/>
        <v>2583</v>
      </c>
      <c r="N55" s="110">
        <f t="shared" si="9"/>
        <v>4133</v>
      </c>
      <c r="O55" s="110">
        <f t="shared" si="10"/>
        <v>4126</v>
      </c>
      <c r="P55" s="235">
        <f t="shared" si="1"/>
        <v>99.83063150254053</v>
      </c>
    </row>
    <row r="56" spans="1:16" ht="21" customHeight="1">
      <c r="A56" s="247">
        <v>3</v>
      </c>
      <c r="B56" s="166">
        <v>33</v>
      </c>
      <c r="C56" s="166">
        <v>3315</v>
      </c>
      <c r="D56" s="248" t="s">
        <v>104</v>
      </c>
      <c r="E56" s="331">
        <v>4757</v>
      </c>
      <c r="F56" s="249">
        <v>4239</v>
      </c>
      <c r="G56" s="246">
        <v>4240</v>
      </c>
      <c r="H56" s="112">
        <f t="shared" si="0"/>
        <v>100.02359046945035</v>
      </c>
      <c r="I56" s="266"/>
      <c r="J56" s="250"/>
      <c r="K56" s="251"/>
      <c r="L56" s="252"/>
      <c r="M56" s="109">
        <f t="shared" si="8"/>
        <v>4757</v>
      </c>
      <c r="N56" s="110">
        <f t="shared" si="9"/>
        <v>4239</v>
      </c>
      <c r="O56" s="110">
        <f t="shared" si="10"/>
        <v>4240</v>
      </c>
      <c r="P56" s="235">
        <f t="shared" si="1"/>
        <v>100.02359046945035</v>
      </c>
    </row>
    <row r="57" spans="1:16" ht="21" customHeight="1">
      <c r="A57" s="247">
        <v>3</v>
      </c>
      <c r="B57" s="166">
        <v>33</v>
      </c>
      <c r="C57" s="166">
        <v>3317</v>
      </c>
      <c r="D57" s="248" t="s">
        <v>112</v>
      </c>
      <c r="E57" s="245">
        <v>3134</v>
      </c>
      <c r="F57" s="245">
        <v>3289</v>
      </c>
      <c r="G57" s="246">
        <v>3341</v>
      </c>
      <c r="H57" s="112">
        <f t="shared" si="0"/>
        <v>101.58102766798419</v>
      </c>
      <c r="I57" s="266"/>
      <c r="J57" s="250"/>
      <c r="K57" s="251"/>
      <c r="L57" s="252"/>
      <c r="M57" s="109">
        <f t="shared" si="8"/>
        <v>3134</v>
      </c>
      <c r="N57" s="110">
        <f t="shared" si="9"/>
        <v>3289</v>
      </c>
      <c r="O57" s="110">
        <f t="shared" si="10"/>
        <v>3341</v>
      </c>
      <c r="P57" s="235">
        <f t="shared" si="1"/>
        <v>101.58102766798419</v>
      </c>
    </row>
    <row r="58" spans="1:16" ht="21" customHeight="1">
      <c r="A58" s="24">
        <v>3</v>
      </c>
      <c r="B58" s="30">
        <v>33</v>
      </c>
      <c r="C58" s="30">
        <v>3319</v>
      </c>
      <c r="D58" s="181" t="s">
        <v>139</v>
      </c>
      <c r="E58" s="109">
        <v>1056</v>
      </c>
      <c r="F58" s="109">
        <v>1354</v>
      </c>
      <c r="G58" s="82">
        <v>1543</v>
      </c>
      <c r="H58" s="112">
        <f t="shared" si="0"/>
        <v>113.95864106351551</v>
      </c>
      <c r="I58" s="109"/>
      <c r="J58" s="110"/>
      <c r="K58" s="111"/>
      <c r="L58" s="96"/>
      <c r="M58" s="109">
        <f t="shared" si="8"/>
        <v>1056</v>
      </c>
      <c r="N58" s="110">
        <f t="shared" si="9"/>
        <v>1354</v>
      </c>
      <c r="O58" s="110">
        <f t="shared" si="10"/>
        <v>1543</v>
      </c>
      <c r="P58" s="235">
        <f t="shared" si="1"/>
        <v>113.95864106351551</v>
      </c>
    </row>
    <row r="59" spans="1:16" ht="21" customHeight="1">
      <c r="A59" s="24">
        <v>3</v>
      </c>
      <c r="B59" s="30">
        <v>33</v>
      </c>
      <c r="C59" s="30">
        <v>3322</v>
      </c>
      <c r="D59" s="181" t="s">
        <v>52</v>
      </c>
      <c r="E59" s="109">
        <v>747</v>
      </c>
      <c r="F59" s="109">
        <v>747</v>
      </c>
      <c r="G59" s="82">
        <v>252</v>
      </c>
      <c r="H59" s="112">
        <f t="shared" si="0"/>
        <v>33.734939759036145</v>
      </c>
      <c r="I59" s="109"/>
      <c r="J59" s="110"/>
      <c r="K59" s="111"/>
      <c r="L59" s="112"/>
      <c r="M59" s="109">
        <f t="shared" si="8"/>
        <v>747</v>
      </c>
      <c r="N59" s="31">
        <f t="shared" si="9"/>
        <v>747</v>
      </c>
      <c r="O59" s="31">
        <f t="shared" si="10"/>
        <v>252</v>
      </c>
      <c r="P59" s="127">
        <f t="shared" si="1"/>
        <v>33.734939759036145</v>
      </c>
    </row>
    <row r="60" spans="1:16" ht="21" customHeight="1">
      <c r="A60" s="24">
        <v>3</v>
      </c>
      <c r="B60" s="30">
        <v>33</v>
      </c>
      <c r="C60" s="30">
        <v>3326</v>
      </c>
      <c r="D60" s="181" t="s">
        <v>202</v>
      </c>
      <c r="E60" s="109"/>
      <c r="F60" s="109">
        <v>255</v>
      </c>
      <c r="G60" s="82">
        <v>262</v>
      </c>
      <c r="H60" s="112">
        <f t="shared" si="0"/>
        <v>102.74509803921568</v>
      </c>
      <c r="I60" s="109"/>
      <c r="J60" s="110"/>
      <c r="K60" s="111"/>
      <c r="L60" s="112"/>
      <c r="M60" s="109"/>
      <c r="N60" s="31">
        <f t="shared" si="9"/>
        <v>255</v>
      </c>
      <c r="O60" s="31">
        <f t="shared" si="10"/>
        <v>262</v>
      </c>
      <c r="P60" s="127">
        <f t="shared" si="1"/>
        <v>102.74509803921568</v>
      </c>
    </row>
    <row r="61" spans="1:16" ht="21" customHeight="1">
      <c r="A61" s="24">
        <v>3</v>
      </c>
      <c r="B61" s="30">
        <v>33</v>
      </c>
      <c r="C61" s="30">
        <v>3349</v>
      </c>
      <c r="D61" s="182" t="s">
        <v>140</v>
      </c>
      <c r="E61" s="109">
        <v>1353</v>
      </c>
      <c r="F61" s="109">
        <v>1592</v>
      </c>
      <c r="G61" s="82">
        <v>1665</v>
      </c>
      <c r="H61" s="112">
        <f t="shared" si="0"/>
        <v>104.5854271356784</v>
      </c>
      <c r="I61" s="109"/>
      <c r="J61" s="110"/>
      <c r="K61" s="111"/>
      <c r="L61" s="112"/>
      <c r="M61" s="109">
        <f t="shared" si="8"/>
        <v>1353</v>
      </c>
      <c r="N61" s="110">
        <f t="shared" si="9"/>
        <v>1592</v>
      </c>
      <c r="O61" s="110">
        <f t="shared" si="10"/>
        <v>1665</v>
      </c>
      <c r="P61" s="235">
        <f t="shared" si="1"/>
        <v>104.5854271356784</v>
      </c>
    </row>
    <row r="62" spans="1:16" ht="21" customHeight="1">
      <c r="A62" s="24">
        <v>3</v>
      </c>
      <c r="B62" s="30">
        <v>33</v>
      </c>
      <c r="C62" s="30">
        <v>3392</v>
      </c>
      <c r="D62" s="182" t="s">
        <v>53</v>
      </c>
      <c r="E62" s="109">
        <v>4129</v>
      </c>
      <c r="F62" s="109">
        <v>4835</v>
      </c>
      <c r="G62" s="82">
        <v>4533</v>
      </c>
      <c r="H62" s="112">
        <f t="shared" si="0"/>
        <v>93.75387797311272</v>
      </c>
      <c r="I62" s="109"/>
      <c r="J62" s="110"/>
      <c r="K62" s="111"/>
      <c r="L62" s="112"/>
      <c r="M62" s="109">
        <f t="shared" si="8"/>
        <v>4129</v>
      </c>
      <c r="N62" s="110">
        <f t="shared" si="9"/>
        <v>4835</v>
      </c>
      <c r="O62" s="110">
        <f t="shared" si="10"/>
        <v>4533</v>
      </c>
      <c r="P62" s="235">
        <f t="shared" si="1"/>
        <v>93.75387797311272</v>
      </c>
    </row>
    <row r="63" spans="1:16" ht="21" customHeight="1">
      <c r="A63" s="24">
        <v>3</v>
      </c>
      <c r="B63" s="30">
        <v>33</v>
      </c>
      <c r="C63" s="30">
        <v>3399</v>
      </c>
      <c r="D63" s="182" t="s">
        <v>122</v>
      </c>
      <c r="E63" s="109">
        <v>807</v>
      </c>
      <c r="F63" s="109">
        <v>1748</v>
      </c>
      <c r="G63" s="90">
        <v>1854</v>
      </c>
      <c r="H63" s="112">
        <f t="shared" si="0"/>
        <v>106.06407322654464</v>
      </c>
      <c r="I63" s="109"/>
      <c r="J63" s="110"/>
      <c r="K63" s="111"/>
      <c r="L63" s="112"/>
      <c r="M63" s="109">
        <f t="shared" si="8"/>
        <v>807</v>
      </c>
      <c r="N63" s="110">
        <f t="shared" si="9"/>
        <v>1748</v>
      </c>
      <c r="O63" s="110">
        <f t="shared" si="10"/>
        <v>1854</v>
      </c>
      <c r="P63" s="235">
        <f t="shared" si="1"/>
        <v>106.06407322654464</v>
      </c>
    </row>
    <row r="64" spans="1:16" ht="21" customHeight="1">
      <c r="A64" s="97">
        <v>3</v>
      </c>
      <c r="B64" s="34">
        <v>33</v>
      </c>
      <c r="C64" s="40"/>
      <c r="D64" s="183" t="s">
        <v>26</v>
      </c>
      <c r="E64" s="113">
        <f>SUM(E52:E63)</f>
        <v>121418</v>
      </c>
      <c r="F64" s="114">
        <f>SUM(F52:F63)</f>
        <v>123763</v>
      </c>
      <c r="G64" s="114">
        <f>SUM(G52:G63)</f>
        <v>125432</v>
      </c>
      <c r="H64" s="116">
        <f t="shared" si="0"/>
        <v>101.34854520333218</v>
      </c>
      <c r="I64" s="113">
        <f>SUM(I52:I63)</f>
        <v>0</v>
      </c>
      <c r="J64" s="114">
        <f>SUM(J52:J63)</f>
        <v>0</v>
      </c>
      <c r="K64" s="115">
        <f>SUM(K52:K63)</f>
        <v>0</v>
      </c>
      <c r="L64" s="100"/>
      <c r="M64" s="113">
        <f>SUM(M52:M63)</f>
        <v>121418</v>
      </c>
      <c r="N64" s="114">
        <f>SUM(N52:N63)</f>
        <v>123763</v>
      </c>
      <c r="O64" s="114">
        <f>SUM(O52:O63)</f>
        <v>125432</v>
      </c>
      <c r="P64" s="236">
        <f t="shared" si="1"/>
        <v>101.34854520333218</v>
      </c>
    </row>
    <row r="65" spans="1:16" ht="21" customHeight="1">
      <c r="A65" s="101"/>
      <c r="B65" s="30"/>
      <c r="C65" s="30"/>
      <c r="D65" s="182"/>
      <c r="E65" s="109"/>
      <c r="F65" s="110"/>
      <c r="G65" s="111"/>
      <c r="H65" s="112"/>
      <c r="I65" s="109"/>
      <c r="J65" s="110"/>
      <c r="K65" s="111"/>
      <c r="L65" s="112"/>
      <c r="M65" s="109"/>
      <c r="N65" s="110"/>
      <c r="O65" s="110"/>
      <c r="P65" s="235"/>
    </row>
    <row r="66" spans="1:16" ht="20.25">
      <c r="A66" s="24">
        <v>3</v>
      </c>
      <c r="B66" s="30">
        <v>34</v>
      </c>
      <c r="C66" s="30">
        <v>3412</v>
      </c>
      <c r="D66" s="182" t="s">
        <v>152</v>
      </c>
      <c r="E66" s="109">
        <v>1352</v>
      </c>
      <c r="F66" s="109">
        <v>1834</v>
      </c>
      <c r="G66" s="90">
        <v>1735</v>
      </c>
      <c r="H66" s="112">
        <f t="shared" si="0"/>
        <v>94.60196292257362</v>
      </c>
      <c r="I66" s="109"/>
      <c r="J66" s="110"/>
      <c r="K66" s="111"/>
      <c r="L66" s="302"/>
      <c r="M66" s="81">
        <f>+E66+I66</f>
        <v>1352</v>
      </c>
      <c r="N66" s="31">
        <f>+F66+J66</f>
        <v>1834</v>
      </c>
      <c r="O66" s="31">
        <f>+G66+K66</f>
        <v>1735</v>
      </c>
      <c r="P66" s="235">
        <f>+O66/N66*100</f>
        <v>94.60196292257362</v>
      </c>
    </row>
    <row r="67" spans="1:16" ht="21" customHeight="1">
      <c r="A67" s="24">
        <v>3</v>
      </c>
      <c r="B67" s="30">
        <v>34</v>
      </c>
      <c r="C67" s="30">
        <v>3419</v>
      </c>
      <c r="D67" s="182" t="s">
        <v>141</v>
      </c>
      <c r="E67" s="303">
        <v>1081</v>
      </c>
      <c r="F67" s="303">
        <v>4068</v>
      </c>
      <c r="G67" s="304">
        <v>4381</v>
      </c>
      <c r="H67" s="305">
        <f t="shared" si="0"/>
        <v>107.69419862340217</v>
      </c>
      <c r="I67" s="303"/>
      <c r="J67" s="110"/>
      <c r="K67" s="111"/>
      <c r="L67" s="96"/>
      <c r="M67" s="109">
        <f aca="true" t="shared" si="11" ref="M67:O69">+E67+I67</f>
        <v>1081</v>
      </c>
      <c r="N67" s="110">
        <f t="shared" si="11"/>
        <v>4068</v>
      </c>
      <c r="O67" s="110">
        <f t="shared" si="11"/>
        <v>4381</v>
      </c>
      <c r="P67" s="235">
        <f t="shared" si="1"/>
        <v>107.69419862340217</v>
      </c>
    </row>
    <row r="68" spans="1:16" ht="21" customHeight="1">
      <c r="A68" s="24">
        <v>3</v>
      </c>
      <c r="B68" s="30">
        <v>34</v>
      </c>
      <c r="C68" s="30">
        <v>3421</v>
      </c>
      <c r="D68" s="182" t="s">
        <v>151</v>
      </c>
      <c r="E68" s="303"/>
      <c r="F68" s="303">
        <v>115</v>
      </c>
      <c r="G68" s="304">
        <v>115</v>
      </c>
      <c r="H68" s="305">
        <f>+G68/F68*100</f>
        <v>100</v>
      </c>
      <c r="I68" s="303"/>
      <c r="J68" s="110">
        <v>147</v>
      </c>
      <c r="K68" s="111">
        <v>147</v>
      </c>
      <c r="L68" s="96">
        <f>+K68/J68*100</f>
        <v>100</v>
      </c>
      <c r="M68" s="81">
        <f t="shared" si="11"/>
        <v>0</v>
      </c>
      <c r="N68" s="31">
        <f t="shared" si="11"/>
        <v>262</v>
      </c>
      <c r="O68" s="31">
        <f t="shared" si="11"/>
        <v>262</v>
      </c>
      <c r="P68" s="235">
        <f>+O68/N68*100</f>
        <v>100</v>
      </c>
    </row>
    <row r="69" spans="1:16" ht="21" customHeight="1">
      <c r="A69" s="24">
        <v>3</v>
      </c>
      <c r="B69" s="30">
        <v>34</v>
      </c>
      <c r="C69" s="30">
        <v>3429</v>
      </c>
      <c r="D69" s="182" t="s">
        <v>189</v>
      </c>
      <c r="E69" s="332">
        <v>50</v>
      </c>
      <c r="F69" s="109">
        <v>75</v>
      </c>
      <c r="G69" s="111">
        <v>70</v>
      </c>
      <c r="H69" s="112">
        <f t="shared" si="0"/>
        <v>93.33333333333333</v>
      </c>
      <c r="I69" s="109"/>
      <c r="J69" s="110"/>
      <c r="K69" s="111"/>
      <c r="L69" s="96"/>
      <c r="M69" s="81">
        <f t="shared" si="11"/>
        <v>50</v>
      </c>
      <c r="N69" s="31">
        <f t="shared" si="11"/>
        <v>75</v>
      </c>
      <c r="O69" s="31">
        <f t="shared" si="11"/>
        <v>70</v>
      </c>
      <c r="P69" s="127">
        <f t="shared" si="1"/>
        <v>93.33333333333333</v>
      </c>
    </row>
    <row r="70" spans="1:16" ht="21" customHeight="1">
      <c r="A70" s="307">
        <v>3</v>
      </c>
      <c r="B70" s="117">
        <v>34</v>
      </c>
      <c r="C70" s="118"/>
      <c r="D70" s="184" t="s">
        <v>70</v>
      </c>
      <c r="E70" s="84">
        <f>SUM(E66:E69)</f>
        <v>2483</v>
      </c>
      <c r="F70" s="35">
        <f>SUM(F66:F69)</f>
        <v>6092</v>
      </c>
      <c r="G70" s="85">
        <f>SUM(G66:G69)</f>
        <v>6301</v>
      </c>
      <c r="H70" s="86">
        <f t="shared" si="0"/>
        <v>103.43072882468812</v>
      </c>
      <c r="I70" s="84">
        <f>SUM(I66:I69)</f>
        <v>0</v>
      </c>
      <c r="J70" s="35">
        <f>SUM(J66:J69)</f>
        <v>147</v>
      </c>
      <c r="K70" s="85">
        <f>SUM(K66:K69)</f>
        <v>147</v>
      </c>
      <c r="L70" s="100">
        <f>+K70/J70*100</f>
        <v>100</v>
      </c>
      <c r="M70" s="84">
        <f>SUM(M66:M69)</f>
        <v>2483</v>
      </c>
      <c r="N70" s="35">
        <f>SUM(N66:N69)</f>
        <v>6239</v>
      </c>
      <c r="O70" s="35">
        <f>SUM(O66:O69)</f>
        <v>6448</v>
      </c>
      <c r="P70" s="231">
        <f t="shared" si="1"/>
        <v>103.34989581663727</v>
      </c>
    </row>
    <row r="71" spans="1:16" ht="21" customHeight="1">
      <c r="A71" s="101"/>
      <c r="B71" s="30"/>
      <c r="C71" s="30"/>
      <c r="D71" s="178"/>
      <c r="E71" s="94"/>
      <c r="F71" s="37"/>
      <c r="G71" s="95"/>
      <c r="H71" s="96"/>
      <c r="I71" s="94"/>
      <c r="J71" s="37"/>
      <c r="K71" s="95"/>
      <c r="L71" s="96"/>
      <c r="M71" s="94"/>
      <c r="N71" s="37"/>
      <c r="O71" s="37"/>
      <c r="P71" s="128"/>
    </row>
    <row r="72" spans="1:16" ht="21" customHeight="1">
      <c r="A72" s="24">
        <v>3</v>
      </c>
      <c r="B72" s="30">
        <v>35</v>
      </c>
      <c r="C72" s="30">
        <v>3511</v>
      </c>
      <c r="D72" s="174" t="s">
        <v>65</v>
      </c>
      <c r="E72" s="94">
        <v>9103</v>
      </c>
      <c r="F72" s="31">
        <v>9103</v>
      </c>
      <c r="G72" s="82">
        <v>9046</v>
      </c>
      <c r="H72" s="96">
        <f t="shared" si="0"/>
        <v>99.37383280237285</v>
      </c>
      <c r="I72" s="94"/>
      <c r="J72" s="37"/>
      <c r="K72" s="95"/>
      <c r="L72" s="96"/>
      <c r="M72" s="81">
        <f aca="true" t="shared" si="12" ref="M72:O74">+E72+I72</f>
        <v>9103</v>
      </c>
      <c r="N72" s="31">
        <f t="shared" si="12"/>
        <v>9103</v>
      </c>
      <c r="O72" s="31">
        <f t="shared" si="12"/>
        <v>9046</v>
      </c>
      <c r="P72" s="128">
        <f t="shared" si="1"/>
        <v>99.37383280237285</v>
      </c>
    </row>
    <row r="73" spans="1:16" ht="21" customHeight="1">
      <c r="A73" s="24">
        <v>3</v>
      </c>
      <c r="B73" s="30">
        <v>35</v>
      </c>
      <c r="C73" s="45">
        <v>3529</v>
      </c>
      <c r="D73" s="174" t="s">
        <v>203</v>
      </c>
      <c r="E73" s="81">
        <v>2900</v>
      </c>
      <c r="F73" s="31">
        <v>1012</v>
      </c>
      <c r="G73" s="82">
        <v>1012</v>
      </c>
      <c r="H73" s="96">
        <f>+G73/F73*100</f>
        <v>100</v>
      </c>
      <c r="I73" s="94"/>
      <c r="J73" s="37"/>
      <c r="K73" s="95"/>
      <c r="L73" s="96"/>
      <c r="M73" s="81">
        <f>+E73+I73</f>
        <v>2900</v>
      </c>
      <c r="N73" s="31">
        <f>+F73+J73</f>
        <v>1012</v>
      </c>
      <c r="O73" s="31">
        <f>+G73+K73</f>
        <v>1012</v>
      </c>
      <c r="P73" s="127">
        <f>+O73/N73*100</f>
        <v>100</v>
      </c>
    </row>
    <row r="74" spans="1:16" ht="21" customHeight="1">
      <c r="A74" s="24">
        <v>3</v>
      </c>
      <c r="B74" s="30">
        <v>35</v>
      </c>
      <c r="C74" s="45">
        <v>3599</v>
      </c>
      <c r="D74" s="174" t="s">
        <v>223</v>
      </c>
      <c r="E74" s="81"/>
      <c r="F74" s="31">
        <v>600</v>
      </c>
      <c r="G74" s="82"/>
      <c r="H74" s="96">
        <f t="shared" si="0"/>
        <v>0</v>
      </c>
      <c r="I74" s="94"/>
      <c r="J74" s="37"/>
      <c r="K74" s="95"/>
      <c r="L74" s="96"/>
      <c r="M74" s="81">
        <f t="shared" si="12"/>
        <v>0</v>
      </c>
      <c r="N74" s="31">
        <f>+F74+J74</f>
        <v>600</v>
      </c>
      <c r="O74" s="31">
        <f>+G74+K74</f>
        <v>0</v>
      </c>
      <c r="P74" s="127">
        <f>+O74/N74*100</f>
        <v>0</v>
      </c>
    </row>
    <row r="75" spans="1:16" ht="21" customHeight="1">
      <c r="A75" s="307">
        <v>3</v>
      </c>
      <c r="B75" s="117">
        <v>35</v>
      </c>
      <c r="C75" s="118"/>
      <c r="D75" s="254" t="s">
        <v>71</v>
      </c>
      <c r="E75" s="84">
        <f>SUM(E72:E74)</f>
        <v>12003</v>
      </c>
      <c r="F75" s="41">
        <f>SUM(F72:F74)</f>
        <v>10715</v>
      </c>
      <c r="G75" s="41">
        <f>SUM(G72:G74)</f>
        <v>10058</v>
      </c>
      <c r="H75" s="100">
        <f t="shared" si="0"/>
        <v>93.86840877274848</v>
      </c>
      <c r="I75" s="98"/>
      <c r="J75" s="41">
        <f>SUM(J72:J72)</f>
        <v>0</v>
      </c>
      <c r="K75" s="99">
        <f>SUM(K72:K72)</f>
        <v>0</v>
      </c>
      <c r="L75" s="100"/>
      <c r="M75" s="98">
        <f>SUM(M72:M74)</f>
        <v>12003</v>
      </c>
      <c r="N75" s="41">
        <f>SUM(N72:N74)</f>
        <v>10715</v>
      </c>
      <c r="O75" s="41">
        <f>SUM(O72:O74)</f>
        <v>10058</v>
      </c>
      <c r="P75" s="233">
        <f t="shared" si="1"/>
        <v>93.86840877274848</v>
      </c>
    </row>
    <row r="76" spans="1:16" ht="21" customHeight="1">
      <c r="A76" s="101"/>
      <c r="B76" s="30"/>
      <c r="C76" s="30"/>
      <c r="D76" s="174"/>
      <c r="E76" s="94"/>
      <c r="F76" s="37"/>
      <c r="G76" s="95"/>
      <c r="H76" s="96"/>
      <c r="I76" s="94"/>
      <c r="J76" s="37"/>
      <c r="K76" s="95"/>
      <c r="L76" s="96"/>
      <c r="M76" s="94"/>
      <c r="N76" s="37"/>
      <c r="O76" s="37"/>
      <c r="P76" s="128"/>
    </row>
    <row r="77" spans="1:16" ht="21" customHeight="1">
      <c r="A77" s="24">
        <v>3</v>
      </c>
      <c r="B77" s="30">
        <v>36</v>
      </c>
      <c r="C77" s="30">
        <v>3612</v>
      </c>
      <c r="D77" s="174" t="s">
        <v>54</v>
      </c>
      <c r="E77" s="94">
        <v>43578</v>
      </c>
      <c r="F77" s="94">
        <v>44053</v>
      </c>
      <c r="G77" s="82">
        <v>52540</v>
      </c>
      <c r="H77" s="96">
        <f t="shared" si="0"/>
        <v>119.26543027716615</v>
      </c>
      <c r="I77" s="94">
        <v>901000</v>
      </c>
      <c r="J77" s="37">
        <v>601000</v>
      </c>
      <c r="K77" s="95">
        <v>718352</v>
      </c>
      <c r="L77" s="96">
        <f>+K77/J77*100</f>
        <v>119.5261231281198</v>
      </c>
      <c r="M77" s="94">
        <f>+E77+I77</f>
        <v>944578</v>
      </c>
      <c r="N77" s="37">
        <f>+F77+J77</f>
        <v>645053</v>
      </c>
      <c r="O77" s="37">
        <f>+G77+K77</f>
        <v>770892</v>
      </c>
      <c r="P77" s="128">
        <f t="shared" si="1"/>
        <v>119.50831947142329</v>
      </c>
    </row>
    <row r="78" spans="1:16" ht="21" customHeight="1">
      <c r="A78" s="24">
        <v>3</v>
      </c>
      <c r="B78" s="30">
        <v>36</v>
      </c>
      <c r="C78" s="30">
        <v>3613</v>
      </c>
      <c r="D78" s="174" t="s">
        <v>113</v>
      </c>
      <c r="E78" s="94">
        <v>21644</v>
      </c>
      <c r="F78" s="94">
        <v>25267</v>
      </c>
      <c r="G78" s="82">
        <v>24761</v>
      </c>
      <c r="H78" s="96">
        <f t="shared" si="0"/>
        <v>97.9973878972573</v>
      </c>
      <c r="I78" s="94">
        <v>5</v>
      </c>
      <c r="J78" s="37">
        <v>5</v>
      </c>
      <c r="K78" s="95">
        <v>15</v>
      </c>
      <c r="L78" s="96">
        <f>+K78/J78*100</f>
        <v>300</v>
      </c>
      <c r="M78" s="94">
        <f aca="true" t="shared" si="13" ref="M78:M84">+E78+I78</f>
        <v>21649</v>
      </c>
      <c r="N78" s="37">
        <f aca="true" t="shared" si="14" ref="N78:N84">+F78+J78</f>
        <v>25272</v>
      </c>
      <c r="O78" s="37">
        <f aca="true" t="shared" si="15" ref="O78:O84">+G78+K78</f>
        <v>24776</v>
      </c>
      <c r="P78" s="128">
        <f t="shared" si="1"/>
        <v>98.03735359290914</v>
      </c>
    </row>
    <row r="79" spans="1:16" ht="21" customHeight="1">
      <c r="A79" s="24">
        <v>3</v>
      </c>
      <c r="B79" s="30">
        <v>36</v>
      </c>
      <c r="C79" s="30">
        <v>3619</v>
      </c>
      <c r="D79" s="174" t="s">
        <v>142</v>
      </c>
      <c r="E79" s="94">
        <v>1725</v>
      </c>
      <c r="F79" s="94">
        <v>1725</v>
      </c>
      <c r="G79" s="82">
        <v>2267</v>
      </c>
      <c r="H79" s="96">
        <f t="shared" si="0"/>
        <v>131.42028985507247</v>
      </c>
      <c r="I79" s="94"/>
      <c r="J79" s="37"/>
      <c r="K79" s="95"/>
      <c r="L79" s="96"/>
      <c r="M79" s="94">
        <f t="shared" si="13"/>
        <v>1725</v>
      </c>
      <c r="N79" s="31">
        <f t="shared" si="14"/>
        <v>1725</v>
      </c>
      <c r="O79" s="31">
        <f t="shared" si="15"/>
        <v>2267</v>
      </c>
      <c r="P79" s="128">
        <f t="shared" si="1"/>
        <v>131.42028985507247</v>
      </c>
    </row>
    <row r="80" spans="1:16" ht="21" customHeight="1">
      <c r="A80" s="24">
        <v>3</v>
      </c>
      <c r="B80" s="30">
        <v>36</v>
      </c>
      <c r="C80" s="30">
        <v>3632</v>
      </c>
      <c r="D80" s="174" t="s">
        <v>55</v>
      </c>
      <c r="E80" s="94">
        <v>14507</v>
      </c>
      <c r="F80" s="94">
        <v>15585</v>
      </c>
      <c r="G80" s="82">
        <v>14608</v>
      </c>
      <c r="H80" s="96">
        <f t="shared" si="0"/>
        <v>93.7311517484761</v>
      </c>
      <c r="I80" s="94"/>
      <c r="J80" s="37"/>
      <c r="K80" s="95"/>
      <c r="L80" s="96"/>
      <c r="M80" s="94">
        <f t="shared" si="13"/>
        <v>14507</v>
      </c>
      <c r="N80" s="37">
        <f t="shared" si="14"/>
        <v>15585</v>
      </c>
      <c r="O80" s="37">
        <f t="shared" si="15"/>
        <v>14608</v>
      </c>
      <c r="P80" s="128">
        <f t="shared" si="1"/>
        <v>93.7311517484761</v>
      </c>
    </row>
    <row r="81" spans="1:16" ht="21" customHeight="1">
      <c r="A81" s="24">
        <v>3</v>
      </c>
      <c r="B81" s="30">
        <v>36</v>
      </c>
      <c r="C81" s="30">
        <v>3633</v>
      </c>
      <c r="D81" s="174" t="s">
        <v>204</v>
      </c>
      <c r="E81" s="94"/>
      <c r="F81" s="94">
        <v>104</v>
      </c>
      <c r="G81" s="82">
        <v>104</v>
      </c>
      <c r="H81" s="96">
        <f t="shared" si="0"/>
        <v>100</v>
      </c>
      <c r="I81" s="94"/>
      <c r="J81" s="37"/>
      <c r="K81" s="95"/>
      <c r="L81" s="96"/>
      <c r="M81" s="81">
        <f t="shared" si="13"/>
        <v>0</v>
      </c>
      <c r="N81" s="31">
        <f t="shared" si="14"/>
        <v>104</v>
      </c>
      <c r="O81" s="31">
        <f t="shared" si="15"/>
        <v>104</v>
      </c>
      <c r="P81" s="128">
        <f t="shared" si="1"/>
        <v>100</v>
      </c>
    </row>
    <row r="82" spans="1:16" ht="21" customHeight="1">
      <c r="A82" s="24">
        <v>3</v>
      </c>
      <c r="B82" s="30">
        <v>36</v>
      </c>
      <c r="C82" s="30">
        <v>3636</v>
      </c>
      <c r="D82" s="174" t="s">
        <v>153</v>
      </c>
      <c r="E82" s="94">
        <v>700</v>
      </c>
      <c r="F82" s="94">
        <v>700</v>
      </c>
      <c r="G82" s="82">
        <v>977</v>
      </c>
      <c r="H82" s="96">
        <f t="shared" si="0"/>
        <v>139.57142857142856</v>
      </c>
      <c r="I82" s="94"/>
      <c r="J82" s="37"/>
      <c r="K82" s="95"/>
      <c r="L82" s="96"/>
      <c r="M82" s="94">
        <f t="shared" si="13"/>
        <v>700</v>
      </c>
      <c r="N82" s="31">
        <f t="shared" si="14"/>
        <v>700</v>
      </c>
      <c r="O82" s="31">
        <f t="shared" si="15"/>
        <v>977</v>
      </c>
      <c r="P82" s="127">
        <f t="shared" si="1"/>
        <v>139.57142857142856</v>
      </c>
    </row>
    <row r="83" spans="1:16" ht="21" customHeight="1">
      <c r="A83" s="24">
        <v>3</v>
      </c>
      <c r="B83" s="30">
        <v>36</v>
      </c>
      <c r="C83" s="30">
        <v>3639</v>
      </c>
      <c r="D83" s="174" t="s">
        <v>143</v>
      </c>
      <c r="E83" s="94">
        <v>126330</v>
      </c>
      <c r="F83" s="94">
        <v>126885</v>
      </c>
      <c r="G83" s="82">
        <v>120312</v>
      </c>
      <c r="H83" s="96">
        <f t="shared" si="0"/>
        <v>94.8197186428656</v>
      </c>
      <c r="I83" s="94">
        <v>763200</v>
      </c>
      <c r="J83" s="37">
        <v>763200</v>
      </c>
      <c r="K83" s="95">
        <v>668278</v>
      </c>
      <c r="L83" s="96">
        <f>+K83/J83*100</f>
        <v>87.56263102725367</v>
      </c>
      <c r="M83" s="94">
        <f t="shared" si="13"/>
        <v>889530</v>
      </c>
      <c r="N83" s="37">
        <f t="shared" si="14"/>
        <v>890085</v>
      </c>
      <c r="O83" s="37">
        <f t="shared" si="15"/>
        <v>788590</v>
      </c>
      <c r="P83" s="128">
        <f t="shared" si="1"/>
        <v>88.59715645135016</v>
      </c>
    </row>
    <row r="84" spans="1:16" ht="21" customHeight="1">
      <c r="A84" s="24">
        <v>3</v>
      </c>
      <c r="B84" s="30">
        <v>36</v>
      </c>
      <c r="C84" s="30">
        <v>3699</v>
      </c>
      <c r="D84" s="174" t="s">
        <v>144</v>
      </c>
      <c r="E84" s="94">
        <v>1208</v>
      </c>
      <c r="F84" s="94">
        <v>1377</v>
      </c>
      <c r="G84" s="82">
        <v>1405</v>
      </c>
      <c r="H84" s="96">
        <f t="shared" si="0"/>
        <v>102.03340595497458</v>
      </c>
      <c r="I84" s="94"/>
      <c r="J84" s="37"/>
      <c r="K84" s="95"/>
      <c r="L84" s="96"/>
      <c r="M84" s="94">
        <f t="shared" si="13"/>
        <v>1208</v>
      </c>
      <c r="N84" s="37">
        <f t="shared" si="14"/>
        <v>1377</v>
      </c>
      <c r="O84" s="37">
        <f t="shared" si="15"/>
        <v>1405</v>
      </c>
      <c r="P84" s="128">
        <f>+O84/N84*100</f>
        <v>102.03340595497458</v>
      </c>
    </row>
    <row r="85" spans="1:16" ht="21" customHeight="1">
      <c r="A85" s="307">
        <v>3</v>
      </c>
      <c r="B85" s="34">
        <v>36</v>
      </c>
      <c r="C85" s="40"/>
      <c r="D85" s="175" t="s">
        <v>108</v>
      </c>
      <c r="E85" s="98">
        <f>SUM(E77:E84)</f>
        <v>209692</v>
      </c>
      <c r="F85" s="41">
        <f>SUM(F77:F84)</f>
        <v>215696</v>
      </c>
      <c r="G85" s="99">
        <f>SUM(G77:G84)</f>
        <v>216974</v>
      </c>
      <c r="H85" s="100">
        <f t="shared" si="0"/>
        <v>100.59250055633855</v>
      </c>
      <c r="I85" s="98">
        <f>SUM(I77:I83)</f>
        <v>1664205</v>
      </c>
      <c r="J85" s="41">
        <f>SUM(J77:J83)</f>
        <v>1364205</v>
      </c>
      <c r="K85" s="99">
        <f>SUM(K77:K83)</f>
        <v>1386645</v>
      </c>
      <c r="L85" s="100">
        <f>+K85/J85*100</f>
        <v>101.64491407083247</v>
      </c>
      <c r="M85" s="98">
        <f>SUM(M77:M84)</f>
        <v>1873897</v>
      </c>
      <c r="N85" s="41">
        <f>SUM(N77:N84)</f>
        <v>1579901</v>
      </c>
      <c r="O85" s="41">
        <f>SUM(O77:O84)</f>
        <v>1603619</v>
      </c>
      <c r="P85" s="233">
        <f>+O85/N85*100</f>
        <v>101.50123330512481</v>
      </c>
    </row>
    <row r="86" spans="1:16" ht="21" customHeight="1">
      <c r="A86" s="101"/>
      <c r="B86" s="30"/>
      <c r="C86" s="30"/>
      <c r="D86" s="174"/>
      <c r="E86" s="94"/>
      <c r="F86" s="37"/>
      <c r="G86" s="95"/>
      <c r="H86" s="96"/>
      <c r="I86" s="94"/>
      <c r="J86" s="37"/>
      <c r="K86" s="95"/>
      <c r="L86" s="96"/>
      <c r="M86" s="94"/>
      <c r="N86" s="37"/>
      <c r="O86" s="37"/>
      <c r="P86" s="128"/>
    </row>
    <row r="87" spans="1:16" ht="21" customHeight="1">
      <c r="A87" s="24">
        <v>3</v>
      </c>
      <c r="B87" s="30">
        <v>37</v>
      </c>
      <c r="C87" s="30">
        <v>3719</v>
      </c>
      <c r="D87" s="174" t="s">
        <v>56</v>
      </c>
      <c r="E87" s="94"/>
      <c r="F87" s="94">
        <v>2</v>
      </c>
      <c r="G87" s="82">
        <v>2</v>
      </c>
      <c r="H87" s="302">
        <f>+G87/F87*100</f>
        <v>100</v>
      </c>
      <c r="I87" s="94"/>
      <c r="J87" s="37"/>
      <c r="K87" s="95"/>
      <c r="L87" s="96"/>
      <c r="M87" s="94">
        <f aca="true" t="shared" si="16" ref="M87:O88">+E87+I87</f>
        <v>0</v>
      </c>
      <c r="N87" s="31">
        <f t="shared" si="16"/>
        <v>2</v>
      </c>
      <c r="O87" s="31">
        <f t="shared" si="16"/>
        <v>2</v>
      </c>
      <c r="P87" s="339">
        <f aca="true" t="shared" si="17" ref="P87:P95">+O87/N87*100</f>
        <v>100</v>
      </c>
    </row>
    <row r="88" spans="1:16" ht="21" customHeight="1">
      <c r="A88" s="24">
        <v>3</v>
      </c>
      <c r="B88" s="30">
        <v>37</v>
      </c>
      <c r="C88" s="30">
        <v>3722</v>
      </c>
      <c r="D88" s="174" t="s">
        <v>56</v>
      </c>
      <c r="E88" s="94">
        <v>2</v>
      </c>
      <c r="F88" s="94">
        <v>2</v>
      </c>
      <c r="G88" s="82">
        <v>1035</v>
      </c>
      <c r="H88" s="302">
        <f>+G88/F88*100</f>
        <v>51750</v>
      </c>
      <c r="I88" s="94"/>
      <c r="J88" s="37"/>
      <c r="K88" s="95"/>
      <c r="L88" s="96"/>
      <c r="M88" s="94">
        <f t="shared" si="16"/>
        <v>2</v>
      </c>
      <c r="N88" s="31">
        <f t="shared" si="16"/>
        <v>2</v>
      </c>
      <c r="O88" s="31">
        <f t="shared" si="16"/>
        <v>1035</v>
      </c>
      <c r="P88" s="339">
        <f>+O88/N88*100</f>
        <v>51750</v>
      </c>
    </row>
    <row r="89" spans="1:16" ht="21" customHeight="1">
      <c r="A89" s="24">
        <v>3</v>
      </c>
      <c r="B89" s="30">
        <v>37</v>
      </c>
      <c r="C89" s="30">
        <v>3725</v>
      </c>
      <c r="D89" s="174" t="s">
        <v>145</v>
      </c>
      <c r="E89" s="94">
        <v>14400</v>
      </c>
      <c r="F89" s="94">
        <v>14400</v>
      </c>
      <c r="G89" s="82">
        <v>13500</v>
      </c>
      <c r="H89" s="96">
        <f aca="true" t="shared" si="18" ref="H89:H145">+G89/F89*100</f>
        <v>93.75</v>
      </c>
      <c r="I89" s="94"/>
      <c r="J89" s="37"/>
      <c r="K89" s="95"/>
      <c r="L89" s="96"/>
      <c r="M89" s="94">
        <f aca="true" t="shared" si="19" ref="M89:N94">+E89+I89</f>
        <v>14400</v>
      </c>
      <c r="N89" s="37">
        <f t="shared" si="19"/>
        <v>14400</v>
      </c>
      <c r="O89" s="37">
        <f>+G89+K89</f>
        <v>13500</v>
      </c>
      <c r="P89" s="127">
        <f t="shared" si="17"/>
        <v>93.75</v>
      </c>
    </row>
    <row r="90" spans="1:16" ht="21" customHeight="1">
      <c r="A90" s="24">
        <v>3</v>
      </c>
      <c r="B90" s="30">
        <v>37</v>
      </c>
      <c r="C90" s="30">
        <v>3741</v>
      </c>
      <c r="D90" s="174" t="s">
        <v>224</v>
      </c>
      <c r="E90" s="94"/>
      <c r="F90" s="94"/>
      <c r="G90" s="82">
        <v>615</v>
      </c>
      <c r="H90" s="96"/>
      <c r="I90" s="94"/>
      <c r="J90" s="37"/>
      <c r="K90" s="95"/>
      <c r="L90" s="96"/>
      <c r="M90" s="81"/>
      <c r="N90" s="31">
        <f t="shared" si="19"/>
        <v>0</v>
      </c>
      <c r="O90" s="31">
        <f>+G90+K90</f>
        <v>615</v>
      </c>
      <c r="P90" s="127"/>
    </row>
    <row r="91" spans="1:16" ht="21" customHeight="1">
      <c r="A91" s="24">
        <v>3</v>
      </c>
      <c r="B91" s="30">
        <v>37</v>
      </c>
      <c r="C91" s="30">
        <v>3742</v>
      </c>
      <c r="D91" s="174" t="s">
        <v>208</v>
      </c>
      <c r="E91" s="94"/>
      <c r="F91" s="94"/>
      <c r="G91" s="82">
        <v>21</v>
      </c>
      <c r="H91" s="96"/>
      <c r="I91" s="94"/>
      <c r="J91" s="37"/>
      <c r="K91" s="95"/>
      <c r="L91" s="96"/>
      <c r="M91" s="81">
        <f t="shared" si="19"/>
        <v>0</v>
      </c>
      <c r="N91" s="31">
        <f t="shared" si="19"/>
        <v>0</v>
      </c>
      <c r="O91" s="31">
        <f>+G91+K91</f>
        <v>21</v>
      </c>
      <c r="P91" s="127"/>
    </row>
    <row r="92" spans="1:16" ht="21" customHeight="1">
      <c r="A92" s="24">
        <v>3</v>
      </c>
      <c r="B92" s="30">
        <v>37</v>
      </c>
      <c r="C92" s="30">
        <v>3745</v>
      </c>
      <c r="D92" s="174" t="s">
        <v>57</v>
      </c>
      <c r="E92" s="94">
        <v>4423</v>
      </c>
      <c r="F92" s="94">
        <v>4716</v>
      </c>
      <c r="G92" s="82">
        <v>6148</v>
      </c>
      <c r="H92" s="96">
        <f t="shared" si="18"/>
        <v>130.36471586089905</v>
      </c>
      <c r="I92" s="94"/>
      <c r="J92" s="37"/>
      <c r="K92" s="95"/>
      <c r="L92" s="96"/>
      <c r="M92" s="94">
        <f t="shared" si="19"/>
        <v>4423</v>
      </c>
      <c r="N92" s="37">
        <f t="shared" si="19"/>
        <v>4716</v>
      </c>
      <c r="O92" s="37">
        <f>+G92+K92</f>
        <v>6148</v>
      </c>
      <c r="P92" s="128">
        <f t="shared" si="17"/>
        <v>130.36471586089905</v>
      </c>
    </row>
    <row r="93" spans="1:16" ht="21" customHeight="1">
      <c r="A93" s="24">
        <v>3</v>
      </c>
      <c r="B93" s="30">
        <v>37</v>
      </c>
      <c r="C93" s="30">
        <v>3749</v>
      </c>
      <c r="D93" s="174" t="s">
        <v>58</v>
      </c>
      <c r="E93" s="94">
        <v>600</v>
      </c>
      <c r="F93" s="94">
        <v>600</v>
      </c>
      <c r="G93" s="82">
        <v>666</v>
      </c>
      <c r="H93" s="96">
        <f t="shared" si="18"/>
        <v>111.00000000000001</v>
      </c>
      <c r="I93" s="94"/>
      <c r="J93" s="37"/>
      <c r="K93" s="95"/>
      <c r="L93" s="96"/>
      <c r="M93" s="94">
        <f t="shared" si="19"/>
        <v>600</v>
      </c>
      <c r="N93" s="37">
        <f t="shared" si="19"/>
        <v>600</v>
      </c>
      <c r="O93" s="37">
        <f>+G93+K93</f>
        <v>666</v>
      </c>
      <c r="P93" s="128">
        <f t="shared" si="17"/>
        <v>111.00000000000001</v>
      </c>
    </row>
    <row r="94" spans="1:16" ht="21" customHeight="1">
      <c r="A94" s="24">
        <v>3</v>
      </c>
      <c r="B94" s="30">
        <v>37</v>
      </c>
      <c r="C94" s="30">
        <v>3792</v>
      </c>
      <c r="D94" s="174" t="s">
        <v>177</v>
      </c>
      <c r="E94" s="94">
        <v>70</v>
      </c>
      <c r="F94" s="94">
        <v>70</v>
      </c>
      <c r="G94" s="82">
        <v>74</v>
      </c>
      <c r="H94" s="96">
        <f t="shared" si="18"/>
        <v>105.71428571428572</v>
      </c>
      <c r="I94" s="94"/>
      <c r="J94" s="37"/>
      <c r="K94" s="95"/>
      <c r="L94" s="96"/>
      <c r="M94" s="81">
        <f t="shared" si="19"/>
        <v>70</v>
      </c>
      <c r="N94" s="31">
        <f t="shared" si="19"/>
        <v>70</v>
      </c>
      <c r="O94" s="31">
        <f>+G94+K94</f>
        <v>74</v>
      </c>
      <c r="P94" s="127">
        <f t="shared" si="17"/>
        <v>105.71428571428572</v>
      </c>
    </row>
    <row r="95" spans="1:16" ht="21" customHeight="1">
      <c r="A95" s="307">
        <v>3</v>
      </c>
      <c r="B95" s="34">
        <v>37</v>
      </c>
      <c r="C95" s="40"/>
      <c r="D95" s="175" t="s">
        <v>72</v>
      </c>
      <c r="E95" s="98">
        <f>SUM(E87:E94)</f>
        <v>19495</v>
      </c>
      <c r="F95" s="41">
        <f>SUM(F87:F94)</f>
        <v>19790</v>
      </c>
      <c r="G95" s="99">
        <f>SUM(G87:G94)</f>
        <v>22061</v>
      </c>
      <c r="H95" s="100">
        <f t="shared" si="18"/>
        <v>111.4754926730672</v>
      </c>
      <c r="I95" s="98"/>
      <c r="J95" s="99">
        <f>SUM(J87:J93)</f>
        <v>0</v>
      </c>
      <c r="K95" s="99">
        <f>SUM(K87:K93)</f>
        <v>0</v>
      </c>
      <c r="L95" s="100"/>
      <c r="M95" s="98">
        <f>SUM(M87:M94)</f>
        <v>19495</v>
      </c>
      <c r="N95" s="41">
        <f>SUM(N87:N94)</f>
        <v>19790</v>
      </c>
      <c r="O95" s="41">
        <f>SUM(O87:O94)</f>
        <v>22061</v>
      </c>
      <c r="P95" s="233">
        <f t="shared" si="17"/>
        <v>111.4754926730672</v>
      </c>
    </row>
    <row r="96" spans="1:16" ht="13.5" customHeight="1" thickBot="1">
      <c r="A96" s="104"/>
      <c r="B96" s="36"/>
      <c r="C96" s="36"/>
      <c r="D96" s="176"/>
      <c r="E96" s="105"/>
      <c r="F96" s="106"/>
      <c r="G96" s="107"/>
      <c r="H96" s="108"/>
      <c r="I96" s="105"/>
      <c r="J96" s="106"/>
      <c r="K96" s="107"/>
      <c r="L96" s="108"/>
      <c r="M96" s="105"/>
      <c r="N96" s="106"/>
      <c r="O96" s="106"/>
      <c r="P96" s="234"/>
    </row>
    <row r="97" spans="1:16" ht="21" customHeight="1" thickBot="1" thickTop="1">
      <c r="A97" s="102">
        <v>3</v>
      </c>
      <c r="B97" s="70"/>
      <c r="C97" s="70"/>
      <c r="D97" s="172" t="s">
        <v>73</v>
      </c>
      <c r="E97" s="71">
        <f>+E46+E50+E64+E70+E75+E85+E95</f>
        <v>374258</v>
      </c>
      <c r="F97" s="71">
        <f>+F46+F50+F64+F70+F75+F85+F95</f>
        <v>394272</v>
      </c>
      <c r="G97" s="72">
        <f>+G46+G50+G64+G70+G75+G85+G95</f>
        <v>400482</v>
      </c>
      <c r="H97" s="73">
        <f t="shared" si="18"/>
        <v>101.57505478451425</v>
      </c>
      <c r="I97" s="71">
        <f>+I46+I50+I64+I70+I75+I85+I95</f>
        <v>1664205</v>
      </c>
      <c r="J97" s="71">
        <f>+J46+J50+J64+J70+J75+J85+J95</f>
        <v>1364452</v>
      </c>
      <c r="K97" s="72">
        <f>+K46+K50+K64+K70+K75+K85+K95</f>
        <v>1386892</v>
      </c>
      <c r="L97" s="73">
        <f>+K97/J97*100</f>
        <v>101.64461630017033</v>
      </c>
      <c r="M97" s="71">
        <f>+M46+M50+M64+M70+M75+M85+M95</f>
        <v>2038463</v>
      </c>
      <c r="N97" s="71">
        <f>+N46+N50+N64+N70+N75+N85+N95</f>
        <v>1758724</v>
      </c>
      <c r="O97" s="72">
        <f>+O46+O50+O64+O70+O75+O85+O95</f>
        <v>1787374</v>
      </c>
      <c r="P97" s="230">
        <f>+O97/N97*100</f>
        <v>101.62902195000467</v>
      </c>
    </row>
    <row r="98" spans="1:16" ht="21" customHeight="1" thickTop="1">
      <c r="A98" s="103"/>
      <c r="B98" s="45"/>
      <c r="C98" s="45"/>
      <c r="D98" s="177"/>
      <c r="E98" s="81"/>
      <c r="F98" s="31"/>
      <c r="G98" s="82"/>
      <c r="H98" s="83"/>
      <c r="I98" s="81"/>
      <c r="J98" s="31"/>
      <c r="K98" s="82"/>
      <c r="L98" s="83"/>
      <c r="M98" s="81"/>
      <c r="N98" s="31"/>
      <c r="O98" s="31"/>
      <c r="P98" s="127"/>
    </row>
    <row r="99" spans="1:16" ht="21" customHeight="1">
      <c r="A99" s="23">
        <v>4</v>
      </c>
      <c r="B99" s="45">
        <v>41</v>
      </c>
      <c r="C99" s="45">
        <v>4179</v>
      </c>
      <c r="D99" s="177" t="s">
        <v>187</v>
      </c>
      <c r="E99" s="81"/>
      <c r="F99" s="81"/>
      <c r="G99" s="258">
        <v>10</v>
      </c>
      <c r="H99" s="96"/>
      <c r="I99" s="81"/>
      <c r="J99" s="31"/>
      <c r="K99" s="82"/>
      <c r="L99" s="83"/>
      <c r="M99" s="81">
        <f>+E99+I99</f>
        <v>0</v>
      </c>
      <c r="N99" s="31">
        <f>+F99+J99</f>
        <v>0</v>
      </c>
      <c r="O99" s="31">
        <f>+G99+K99</f>
        <v>10</v>
      </c>
      <c r="P99" s="255"/>
    </row>
    <row r="100" spans="1:16" ht="21" customHeight="1">
      <c r="A100" s="253">
        <v>4</v>
      </c>
      <c r="B100" s="117">
        <v>41</v>
      </c>
      <c r="C100" s="118"/>
      <c r="D100" s="254" t="s">
        <v>107</v>
      </c>
      <c r="E100" s="84"/>
      <c r="F100" s="84">
        <f>SUM(F99:F99)</f>
        <v>0</v>
      </c>
      <c r="G100" s="84">
        <f>SUM(G99:G99)</f>
        <v>10</v>
      </c>
      <c r="H100" s="100"/>
      <c r="I100" s="84"/>
      <c r="J100" s="35"/>
      <c r="K100" s="85"/>
      <c r="L100" s="86"/>
      <c r="M100" s="98"/>
      <c r="N100" s="41"/>
      <c r="O100" s="41">
        <f>SUM(O99:O99)</f>
        <v>10</v>
      </c>
      <c r="P100" s="233"/>
    </row>
    <row r="101" spans="1:16" ht="21" customHeight="1">
      <c r="A101" s="103"/>
      <c r="B101" s="45"/>
      <c r="C101" s="45"/>
      <c r="D101" s="301"/>
      <c r="E101" s="300"/>
      <c r="F101" s="31"/>
      <c r="G101" s="82"/>
      <c r="H101" s="83"/>
      <c r="I101" s="81"/>
      <c r="J101" s="31"/>
      <c r="K101" s="82"/>
      <c r="L101" s="83"/>
      <c r="M101" s="81"/>
      <c r="N101" s="31"/>
      <c r="O101" s="31"/>
      <c r="P101" s="127"/>
    </row>
    <row r="102" spans="1:16" ht="21" customHeight="1">
      <c r="A102" s="24">
        <v>4</v>
      </c>
      <c r="B102" s="30">
        <v>43</v>
      </c>
      <c r="C102" s="30">
        <v>4341</v>
      </c>
      <c r="D102" s="299" t="s">
        <v>171</v>
      </c>
      <c r="E102" s="333">
        <v>290</v>
      </c>
      <c r="F102" s="81">
        <v>5567</v>
      </c>
      <c r="G102" s="82">
        <v>5885</v>
      </c>
      <c r="H102" s="96">
        <f t="shared" si="18"/>
        <v>105.71223280043111</v>
      </c>
      <c r="I102" s="81"/>
      <c r="J102" s="37"/>
      <c r="K102" s="82"/>
      <c r="L102" s="96"/>
      <c r="M102" s="81">
        <f aca="true" t="shared" si="20" ref="M102:M110">+E102+I102</f>
        <v>290</v>
      </c>
      <c r="N102" s="31">
        <f aca="true" t="shared" si="21" ref="N102:N110">+F102+J102</f>
        <v>5567</v>
      </c>
      <c r="O102" s="31">
        <f aca="true" t="shared" si="22" ref="O102:O110">+G102+K102</f>
        <v>5885</v>
      </c>
      <c r="P102" s="128">
        <f aca="true" t="shared" si="23" ref="P102:P111">+O102/N102*100</f>
        <v>105.71223280043111</v>
      </c>
    </row>
    <row r="103" spans="1:16" ht="21" customHeight="1">
      <c r="A103" s="24">
        <v>4</v>
      </c>
      <c r="B103" s="30">
        <v>43</v>
      </c>
      <c r="C103" s="30">
        <v>4349</v>
      </c>
      <c r="D103" s="299" t="s">
        <v>209</v>
      </c>
      <c r="E103" s="333"/>
      <c r="F103" s="81">
        <v>5</v>
      </c>
      <c r="G103" s="82">
        <v>5</v>
      </c>
      <c r="H103" s="96">
        <f t="shared" si="18"/>
        <v>100</v>
      </c>
      <c r="I103" s="81"/>
      <c r="J103" s="37"/>
      <c r="K103" s="82"/>
      <c r="L103" s="96"/>
      <c r="M103" s="81">
        <f t="shared" si="20"/>
        <v>0</v>
      </c>
      <c r="N103" s="31">
        <f t="shared" si="21"/>
        <v>5</v>
      </c>
      <c r="O103" s="31">
        <f t="shared" si="22"/>
        <v>5</v>
      </c>
      <c r="P103" s="127">
        <f t="shared" si="23"/>
        <v>100</v>
      </c>
    </row>
    <row r="104" spans="1:16" ht="21" customHeight="1">
      <c r="A104" s="24">
        <v>4</v>
      </c>
      <c r="B104" s="30">
        <v>43</v>
      </c>
      <c r="C104" s="30">
        <v>4351</v>
      </c>
      <c r="D104" s="299" t="s">
        <v>172</v>
      </c>
      <c r="E104" s="333">
        <v>21995</v>
      </c>
      <c r="F104" s="81">
        <v>23684</v>
      </c>
      <c r="G104" s="82">
        <v>23851</v>
      </c>
      <c r="H104" s="96">
        <f t="shared" si="18"/>
        <v>100.70511737882116</v>
      </c>
      <c r="I104" s="94">
        <v>55</v>
      </c>
      <c r="J104" s="37">
        <v>40</v>
      </c>
      <c r="K104" s="95"/>
      <c r="L104" s="96">
        <f>+K104/J104*100</f>
        <v>0</v>
      </c>
      <c r="M104" s="81">
        <f t="shared" si="20"/>
        <v>22050</v>
      </c>
      <c r="N104" s="31">
        <f t="shared" si="21"/>
        <v>23724</v>
      </c>
      <c r="O104" s="31">
        <f t="shared" si="22"/>
        <v>23851</v>
      </c>
      <c r="P104" s="128">
        <f t="shared" si="23"/>
        <v>100.53532287978419</v>
      </c>
    </row>
    <row r="105" spans="1:16" ht="21" customHeight="1">
      <c r="A105" s="24">
        <v>4</v>
      </c>
      <c r="B105" s="30">
        <v>43</v>
      </c>
      <c r="C105" s="30">
        <v>4356</v>
      </c>
      <c r="D105" s="299" t="s">
        <v>173</v>
      </c>
      <c r="E105" s="333">
        <v>220</v>
      </c>
      <c r="F105" s="81">
        <v>220</v>
      </c>
      <c r="G105" s="82">
        <v>124</v>
      </c>
      <c r="H105" s="96">
        <f t="shared" si="18"/>
        <v>56.36363636363636</v>
      </c>
      <c r="I105" s="94"/>
      <c r="J105" s="37"/>
      <c r="K105" s="95"/>
      <c r="L105" s="96"/>
      <c r="M105" s="81">
        <f t="shared" si="20"/>
        <v>220</v>
      </c>
      <c r="N105" s="31">
        <f t="shared" si="21"/>
        <v>220</v>
      </c>
      <c r="O105" s="31">
        <f t="shared" si="22"/>
        <v>124</v>
      </c>
      <c r="P105" s="128">
        <f t="shared" si="23"/>
        <v>56.36363636363636</v>
      </c>
    </row>
    <row r="106" spans="1:16" ht="21" customHeight="1">
      <c r="A106" s="24">
        <v>4</v>
      </c>
      <c r="B106" s="30">
        <v>43</v>
      </c>
      <c r="C106" s="30">
        <v>4357</v>
      </c>
      <c r="D106" s="299" t="s">
        <v>174</v>
      </c>
      <c r="E106" s="334">
        <v>2720</v>
      </c>
      <c r="F106" s="94">
        <v>10620</v>
      </c>
      <c r="G106" s="82">
        <v>10642</v>
      </c>
      <c r="H106" s="96">
        <f t="shared" si="18"/>
        <v>100.20715630885122</v>
      </c>
      <c r="I106" s="94"/>
      <c r="J106" s="37"/>
      <c r="K106" s="95"/>
      <c r="L106" s="96"/>
      <c r="M106" s="81">
        <f t="shared" si="20"/>
        <v>2720</v>
      </c>
      <c r="N106" s="31">
        <f t="shared" si="21"/>
        <v>10620</v>
      </c>
      <c r="O106" s="31">
        <f t="shared" si="22"/>
        <v>10642</v>
      </c>
      <c r="P106" s="128">
        <f t="shared" si="23"/>
        <v>100.20715630885122</v>
      </c>
    </row>
    <row r="107" spans="1:16" ht="21" customHeight="1">
      <c r="A107" s="24">
        <v>4</v>
      </c>
      <c r="B107" s="30">
        <v>43</v>
      </c>
      <c r="C107" s="30">
        <v>4359</v>
      </c>
      <c r="D107" s="299" t="s">
        <v>178</v>
      </c>
      <c r="E107" s="334">
        <v>1126</v>
      </c>
      <c r="F107" s="94">
        <v>1126</v>
      </c>
      <c r="G107" s="82">
        <v>1109</v>
      </c>
      <c r="H107" s="96">
        <f>+G107/F107*100</f>
        <v>98.49023090586145</v>
      </c>
      <c r="I107" s="94"/>
      <c r="J107" s="37"/>
      <c r="K107" s="95"/>
      <c r="L107" s="96"/>
      <c r="M107" s="81">
        <f t="shared" si="20"/>
        <v>1126</v>
      </c>
      <c r="N107" s="31">
        <f t="shared" si="21"/>
        <v>1126</v>
      </c>
      <c r="O107" s="31">
        <f t="shared" si="22"/>
        <v>1109</v>
      </c>
      <c r="P107" s="127">
        <f>+O107/N107*100</f>
        <v>98.49023090586145</v>
      </c>
    </row>
    <row r="108" spans="1:16" ht="21" customHeight="1">
      <c r="A108" s="24">
        <v>4</v>
      </c>
      <c r="B108" s="30">
        <v>43</v>
      </c>
      <c r="C108" s="30">
        <v>4373</v>
      </c>
      <c r="D108" s="299" t="s">
        <v>182</v>
      </c>
      <c r="E108" s="334">
        <v>64</v>
      </c>
      <c r="F108" s="94">
        <v>67</v>
      </c>
      <c r="G108" s="82">
        <v>67</v>
      </c>
      <c r="H108" s="96">
        <f>+G108/F108*100</f>
        <v>100</v>
      </c>
      <c r="I108" s="94"/>
      <c r="J108" s="37"/>
      <c r="K108" s="95"/>
      <c r="L108" s="96"/>
      <c r="M108" s="81">
        <f t="shared" si="20"/>
        <v>64</v>
      </c>
      <c r="N108" s="31">
        <f t="shared" si="21"/>
        <v>67</v>
      </c>
      <c r="O108" s="31">
        <f t="shared" si="22"/>
        <v>67</v>
      </c>
      <c r="P108" s="127">
        <f>+O108/N108*100</f>
        <v>100</v>
      </c>
    </row>
    <row r="109" spans="1:16" ht="21" customHeight="1">
      <c r="A109" s="24">
        <v>4</v>
      </c>
      <c r="B109" s="30">
        <v>43</v>
      </c>
      <c r="C109" s="30">
        <v>4379</v>
      </c>
      <c r="D109" s="299" t="s">
        <v>179</v>
      </c>
      <c r="E109" s="334"/>
      <c r="F109" s="94">
        <v>87</v>
      </c>
      <c r="G109" s="82">
        <v>83</v>
      </c>
      <c r="H109" s="96">
        <f>+G109/F109*100</f>
        <v>95.40229885057471</v>
      </c>
      <c r="I109" s="94"/>
      <c r="J109" s="37"/>
      <c r="K109" s="95"/>
      <c r="L109" s="96"/>
      <c r="M109" s="81">
        <f>+E109+I109</f>
        <v>0</v>
      </c>
      <c r="N109" s="31">
        <f t="shared" si="21"/>
        <v>87</v>
      </c>
      <c r="O109" s="31">
        <f t="shared" si="22"/>
        <v>83</v>
      </c>
      <c r="P109" s="127">
        <f>+O109/N109*100</f>
        <v>95.40229885057471</v>
      </c>
    </row>
    <row r="110" spans="1:16" ht="21" customHeight="1">
      <c r="A110" s="24">
        <v>4</v>
      </c>
      <c r="B110" s="30">
        <v>43</v>
      </c>
      <c r="C110" s="30">
        <v>4399</v>
      </c>
      <c r="D110" s="299" t="s">
        <v>225</v>
      </c>
      <c r="E110" s="334"/>
      <c r="F110" s="94">
        <v>40</v>
      </c>
      <c r="G110" s="82"/>
      <c r="H110" s="96">
        <f>+G110/F110*100</f>
        <v>0</v>
      </c>
      <c r="I110" s="94"/>
      <c r="J110" s="37"/>
      <c r="K110" s="95"/>
      <c r="L110" s="96"/>
      <c r="M110" s="81">
        <f t="shared" si="20"/>
        <v>0</v>
      </c>
      <c r="N110" s="31">
        <f t="shared" si="21"/>
        <v>40</v>
      </c>
      <c r="O110" s="31">
        <f t="shared" si="22"/>
        <v>0</v>
      </c>
      <c r="P110" s="127">
        <f>+O110/N110*100</f>
        <v>0</v>
      </c>
    </row>
    <row r="111" spans="1:16" ht="21" customHeight="1">
      <c r="A111" s="307">
        <v>4</v>
      </c>
      <c r="B111" s="34">
        <v>43</v>
      </c>
      <c r="C111" s="40"/>
      <c r="D111" s="175" t="s">
        <v>121</v>
      </c>
      <c r="E111" s="98">
        <f>SUM(E102:E110)</f>
        <v>26415</v>
      </c>
      <c r="F111" s="41">
        <f>SUM(F102:F110)</f>
        <v>41416</v>
      </c>
      <c r="G111" s="99">
        <f>SUM(G102:G110)</f>
        <v>41766</v>
      </c>
      <c r="H111" s="100">
        <f t="shared" si="18"/>
        <v>100.84508402549739</v>
      </c>
      <c r="I111" s="98">
        <f>SUM(I102:I110)</f>
        <v>55</v>
      </c>
      <c r="J111" s="41">
        <f>SUM(J102:J110)</f>
        <v>40</v>
      </c>
      <c r="K111" s="99">
        <f>SUM(K102:K110)</f>
        <v>0</v>
      </c>
      <c r="L111" s="100">
        <f>+K111/J111*100</f>
        <v>0</v>
      </c>
      <c r="M111" s="98">
        <f>SUM(M102:M110)</f>
        <v>26470</v>
      </c>
      <c r="N111" s="41">
        <f>SUM(N102:N110)</f>
        <v>41456</v>
      </c>
      <c r="O111" s="41">
        <f>SUM(O102:O110)</f>
        <v>41766</v>
      </c>
      <c r="P111" s="233">
        <f t="shared" si="23"/>
        <v>100.74778077962176</v>
      </c>
    </row>
    <row r="112" spans="1:16" ht="13.5" customHeight="1" thickBot="1">
      <c r="A112" s="104"/>
      <c r="B112" s="36"/>
      <c r="C112" s="36"/>
      <c r="D112" s="176"/>
      <c r="E112" s="105"/>
      <c r="F112" s="106"/>
      <c r="G112" s="107"/>
      <c r="H112" s="108"/>
      <c r="I112" s="105"/>
      <c r="J112" s="106"/>
      <c r="K112" s="107"/>
      <c r="L112" s="108"/>
      <c r="M112" s="105"/>
      <c r="N112" s="106"/>
      <c r="O112" s="106"/>
      <c r="P112" s="234"/>
    </row>
    <row r="113" spans="1:16" ht="21" customHeight="1" thickBot="1" thickTop="1">
      <c r="A113" s="102">
        <v>4</v>
      </c>
      <c r="B113" s="70"/>
      <c r="C113" s="70"/>
      <c r="D113" s="172" t="s">
        <v>80</v>
      </c>
      <c r="E113" s="71">
        <f>+E111+E100</f>
        <v>26415</v>
      </c>
      <c r="F113" s="71">
        <f>+F111+F100</f>
        <v>41416</v>
      </c>
      <c r="G113" s="72">
        <f>+G111+G100</f>
        <v>41776</v>
      </c>
      <c r="H113" s="73">
        <f t="shared" si="18"/>
        <v>100.86922928336874</v>
      </c>
      <c r="I113" s="71">
        <f>I100+I111</f>
        <v>55</v>
      </c>
      <c r="J113" s="71">
        <f>J100+J111</f>
        <v>40</v>
      </c>
      <c r="K113" s="72">
        <f>K100+K111</f>
        <v>0</v>
      </c>
      <c r="L113" s="73">
        <f>+K113/J113*100</f>
        <v>0</v>
      </c>
      <c r="M113" s="71">
        <f>+M111+M100</f>
        <v>26470</v>
      </c>
      <c r="N113" s="42">
        <f>+N111+N100</f>
        <v>41456</v>
      </c>
      <c r="O113" s="42">
        <f>+O111+O100</f>
        <v>41776</v>
      </c>
      <c r="P113" s="230">
        <f>+O113/N113*100</f>
        <v>100.77190274025473</v>
      </c>
    </row>
    <row r="114" spans="1:16" ht="21" customHeight="1" thickTop="1">
      <c r="A114" s="103"/>
      <c r="B114" s="45"/>
      <c r="C114" s="45"/>
      <c r="D114" s="177"/>
      <c r="E114" s="81"/>
      <c r="F114" s="31"/>
      <c r="G114" s="82"/>
      <c r="H114" s="83"/>
      <c r="I114" s="81"/>
      <c r="J114" s="31"/>
      <c r="K114" s="82"/>
      <c r="L114" s="83"/>
      <c r="M114" s="81"/>
      <c r="N114" s="31"/>
      <c r="O114" s="31"/>
      <c r="P114" s="127"/>
    </row>
    <row r="115" spans="1:16" ht="21" customHeight="1">
      <c r="A115" s="24">
        <v>5</v>
      </c>
      <c r="B115" s="30">
        <v>52</v>
      </c>
      <c r="C115" s="30">
        <v>5212</v>
      </c>
      <c r="D115" s="174" t="s">
        <v>205</v>
      </c>
      <c r="E115" s="94">
        <v>23</v>
      </c>
      <c r="F115" s="31">
        <v>24</v>
      </c>
      <c r="G115" s="82">
        <v>1</v>
      </c>
      <c r="H115" s="256">
        <f t="shared" si="18"/>
        <v>4.166666666666666</v>
      </c>
      <c r="I115" s="94"/>
      <c r="J115" s="37"/>
      <c r="K115" s="95"/>
      <c r="L115" s="96"/>
      <c r="M115" s="81">
        <f>+E115+I115</f>
        <v>23</v>
      </c>
      <c r="N115" s="31">
        <f>+F115+J115</f>
        <v>24</v>
      </c>
      <c r="O115" s="31">
        <f>+G115+K115</f>
        <v>1</v>
      </c>
      <c r="P115" s="127">
        <f>+O115/N115*100</f>
        <v>4.166666666666666</v>
      </c>
    </row>
    <row r="116" spans="1:16" ht="21" customHeight="1">
      <c r="A116" s="307">
        <v>5</v>
      </c>
      <c r="B116" s="34">
        <v>52</v>
      </c>
      <c r="C116" s="40"/>
      <c r="D116" s="175" t="s">
        <v>119</v>
      </c>
      <c r="E116" s="98">
        <f>SUM(E115:E115)</f>
        <v>23</v>
      </c>
      <c r="F116" s="41">
        <f>SUM(F115:F115)</f>
        <v>24</v>
      </c>
      <c r="G116" s="99">
        <f>SUM(G115:G115)</f>
        <v>1</v>
      </c>
      <c r="H116" s="100">
        <f t="shared" si="18"/>
        <v>4.166666666666666</v>
      </c>
      <c r="I116" s="98">
        <f>SUM(I115:I115)</f>
        <v>0</v>
      </c>
      <c r="J116" s="41">
        <f>SUM(J115:J115)</f>
        <v>0</v>
      </c>
      <c r="K116" s="99">
        <f>SUM(K115:K115)</f>
        <v>0</v>
      </c>
      <c r="L116" s="100"/>
      <c r="M116" s="98">
        <f>SUM(M115:M115)</f>
        <v>23</v>
      </c>
      <c r="N116" s="41">
        <f>SUM(N115:N115)</f>
        <v>24</v>
      </c>
      <c r="O116" s="99">
        <f>SUM(O115:O115)</f>
        <v>1</v>
      </c>
      <c r="P116" s="233">
        <f>+O116/N116*100</f>
        <v>4.166666666666666</v>
      </c>
    </row>
    <row r="117" spans="1:16" ht="21" customHeight="1">
      <c r="A117" s="101"/>
      <c r="B117" s="30"/>
      <c r="C117" s="30"/>
      <c r="D117" s="174"/>
      <c r="E117" s="94"/>
      <c r="F117" s="37"/>
      <c r="G117" s="95"/>
      <c r="H117" s="96"/>
      <c r="I117" s="94"/>
      <c r="J117" s="37"/>
      <c r="K117" s="95"/>
      <c r="L117" s="96"/>
      <c r="M117" s="94"/>
      <c r="N117" s="37"/>
      <c r="O117" s="37"/>
      <c r="P117" s="128"/>
    </row>
    <row r="118" spans="1:16" ht="21" customHeight="1">
      <c r="A118" s="24">
        <v>5</v>
      </c>
      <c r="B118" s="30">
        <v>53</v>
      </c>
      <c r="C118" s="30">
        <v>5311</v>
      </c>
      <c r="D118" s="174" t="s">
        <v>59</v>
      </c>
      <c r="E118" s="94">
        <v>28157</v>
      </c>
      <c r="F118" s="31">
        <v>28491</v>
      </c>
      <c r="G118" s="82">
        <v>30885</v>
      </c>
      <c r="H118" s="96">
        <f t="shared" si="18"/>
        <v>108.4026534695167</v>
      </c>
      <c r="I118" s="94">
        <v>80</v>
      </c>
      <c r="J118" s="37">
        <v>300</v>
      </c>
      <c r="K118" s="95">
        <v>326</v>
      </c>
      <c r="L118" s="96">
        <f>+K118/J118*100</f>
        <v>108.66666666666667</v>
      </c>
      <c r="M118" s="94">
        <f>+E118+I118</f>
        <v>28237</v>
      </c>
      <c r="N118" s="31">
        <f>+F118+J118</f>
        <v>28791</v>
      </c>
      <c r="O118" s="31">
        <f>+G118+K118</f>
        <v>31211</v>
      </c>
      <c r="P118" s="128">
        <f>+O118/N118*100</f>
        <v>108.40540446667362</v>
      </c>
    </row>
    <row r="119" spans="1:16" ht="21" customHeight="1">
      <c r="A119" s="24">
        <v>5</v>
      </c>
      <c r="B119" s="30">
        <v>53</v>
      </c>
      <c r="C119" s="30">
        <v>5399</v>
      </c>
      <c r="D119" s="269" t="s">
        <v>226</v>
      </c>
      <c r="E119" s="94"/>
      <c r="F119" s="31">
        <v>11</v>
      </c>
      <c r="G119" s="82">
        <v>11</v>
      </c>
      <c r="H119" s="96">
        <f t="shared" si="18"/>
        <v>100</v>
      </c>
      <c r="I119" s="94"/>
      <c r="J119" s="37"/>
      <c r="K119" s="95"/>
      <c r="L119" s="96"/>
      <c r="M119" s="94"/>
      <c r="N119" s="31">
        <f>+F119+J119</f>
        <v>11</v>
      </c>
      <c r="O119" s="31">
        <f>+G119+K119</f>
        <v>11</v>
      </c>
      <c r="P119" s="127">
        <f>+O119/N119*100</f>
        <v>100</v>
      </c>
    </row>
    <row r="120" spans="1:16" ht="21" customHeight="1">
      <c r="A120" s="307">
        <v>5</v>
      </c>
      <c r="B120" s="34">
        <v>53</v>
      </c>
      <c r="C120" s="40"/>
      <c r="D120" s="180" t="s">
        <v>59</v>
      </c>
      <c r="E120" s="98">
        <f>SUM(E118:E119)</f>
        <v>28157</v>
      </c>
      <c r="F120" s="41">
        <f>SUM(F118:F119)</f>
        <v>28502</v>
      </c>
      <c r="G120" s="99">
        <f>SUM(G118:G119)</f>
        <v>30896</v>
      </c>
      <c r="H120" s="100">
        <f t="shared" si="18"/>
        <v>108.39941056767945</v>
      </c>
      <c r="I120" s="98">
        <f>SUM(I118:I119)</f>
        <v>80</v>
      </c>
      <c r="J120" s="41">
        <f>SUM(J118:J119)</f>
        <v>300</v>
      </c>
      <c r="K120" s="99">
        <f>SUM(K118:K119)</f>
        <v>326</v>
      </c>
      <c r="L120" s="100">
        <f>+K120/J120*100</f>
        <v>108.66666666666667</v>
      </c>
      <c r="M120" s="98">
        <f>SUM(M118:M119)</f>
        <v>28237</v>
      </c>
      <c r="N120" s="41">
        <f>SUM(N118:N119)</f>
        <v>28802</v>
      </c>
      <c r="O120" s="99">
        <f>SUM(O118:O119)</f>
        <v>31222</v>
      </c>
      <c r="P120" s="233">
        <f>+O120/N120*100</f>
        <v>108.40219429206306</v>
      </c>
    </row>
    <row r="121" spans="1:16" ht="21" customHeight="1">
      <c r="A121" s="24"/>
      <c r="B121" s="30"/>
      <c r="C121" s="30"/>
      <c r="D121" s="174"/>
      <c r="E121" s="94"/>
      <c r="F121" s="37"/>
      <c r="G121" s="95"/>
      <c r="H121" s="96"/>
      <c r="I121" s="94"/>
      <c r="J121" s="37"/>
      <c r="K121" s="95"/>
      <c r="L121" s="96"/>
      <c r="M121" s="94"/>
      <c r="N121" s="37"/>
      <c r="O121" s="37"/>
      <c r="P121" s="128"/>
    </row>
    <row r="122" spans="1:16" ht="21" customHeight="1">
      <c r="A122" s="24">
        <v>5</v>
      </c>
      <c r="B122" s="30">
        <v>55</v>
      </c>
      <c r="C122" s="30">
        <v>5512</v>
      </c>
      <c r="D122" s="174" t="s">
        <v>101</v>
      </c>
      <c r="E122" s="94">
        <v>130</v>
      </c>
      <c r="F122" s="31">
        <v>171</v>
      </c>
      <c r="G122" s="82">
        <v>183</v>
      </c>
      <c r="H122" s="96">
        <f t="shared" si="18"/>
        <v>107.01754385964912</v>
      </c>
      <c r="I122" s="94">
        <v>40</v>
      </c>
      <c r="J122" s="37">
        <v>31</v>
      </c>
      <c r="K122" s="95">
        <v>31</v>
      </c>
      <c r="L122" s="96">
        <f>+K122/J122*100</f>
        <v>100</v>
      </c>
      <c r="M122" s="94">
        <f>+E122+I122</f>
        <v>170</v>
      </c>
      <c r="N122" s="31">
        <f>+F122+J122</f>
        <v>202</v>
      </c>
      <c r="O122" s="31">
        <f>+G122+K122</f>
        <v>214</v>
      </c>
      <c r="P122" s="127">
        <f>+O122/N122*100</f>
        <v>105.94059405940595</v>
      </c>
    </row>
    <row r="123" spans="1:16" ht="21" customHeight="1">
      <c r="A123" s="307">
        <v>5</v>
      </c>
      <c r="B123" s="34">
        <v>55</v>
      </c>
      <c r="C123" s="40"/>
      <c r="D123" s="175" t="s">
        <v>87</v>
      </c>
      <c r="E123" s="98">
        <f>SUM(E122)</f>
        <v>130</v>
      </c>
      <c r="F123" s="99">
        <f>SUM(F122:F122)</f>
        <v>171</v>
      </c>
      <c r="G123" s="99">
        <f>SUM(G122:G122)</f>
        <v>183</v>
      </c>
      <c r="H123" s="100">
        <f t="shared" si="18"/>
        <v>107.01754385964912</v>
      </c>
      <c r="I123" s="98">
        <f>SUM(I122)</f>
        <v>40</v>
      </c>
      <c r="J123" s="41">
        <f>SUM(J122)</f>
        <v>31</v>
      </c>
      <c r="K123" s="99">
        <f>SUM(K122)</f>
        <v>31</v>
      </c>
      <c r="L123" s="100">
        <f>+K123/J123*100</f>
        <v>100</v>
      </c>
      <c r="M123" s="98">
        <f>SUM(M122)</f>
        <v>170</v>
      </c>
      <c r="N123" s="41">
        <f>SUM(N122)</f>
        <v>202</v>
      </c>
      <c r="O123" s="41">
        <f>SUM(O122:O122)</f>
        <v>214</v>
      </c>
      <c r="P123" s="233">
        <f>+O123/N123*100</f>
        <v>105.94059405940595</v>
      </c>
    </row>
    <row r="124" spans="1:16" ht="13.5" customHeight="1" thickBot="1">
      <c r="A124" s="101"/>
      <c r="B124" s="30"/>
      <c r="C124" s="30"/>
      <c r="D124" s="174"/>
      <c r="E124" s="94"/>
      <c r="F124" s="37"/>
      <c r="G124" s="95"/>
      <c r="H124" s="96"/>
      <c r="I124" s="94"/>
      <c r="J124" s="37"/>
      <c r="K124" s="95"/>
      <c r="L124" s="96"/>
      <c r="M124" s="94"/>
      <c r="N124" s="37"/>
      <c r="O124" s="37"/>
      <c r="P124" s="128"/>
    </row>
    <row r="125" spans="1:16" ht="21" customHeight="1" thickBot="1" thickTop="1">
      <c r="A125" s="102">
        <v>5</v>
      </c>
      <c r="B125" s="70"/>
      <c r="C125" s="70"/>
      <c r="D125" s="172" t="s">
        <v>74</v>
      </c>
      <c r="E125" s="71">
        <f>+E116+E120+E123</f>
        <v>28310</v>
      </c>
      <c r="F125" s="71">
        <f>+F116+F120+F123</f>
        <v>28697</v>
      </c>
      <c r="G125" s="72">
        <f>+G116+G120+G123</f>
        <v>31080</v>
      </c>
      <c r="H125" s="73">
        <f t="shared" si="18"/>
        <v>108.30400390284697</v>
      </c>
      <c r="I125" s="71">
        <f>+I116+I120+I123</f>
        <v>120</v>
      </c>
      <c r="J125" s="71">
        <f>+J116+J120+J123</f>
        <v>331</v>
      </c>
      <c r="K125" s="72">
        <f>+K116+K120+K123</f>
        <v>357</v>
      </c>
      <c r="L125" s="73">
        <f>+K125/J125*100</f>
        <v>107.85498489425981</v>
      </c>
      <c r="M125" s="71">
        <f>+M116+M120+M123</f>
        <v>28430</v>
      </c>
      <c r="N125" s="42">
        <f>+N116+N120+N123</f>
        <v>29028</v>
      </c>
      <c r="O125" s="42">
        <f>+O116+O120+O123</f>
        <v>31437</v>
      </c>
      <c r="P125" s="230">
        <f>+O125/N125*100</f>
        <v>108.298883836296</v>
      </c>
    </row>
    <row r="126" spans="1:16" ht="21" customHeight="1" thickTop="1">
      <c r="A126" s="103"/>
      <c r="B126" s="45"/>
      <c r="C126" s="45"/>
      <c r="D126" s="177"/>
      <c r="E126" s="81"/>
      <c r="F126" s="31"/>
      <c r="G126" s="82"/>
      <c r="H126" s="83"/>
      <c r="I126" s="81"/>
      <c r="J126" s="31"/>
      <c r="K126" s="82"/>
      <c r="L126" s="83"/>
      <c r="M126" s="81"/>
      <c r="N126" s="31"/>
      <c r="O126" s="31"/>
      <c r="P126" s="127"/>
    </row>
    <row r="127" spans="1:16" ht="21" customHeight="1">
      <c r="A127" s="24">
        <v>6</v>
      </c>
      <c r="B127" s="30">
        <v>61</v>
      </c>
      <c r="C127" s="30">
        <v>6112</v>
      </c>
      <c r="D127" s="174" t="s">
        <v>206</v>
      </c>
      <c r="E127" s="94"/>
      <c r="F127" s="31">
        <v>5</v>
      </c>
      <c r="G127" s="82">
        <v>5</v>
      </c>
      <c r="H127" s="96">
        <f>+G127/F127*100</f>
        <v>100</v>
      </c>
      <c r="I127" s="94"/>
      <c r="J127" s="37"/>
      <c r="K127" s="95"/>
      <c r="L127" s="96"/>
      <c r="M127" s="94">
        <f aca="true" t="shared" si="24" ref="M127:O128">+E127+I127</f>
        <v>0</v>
      </c>
      <c r="N127" s="31">
        <f>+F127+J127</f>
        <v>5</v>
      </c>
      <c r="O127" s="31">
        <f>+G127+K127</f>
        <v>5</v>
      </c>
      <c r="P127" s="127">
        <f>+O127/N127*100</f>
        <v>100</v>
      </c>
    </row>
    <row r="128" spans="1:16" ht="21" customHeight="1">
      <c r="A128" s="24">
        <v>6</v>
      </c>
      <c r="B128" s="30">
        <v>61</v>
      </c>
      <c r="C128" s="30">
        <v>6171</v>
      </c>
      <c r="D128" s="174" t="s">
        <v>60</v>
      </c>
      <c r="E128" s="94">
        <v>46619</v>
      </c>
      <c r="F128" s="31">
        <v>48222</v>
      </c>
      <c r="G128" s="82">
        <v>41557</v>
      </c>
      <c r="H128" s="96">
        <f t="shared" si="18"/>
        <v>86.17850773505869</v>
      </c>
      <c r="I128" s="94">
        <v>140</v>
      </c>
      <c r="J128" s="37">
        <v>591</v>
      </c>
      <c r="K128" s="95">
        <v>624</v>
      </c>
      <c r="L128" s="96">
        <f>+K128/J128*100</f>
        <v>105.58375634517768</v>
      </c>
      <c r="M128" s="94">
        <f t="shared" si="24"/>
        <v>46759</v>
      </c>
      <c r="N128" s="31">
        <f t="shared" si="24"/>
        <v>48813</v>
      </c>
      <c r="O128" s="31">
        <f t="shared" si="24"/>
        <v>42181</v>
      </c>
      <c r="P128" s="128">
        <f>+O128/N128*100</f>
        <v>86.4134554319546</v>
      </c>
    </row>
    <row r="129" spans="1:16" ht="21" customHeight="1">
      <c r="A129" s="97">
        <v>6</v>
      </c>
      <c r="B129" s="34">
        <v>61</v>
      </c>
      <c r="C129" s="40"/>
      <c r="D129" s="175" t="s">
        <v>114</v>
      </c>
      <c r="E129" s="98">
        <f>SUM(E127:E128)</f>
        <v>46619</v>
      </c>
      <c r="F129" s="41">
        <f>SUM(F127:F128)</f>
        <v>48227</v>
      </c>
      <c r="G129" s="99">
        <f>SUM(G127:G128)</f>
        <v>41562</v>
      </c>
      <c r="H129" s="100">
        <f t="shared" si="18"/>
        <v>86.17994069711987</v>
      </c>
      <c r="I129" s="98">
        <f>SUM(I127:I128)</f>
        <v>140</v>
      </c>
      <c r="J129" s="41">
        <f>SUM(J127:J128)</f>
        <v>591</v>
      </c>
      <c r="K129" s="99">
        <f>SUM(K127:K128)</f>
        <v>624</v>
      </c>
      <c r="L129" s="100">
        <f>+K129/J129*100</f>
        <v>105.58375634517768</v>
      </c>
      <c r="M129" s="98">
        <f>SUM(M127:M128)</f>
        <v>46759</v>
      </c>
      <c r="N129" s="41">
        <f>SUM(N127:N128)</f>
        <v>48818</v>
      </c>
      <c r="O129" s="99">
        <f>SUM(O127:O128)</f>
        <v>42186</v>
      </c>
      <c r="P129" s="233">
        <f>+O129/N129*100</f>
        <v>86.41484698267033</v>
      </c>
    </row>
    <row r="130" spans="1:16" ht="21" customHeight="1">
      <c r="A130" s="101"/>
      <c r="B130" s="30"/>
      <c r="C130" s="30"/>
      <c r="D130" s="174"/>
      <c r="E130" s="94"/>
      <c r="F130" s="37"/>
      <c r="G130" s="95"/>
      <c r="H130" s="96"/>
      <c r="I130" s="94"/>
      <c r="J130" s="37"/>
      <c r="K130" s="95"/>
      <c r="L130" s="96"/>
      <c r="M130" s="94"/>
      <c r="N130" s="37"/>
      <c r="O130" s="37"/>
      <c r="P130" s="128"/>
    </row>
    <row r="131" spans="1:16" ht="21" customHeight="1">
      <c r="A131" s="24">
        <v>6</v>
      </c>
      <c r="B131" s="30">
        <v>62</v>
      </c>
      <c r="C131" s="30">
        <v>6211</v>
      </c>
      <c r="D131" s="174" t="s">
        <v>61</v>
      </c>
      <c r="E131" s="94">
        <v>30</v>
      </c>
      <c r="F131" s="31">
        <v>30</v>
      </c>
      <c r="G131" s="82">
        <v>18</v>
      </c>
      <c r="H131" s="96">
        <f t="shared" si="18"/>
        <v>60</v>
      </c>
      <c r="I131" s="94"/>
      <c r="J131" s="37"/>
      <c r="K131" s="95"/>
      <c r="L131" s="96"/>
      <c r="M131" s="94">
        <f>+E131+I131</f>
        <v>30</v>
      </c>
      <c r="N131" s="31">
        <f>+F131+J131</f>
        <v>30</v>
      </c>
      <c r="O131" s="31">
        <f>+G131+K131</f>
        <v>18</v>
      </c>
      <c r="P131" s="127">
        <f>+O131/N131*100</f>
        <v>60</v>
      </c>
    </row>
    <row r="132" spans="1:16" ht="21" customHeight="1">
      <c r="A132" s="24">
        <v>6</v>
      </c>
      <c r="B132" s="30">
        <v>62</v>
      </c>
      <c r="C132" s="30">
        <v>6223</v>
      </c>
      <c r="D132" s="174" t="s">
        <v>190</v>
      </c>
      <c r="E132" s="94"/>
      <c r="F132" s="31">
        <v>86</v>
      </c>
      <c r="G132" s="82">
        <v>86</v>
      </c>
      <c r="H132" s="96">
        <f t="shared" si="18"/>
        <v>100</v>
      </c>
      <c r="I132" s="94"/>
      <c r="J132" s="37"/>
      <c r="K132" s="95"/>
      <c r="L132" s="96"/>
      <c r="M132" s="81">
        <f>+E132+I132</f>
        <v>0</v>
      </c>
      <c r="N132" s="31">
        <f>+F132+J132</f>
        <v>86</v>
      </c>
      <c r="O132" s="31">
        <f>+G132+K132</f>
        <v>86</v>
      </c>
      <c r="P132" s="127">
        <f>+O132/N132*100</f>
        <v>100</v>
      </c>
    </row>
    <row r="133" spans="1:16" ht="21" customHeight="1">
      <c r="A133" s="97">
        <v>6</v>
      </c>
      <c r="B133" s="34">
        <v>62</v>
      </c>
      <c r="C133" s="40"/>
      <c r="D133" s="175" t="s">
        <v>118</v>
      </c>
      <c r="E133" s="98">
        <f>SUM(E131:E132)</f>
        <v>30</v>
      </c>
      <c r="F133" s="41">
        <f>SUM(F131:F132)</f>
        <v>116</v>
      </c>
      <c r="G133" s="99">
        <f>SUM(G131:G132)</f>
        <v>104</v>
      </c>
      <c r="H133" s="100">
        <f t="shared" si="18"/>
        <v>89.65517241379311</v>
      </c>
      <c r="I133" s="98"/>
      <c r="J133" s="41"/>
      <c r="K133" s="99"/>
      <c r="L133" s="100"/>
      <c r="M133" s="98">
        <f>SUM(M131:M132)</f>
        <v>30</v>
      </c>
      <c r="N133" s="41">
        <f>SUM(N131:N132)</f>
        <v>116</v>
      </c>
      <c r="O133" s="41">
        <f>SUM(O131:O132)</f>
        <v>104</v>
      </c>
      <c r="P133" s="233">
        <f>+O133/N133*100</f>
        <v>89.65517241379311</v>
      </c>
    </row>
    <row r="134" spans="1:16" ht="21" customHeight="1">
      <c r="A134" s="101"/>
      <c r="B134" s="30"/>
      <c r="C134" s="30"/>
      <c r="D134" s="174"/>
      <c r="E134" s="94"/>
      <c r="F134" s="37"/>
      <c r="G134" s="95"/>
      <c r="H134" s="96"/>
      <c r="I134" s="94"/>
      <c r="J134" s="37"/>
      <c r="K134" s="95"/>
      <c r="L134" s="96"/>
      <c r="M134" s="94"/>
      <c r="N134" s="37"/>
      <c r="O134" s="37"/>
      <c r="P134" s="128"/>
    </row>
    <row r="135" spans="1:16" ht="21" customHeight="1">
      <c r="A135" s="24">
        <v>6</v>
      </c>
      <c r="B135" s="30">
        <v>63</v>
      </c>
      <c r="C135" s="30">
        <v>6310</v>
      </c>
      <c r="D135" s="174" t="s">
        <v>62</v>
      </c>
      <c r="E135" s="94">
        <v>26716</v>
      </c>
      <c r="F135" s="31">
        <v>31344</v>
      </c>
      <c r="G135" s="82">
        <v>58334</v>
      </c>
      <c r="H135" s="96">
        <f t="shared" si="18"/>
        <v>186.1089841755998</v>
      </c>
      <c r="I135" s="94"/>
      <c r="J135" s="37"/>
      <c r="K135" s="95"/>
      <c r="L135" s="96"/>
      <c r="M135" s="81">
        <f aca="true" t="shared" si="25" ref="M135:O136">+E135+I135</f>
        <v>26716</v>
      </c>
      <c r="N135" s="31">
        <f t="shared" si="25"/>
        <v>31344</v>
      </c>
      <c r="O135" s="31">
        <f t="shared" si="25"/>
        <v>58334</v>
      </c>
      <c r="P135" s="128">
        <f>+O135/N135*100</f>
        <v>186.1089841755998</v>
      </c>
    </row>
    <row r="136" spans="1:16" ht="21" customHeight="1">
      <c r="A136" s="24">
        <v>6</v>
      </c>
      <c r="B136" s="30">
        <v>63</v>
      </c>
      <c r="C136" s="30">
        <v>6399</v>
      </c>
      <c r="D136" s="174" t="s">
        <v>146</v>
      </c>
      <c r="E136" s="94">
        <v>200</v>
      </c>
      <c r="F136" s="31">
        <v>14</v>
      </c>
      <c r="G136" s="82">
        <v>614</v>
      </c>
      <c r="H136" s="302">
        <f t="shared" si="18"/>
        <v>4385.714285714285</v>
      </c>
      <c r="I136" s="94"/>
      <c r="J136" s="37"/>
      <c r="K136" s="95"/>
      <c r="L136" s="96"/>
      <c r="M136" s="81">
        <f t="shared" si="25"/>
        <v>200</v>
      </c>
      <c r="N136" s="31">
        <f t="shared" si="25"/>
        <v>14</v>
      </c>
      <c r="O136" s="31">
        <f t="shared" si="25"/>
        <v>614</v>
      </c>
      <c r="P136" s="313">
        <f>+O136/N136*100</f>
        <v>4385.714285714285</v>
      </c>
    </row>
    <row r="137" spans="1:16" ht="21" customHeight="1">
      <c r="A137" s="97">
        <v>6</v>
      </c>
      <c r="B137" s="34">
        <v>63</v>
      </c>
      <c r="C137" s="40"/>
      <c r="D137" s="175" t="s">
        <v>63</v>
      </c>
      <c r="E137" s="98">
        <f>SUM(E135:E136)</f>
        <v>26916</v>
      </c>
      <c r="F137" s="41">
        <f>SUM(F135:F136)</f>
        <v>31358</v>
      </c>
      <c r="G137" s="99">
        <f>SUM(G135:G136)</f>
        <v>58948</v>
      </c>
      <c r="H137" s="100">
        <f t="shared" si="18"/>
        <v>187.98392754639963</v>
      </c>
      <c r="I137" s="98"/>
      <c r="J137" s="41"/>
      <c r="K137" s="99"/>
      <c r="L137" s="100"/>
      <c r="M137" s="98">
        <f>SUM(M135:M136)</f>
        <v>26916</v>
      </c>
      <c r="N137" s="41">
        <f>SUM(N135:N136)</f>
        <v>31358</v>
      </c>
      <c r="O137" s="41">
        <f>SUM(O135:O136)</f>
        <v>58948</v>
      </c>
      <c r="P137" s="233">
        <f>+O137/N137*100</f>
        <v>187.98392754639963</v>
      </c>
    </row>
    <row r="138" spans="1:16" ht="20.25">
      <c r="A138" s="101"/>
      <c r="B138" s="30"/>
      <c r="C138" s="30"/>
      <c r="D138" s="174"/>
      <c r="E138" s="94"/>
      <c r="F138" s="37"/>
      <c r="G138" s="95"/>
      <c r="H138" s="96"/>
      <c r="I138" s="94"/>
      <c r="J138" s="37"/>
      <c r="K138" s="95"/>
      <c r="L138" s="96"/>
      <c r="M138" s="94"/>
      <c r="N138" s="37"/>
      <c r="O138" s="37"/>
      <c r="P138" s="128"/>
    </row>
    <row r="139" spans="1:16" ht="20.25">
      <c r="A139" s="24">
        <v>6</v>
      </c>
      <c r="B139" s="30">
        <v>64</v>
      </c>
      <c r="C139" s="30">
        <v>6402</v>
      </c>
      <c r="D139" s="174" t="s">
        <v>99</v>
      </c>
      <c r="E139" s="94"/>
      <c r="F139" s="31">
        <f>130547-128075</f>
        <v>2472</v>
      </c>
      <c r="G139" s="82">
        <f>136554-127965</f>
        <v>8589</v>
      </c>
      <c r="H139" s="96">
        <f t="shared" si="18"/>
        <v>347.4514563106796</v>
      </c>
      <c r="I139" s="94"/>
      <c r="J139" s="37"/>
      <c r="K139" s="95"/>
      <c r="L139" s="96"/>
      <c r="M139" s="81">
        <f>+E139+I139</f>
        <v>0</v>
      </c>
      <c r="N139" s="31">
        <f>+F139+J139</f>
        <v>2472</v>
      </c>
      <c r="O139" s="31">
        <f>+G139+K139</f>
        <v>8589</v>
      </c>
      <c r="P139" s="127">
        <f>+O139/N139*100</f>
        <v>347.4514563106796</v>
      </c>
    </row>
    <row r="140" spans="1:16" ht="20.25">
      <c r="A140" s="24">
        <v>6</v>
      </c>
      <c r="B140" s="30">
        <v>64</v>
      </c>
      <c r="C140" s="30">
        <v>6409</v>
      </c>
      <c r="D140" s="174" t="s">
        <v>97</v>
      </c>
      <c r="E140" s="94"/>
      <c r="F140" s="31"/>
      <c r="G140" s="82">
        <v>8</v>
      </c>
      <c r="H140" s="96"/>
      <c r="I140" s="94"/>
      <c r="J140" s="37"/>
      <c r="K140" s="95"/>
      <c r="L140" s="96"/>
      <c r="M140" s="81">
        <f>+E140+I140</f>
        <v>0</v>
      </c>
      <c r="N140" s="31">
        <f>+F140+J140</f>
        <v>0</v>
      </c>
      <c r="O140" s="31">
        <f>+G140+K140</f>
        <v>8</v>
      </c>
      <c r="P140" s="127"/>
    </row>
    <row r="141" spans="1:16" ht="20.25">
      <c r="A141" s="97">
        <v>6</v>
      </c>
      <c r="B141" s="34">
        <v>64</v>
      </c>
      <c r="C141" s="40"/>
      <c r="D141" s="175" t="s">
        <v>75</v>
      </c>
      <c r="E141" s="98">
        <f>SUM(E139:E140)</f>
        <v>0</v>
      </c>
      <c r="F141" s="41">
        <f>SUM(F139:F140)</f>
        <v>2472</v>
      </c>
      <c r="G141" s="99">
        <f>SUM(G139:G140)</f>
        <v>8597</v>
      </c>
      <c r="H141" s="100">
        <f t="shared" si="18"/>
        <v>347.7750809061489</v>
      </c>
      <c r="I141" s="98"/>
      <c r="J141" s="41"/>
      <c r="K141" s="99"/>
      <c r="L141" s="100"/>
      <c r="M141" s="98">
        <f>SUM(M139:M140)</f>
        <v>0</v>
      </c>
      <c r="N141" s="41">
        <f>SUM(N139:N140)</f>
        <v>2472</v>
      </c>
      <c r="O141" s="99">
        <f>SUM(O139:O140)</f>
        <v>8597</v>
      </c>
      <c r="P141" s="233">
        <f>+O141/N141*100</f>
        <v>347.7750809061489</v>
      </c>
    </row>
    <row r="142" spans="1:16" ht="13.5" customHeight="1" thickBot="1">
      <c r="A142" s="308"/>
      <c r="B142" s="36"/>
      <c r="C142" s="36"/>
      <c r="D142" s="176"/>
      <c r="E142" s="105"/>
      <c r="F142" s="106"/>
      <c r="G142" s="107"/>
      <c r="H142" s="108"/>
      <c r="I142" s="105"/>
      <c r="J142" s="106"/>
      <c r="K142" s="107"/>
      <c r="L142" s="108"/>
      <c r="M142" s="105"/>
      <c r="N142" s="106"/>
      <c r="O142" s="106"/>
      <c r="P142" s="234"/>
    </row>
    <row r="143" spans="1:16" ht="21.75" thickBot="1" thickTop="1">
      <c r="A143" s="102">
        <v>6</v>
      </c>
      <c r="B143" s="70"/>
      <c r="C143" s="70"/>
      <c r="D143" s="172" t="s">
        <v>76</v>
      </c>
      <c r="E143" s="71">
        <f>+E129+E133+E137+E141</f>
        <v>73565</v>
      </c>
      <c r="F143" s="71">
        <f>+F129+F133+F137+F141</f>
        <v>82173</v>
      </c>
      <c r="G143" s="72">
        <f>+G129+G133+G137+G141</f>
        <v>109211</v>
      </c>
      <c r="H143" s="73">
        <f t="shared" si="18"/>
        <v>132.90375184062893</v>
      </c>
      <c r="I143" s="71">
        <f>+I129+I133+I137+I141</f>
        <v>140</v>
      </c>
      <c r="J143" s="71">
        <f>+J129+J133+J137+J141</f>
        <v>591</v>
      </c>
      <c r="K143" s="72">
        <f>+K129+K133+K137+K141</f>
        <v>624</v>
      </c>
      <c r="L143" s="73">
        <f>+K143/J143*100</f>
        <v>105.58375634517768</v>
      </c>
      <c r="M143" s="71">
        <f>+M129+M133+M137+M141</f>
        <v>73705</v>
      </c>
      <c r="N143" s="42">
        <f>+N129+N133+N137+N141</f>
        <v>82764</v>
      </c>
      <c r="O143" s="42">
        <f>+O129+O133+O137+O141</f>
        <v>109835</v>
      </c>
      <c r="P143" s="230">
        <f>+O143/N143*100</f>
        <v>132.70866560340244</v>
      </c>
    </row>
    <row r="144" spans="1:16" ht="16.5" customHeight="1" thickBot="1" thickTop="1">
      <c r="A144" s="267"/>
      <c r="B144" s="268"/>
      <c r="C144" s="268"/>
      <c r="D144" s="269"/>
      <c r="E144" s="88"/>
      <c r="F144" s="89"/>
      <c r="G144" s="90"/>
      <c r="H144" s="91"/>
      <c r="I144" s="88"/>
      <c r="J144" s="89"/>
      <c r="K144" s="90"/>
      <c r="L144" s="91"/>
      <c r="M144" s="88"/>
      <c r="N144" s="89"/>
      <c r="O144" s="89"/>
      <c r="P144" s="232"/>
    </row>
    <row r="145" spans="1:16" ht="24.75" customHeight="1" thickBot="1">
      <c r="A145" s="270"/>
      <c r="B145" s="271"/>
      <c r="C145" s="271"/>
      <c r="D145" s="272" t="s">
        <v>98</v>
      </c>
      <c r="E145" s="273">
        <f>+E143+E125+E113+E97+E38+E16+E7</f>
        <v>640245</v>
      </c>
      <c r="F145" s="273">
        <f>+F143+F125+F113+F97+F38+F16+F7</f>
        <v>682234</v>
      </c>
      <c r="G145" s="274">
        <f>+G143+G125+G113+G97+G38+G16+G7</f>
        <v>730497</v>
      </c>
      <c r="H145" s="275">
        <f t="shared" si="18"/>
        <v>107.07425897859093</v>
      </c>
      <c r="I145" s="273">
        <f>+I143+I125+I113+I97+I38+I16+I7</f>
        <v>1664520</v>
      </c>
      <c r="J145" s="273">
        <f>+J143+J125+J113+J97+J38+J16+J7</f>
        <v>1367080</v>
      </c>
      <c r="K145" s="274">
        <f>+K143+K125+K113+K97+K38+K16+K7</f>
        <v>1391263</v>
      </c>
      <c r="L145" s="275">
        <f>+K145/J145*100</f>
        <v>101.76895280451765</v>
      </c>
      <c r="M145" s="273">
        <f>+M143+M125+M113+M97+M38+M16+M7</f>
        <v>2304765</v>
      </c>
      <c r="N145" s="273">
        <f>+N143+N125+N113+N97+N38+N16+N7</f>
        <v>2049314</v>
      </c>
      <c r="O145" s="274">
        <f>+O143+O125+O113+O97+O38+O16+O7</f>
        <v>2121760</v>
      </c>
      <c r="P145" s="276">
        <f>+O145/N145*100</f>
        <v>103.53513419612612</v>
      </c>
    </row>
    <row r="146" spans="1:16" ht="20.25">
      <c r="A146" s="50"/>
      <c r="B146" s="50"/>
      <c r="C146" s="50"/>
      <c r="D146" s="145"/>
      <c r="E146" s="146"/>
      <c r="F146" s="50"/>
      <c r="G146" s="50"/>
      <c r="H146" s="147"/>
      <c r="I146" s="146"/>
      <c r="J146" s="50"/>
      <c r="K146" s="50"/>
      <c r="L146" s="50"/>
      <c r="M146" s="148"/>
      <c r="N146" s="148"/>
      <c r="O146" s="148"/>
      <c r="P146" s="147"/>
    </row>
    <row r="147" spans="1:16" ht="20.25">
      <c r="A147" s="50"/>
      <c r="B147" s="50"/>
      <c r="C147" s="50"/>
      <c r="D147" s="145"/>
      <c r="E147" s="146"/>
      <c r="F147" s="50"/>
      <c r="G147" s="50"/>
      <c r="H147" s="147"/>
      <c r="I147" s="146"/>
      <c r="J147" s="50"/>
      <c r="K147" s="50"/>
      <c r="L147" s="50"/>
      <c r="M147" s="148"/>
      <c r="N147" s="148"/>
      <c r="O147" s="148"/>
      <c r="P147" s="147"/>
    </row>
    <row r="148" spans="1:16" ht="18.75">
      <c r="A148" s="25"/>
      <c r="B148" s="5"/>
      <c r="C148" s="5"/>
      <c r="D148" s="5"/>
      <c r="E148" s="120"/>
      <c r="F148" s="5"/>
      <c r="G148" s="120"/>
      <c r="H148" s="119"/>
      <c r="I148" s="5"/>
      <c r="J148" s="5"/>
      <c r="K148" s="5"/>
      <c r="L148" s="5"/>
      <c r="M148" s="120"/>
      <c r="N148" s="120"/>
      <c r="O148" s="5"/>
      <c r="P148" s="119"/>
    </row>
    <row r="149" spans="1:16" ht="15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119"/>
    </row>
    <row r="150" spans="1:16" ht="15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20.25">
      <c r="A151" s="5"/>
      <c r="B151" s="121"/>
      <c r="C151" s="121"/>
      <c r="D151" s="122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20.25">
      <c r="A152" s="121"/>
      <c r="B152" s="121"/>
      <c r="C152" s="121"/>
      <c r="D152" s="122"/>
      <c r="E152" s="5"/>
      <c r="F152" s="5"/>
      <c r="G152" s="5"/>
      <c r="H152" s="5"/>
      <c r="I152" s="5"/>
      <c r="J152" s="5"/>
      <c r="K152" s="120"/>
      <c r="L152" s="5"/>
      <c r="M152" s="5"/>
      <c r="N152" s="5"/>
      <c r="O152" s="5"/>
      <c r="P152" s="5"/>
    </row>
    <row r="153" spans="1:16" ht="20.25">
      <c r="A153" s="121"/>
      <c r="B153" s="121"/>
      <c r="C153" s="121"/>
      <c r="D153" s="121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20.25">
      <c r="A154" s="121"/>
      <c r="B154" s="121"/>
      <c r="C154" s="121"/>
      <c r="D154" s="121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20.25">
      <c r="A155" s="121"/>
      <c r="B155" s="121"/>
      <c r="C155" s="121"/>
      <c r="D155" s="121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20.25">
      <c r="A156" s="121"/>
      <c r="B156" s="121"/>
      <c r="C156" s="121"/>
      <c r="D156" s="121"/>
      <c r="E156" s="5"/>
      <c r="F156" s="120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20.25">
      <c r="A157" s="121"/>
      <c r="B157" s="121"/>
      <c r="C157" s="121"/>
      <c r="D157" s="121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20.25">
      <c r="A158" s="121"/>
      <c r="B158" s="121"/>
      <c r="C158" s="121"/>
      <c r="D158" s="121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20.25">
      <c r="A159" s="121"/>
      <c r="B159" s="121"/>
      <c r="C159" s="121"/>
      <c r="D159" s="121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20.25">
      <c r="A160" s="121"/>
      <c r="B160" s="121"/>
      <c r="C160" s="121"/>
      <c r="D160" s="121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20.25">
      <c r="A161" s="121"/>
      <c r="B161" s="121"/>
      <c r="C161" s="121"/>
      <c r="D161" s="121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20.25">
      <c r="A162" s="121"/>
      <c r="B162" s="121"/>
      <c r="C162" s="121"/>
      <c r="D162" s="121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20.25">
      <c r="A163" s="121"/>
      <c r="B163" s="121"/>
      <c r="C163" s="121"/>
      <c r="D163" s="121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5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5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</sheetData>
  <sheetProtection/>
  <printOptions horizontalCentered="1"/>
  <pageMargins left="0.31496062992125984" right="0.5118110236220472" top="0.5511811023622047" bottom="0.5905511811023623" header="0.2755905511811024" footer="0.5118110236220472"/>
  <pageSetup fitToHeight="3" horizontalDpi="600" verticalDpi="600" orientation="landscape" paperSize="9" scale="47" r:id="rId1"/>
  <headerFooter alignWithMargins="0">
    <oddHeader xml:space="preserve">&amp;R </oddHeader>
  </headerFooter>
  <rowBreaks count="2" manualBreakCount="2">
    <brk id="52" max="15" man="1"/>
    <brk id="9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Marcela Dušková</dc:creator>
  <cp:keywords/>
  <dc:description/>
  <cp:lastModifiedBy>Petr Bauer</cp:lastModifiedBy>
  <cp:lastPrinted>2013-01-25T06:54:00Z</cp:lastPrinted>
  <dcterms:created xsi:type="dcterms:W3CDTF">1999-11-22T06:38:01Z</dcterms:created>
  <dcterms:modified xsi:type="dcterms:W3CDTF">2013-05-17T05:15:13Z</dcterms:modified>
  <cp:category/>
  <cp:version/>
  <cp:contentType/>
  <cp:contentStatus/>
</cp:coreProperties>
</file>