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125" yWindow="195" windowWidth="14430" windowHeight="11640" tabRatio="602" activeTab="1"/>
  </bookViews>
  <sheets>
    <sheet name="rekapitulace celkem" sheetId="14" r:id="rId1"/>
    <sheet name="PV a KV mB" sheetId="12" r:id="rId2"/>
  </sheets>
  <definedNames>
    <definedName name="_xlnm._FilterDatabase" localSheetId="1" hidden="1">'PV a KV mB'!$A$2:$E$8</definedName>
    <definedName name="_xlnm._FilterDatabase" localSheetId="0" hidden="1">'rekapitulace celkem'!$A$5:$E$5</definedName>
    <definedName name="_xlnm._FilterDatabase">#REF!</definedName>
    <definedName name="_xlnm.Print_Titles" localSheetId="1">'PV a KV mB'!$1:$2</definedName>
    <definedName name="_xlnm.Print_Titles" localSheetId="0">'rekapitulace celkem'!$4:$5</definedName>
    <definedName name="_xlnm.Print_Area" localSheetId="1">'PV a KV mB'!$A$1:$P$199</definedName>
    <definedName name="_xlnm.Print_Area" localSheetId="0">'rekapitulace celkem'!$B$1:$P$28</definedName>
  </definedNames>
  <calcPr calcId="125725"/>
</workbook>
</file>

<file path=xl/calcChain.xml><?xml version="1.0" encoding="utf-8"?>
<calcChain xmlns="http://schemas.openxmlformats.org/spreadsheetml/2006/main">
  <c r="G180" i="12"/>
  <c r="P136"/>
  <c r="P111"/>
  <c r="P46"/>
  <c r="P32"/>
  <c r="O46"/>
  <c r="M46"/>
  <c r="N46"/>
  <c r="P179"/>
  <c r="O178"/>
  <c r="P178" s="1"/>
  <c r="N178"/>
  <c r="N38"/>
  <c r="L6" i="14"/>
  <c r="L7"/>
  <c r="K7"/>
  <c r="J7"/>
  <c r="K87" i="12" l="1"/>
  <c r="G193"/>
  <c r="G195" s="1"/>
  <c r="G21"/>
  <c r="G194"/>
  <c r="H136"/>
  <c r="H115"/>
  <c r="O115"/>
  <c r="P115"/>
  <c r="H114"/>
  <c r="O114"/>
  <c r="P114"/>
  <c r="H46"/>
  <c r="G37"/>
  <c r="F194"/>
  <c r="F37"/>
  <c r="F21"/>
  <c r="F180"/>
  <c r="O116"/>
  <c r="P116" s="1"/>
  <c r="N116"/>
  <c r="M116"/>
  <c r="L116"/>
  <c r="H116"/>
  <c r="N115"/>
  <c r="N114"/>
  <c r="J87"/>
  <c r="J194"/>
  <c r="K194"/>
  <c r="L91"/>
  <c r="L14"/>
  <c r="L4"/>
  <c r="M38"/>
  <c r="M31"/>
  <c r="M43"/>
  <c r="M44"/>
  <c r="M67"/>
  <c r="M96"/>
  <c r="M128"/>
  <c r="M136"/>
  <c r="M137"/>
  <c r="M135"/>
  <c r="M141"/>
  <c r="M142"/>
  <c r="M147"/>
  <c r="M146"/>
  <c r="M151"/>
  <c r="M152"/>
  <c r="M193"/>
  <c r="M179"/>
  <c r="N179"/>
  <c r="O43"/>
  <c r="O42"/>
  <c r="O44"/>
  <c r="O67"/>
  <c r="O102"/>
  <c r="O107"/>
  <c r="O106"/>
  <c r="O111"/>
  <c r="O110"/>
  <c r="O109"/>
  <c r="O136"/>
  <c r="O162"/>
  <c r="O161"/>
  <c r="O167"/>
  <c r="O179"/>
  <c r="G76"/>
  <c r="H179"/>
  <c r="F193"/>
  <c r="N136"/>
  <c r="O129"/>
  <c r="N129"/>
  <c r="M129"/>
  <c r="H129"/>
  <c r="E194"/>
  <c r="L65"/>
  <c r="L29"/>
  <c r="E180"/>
  <c r="N161"/>
  <c r="N111"/>
  <c r="N102"/>
  <c r="N43"/>
  <c r="O29"/>
  <c r="N29"/>
  <c r="H140"/>
  <c r="H102"/>
  <c r="H29"/>
  <c r="O87"/>
  <c r="N87"/>
  <c r="M87"/>
  <c r="L87"/>
  <c r="H87"/>
  <c r="O51"/>
  <c r="N51"/>
  <c r="M51"/>
  <c r="H51"/>
  <c r="L166"/>
  <c r="L145"/>
  <c r="L103"/>
  <c r="L101"/>
  <c r="L100"/>
  <c r="L75"/>
  <c r="O160"/>
  <c r="O140"/>
  <c r="O32"/>
  <c r="O8"/>
  <c r="L140"/>
  <c r="L56"/>
  <c r="N167"/>
  <c r="N140"/>
  <c r="O39"/>
  <c r="P39" s="1"/>
  <c r="O37"/>
  <c r="O45"/>
  <c r="P45" s="1"/>
  <c r="O41"/>
  <c r="O47"/>
  <c r="O59"/>
  <c r="O55"/>
  <c r="O56"/>
  <c r="O57"/>
  <c r="P57" s="1"/>
  <c r="O58"/>
  <c r="O61"/>
  <c r="P61" s="1"/>
  <c r="O62"/>
  <c r="O63"/>
  <c r="P63" s="1"/>
  <c r="O68"/>
  <c r="O69"/>
  <c r="O60"/>
  <c r="O64"/>
  <c r="O65"/>
  <c r="O66"/>
  <c r="O88"/>
  <c r="O89"/>
  <c r="O90"/>
  <c r="O91"/>
  <c r="O94"/>
  <c r="O95"/>
  <c r="O97"/>
  <c r="O92"/>
  <c r="O93"/>
  <c r="O96"/>
  <c r="P96" s="1"/>
  <c r="O17"/>
  <c r="O18"/>
  <c r="O21"/>
  <c r="O20"/>
  <c r="O22"/>
  <c r="O19"/>
  <c r="O23"/>
  <c r="O27"/>
  <c r="O26"/>
  <c r="O28"/>
  <c r="O30"/>
  <c r="O31"/>
  <c r="O180"/>
  <c r="O177"/>
  <c r="O165"/>
  <c r="O166"/>
  <c r="O144"/>
  <c r="O139"/>
  <c r="O134"/>
  <c r="O150"/>
  <c r="O128"/>
  <c r="O130"/>
  <c r="O131"/>
  <c r="O132"/>
  <c r="O135"/>
  <c r="O137"/>
  <c r="O138"/>
  <c r="O141"/>
  <c r="O142"/>
  <c r="O143"/>
  <c r="O145"/>
  <c r="O146"/>
  <c r="P146" s="1"/>
  <c r="O147"/>
  <c r="O148"/>
  <c r="P148" s="1"/>
  <c r="O149"/>
  <c r="O151"/>
  <c r="O152"/>
  <c r="O153"/>
  <c r="O154"/>
  <c r="O73"/>
  <c r="O72"/>
  <c r="O74"/>
  <c r="O75"/>
  <c r="O78"/>
  <c r="O79"/>
  <c r="O81"/>
  <c r="P81" s="1"/>
  <c r="O84"/>
  <c r="O80"/>
  <c r="O82"/>
  <c r="O108"/>
  <c r="O112"/>
  <c r="O117"/>
  <c r="O100"/>
  <c r="O101"/>
  <c r="P101" s="1"/>
  <c r="O103"/>
  <c r="O104"/>
  <c r="O105"/>
  <c r="O113"/>
  <c r="O159"/>
  <c r="O171"/>
  <c r="O170"/>
  <c r="O172"/>
  <c r="O183"/>
  <c r="O185"/>
  <c r="O184"/>
  <c r="O190"/>
  <c r="O188"/>
  <c r="O189"/>
  <c r="O194"/>
  <c r="O193"/>
  <c r="O4"/>
  <c r="O5"/>
  <c r="O6"/>
  <c r="O7"/>
  <c r="O13"/>
  <c r="O14"/>
  <c r="P14" s="1"/>
  <c r="O50"/>
  <c r="O52"/>
  <c r="P52" s="1"/>
  <c r="O120"/>
  <c r="O17" i="14" s="1"/>
  <c r="O123" i="12"/>
  <c r="O124" s="1"/>
  <c r="N88"/>
  <c r="N90"/>
  <c r="N91"/>
  <c r="N94"/>
  <c r="N95"/>
  <c r="N112"/>
  <c r="N100"/>
  <c r="N101"/>
  <c r="N103"/>
  <c r="N108"/>
  <c r="N117"/>
  <c r="N79"/>
  <c r="P79" s="1"/>
  <c r="N78"/>
  <c r="N84"/>
  <c r="P84" s="1"/>
  <c r="N4"/>
  <c r="N13"/>
  <c r="N14"/>
  <c r="N17"/>
  <c r="N18"/>
  <c r="N20"/>
  <c r="N21"/>
  <c r="N22"/>
  <c r="P22" s="1"/>
  <c r="N23"/>
  <c r="N26"/>
  <c r="N27"/>
  <c r="N28"/>
  <c r="N37"/>
  <c r="N39"/>
  <c r="N42"/>
  <c r="N45"/>
  <c r="N55"/>
  <c r="N57"/>
  <c r="N58"/>
  <c r="N59"/>
  <c r="P59" s="1"/>
  <c r="N61"/>
  <c r="N62"/>
  <c r="N63"/>
  <c r="N72"/>
  <c r="N73"/>
  <c r="N74"/>
  <c r="N134"/>
  <c r="N139"/>
  <c r="N144"/>
  <c r="N165"/>
  <c r="N166"/>
  <c r="N171"/>
  <c r="N190"/>
  <c r="K48"/>
  <c r="K10" i="14" s="1"/>
  <c r="K70" i="12"/>
  <c r="K12" i="14" s="1"/>
  <c r="K98" i="12"/>
  <c r="K15" i="14" s="1"/>
  <c r="K24" i="12"/>
  <c r="K8" i="14" s="1"/>
  <c r="K33" i="12"/>
  <c r="K9" i="14" s="1"/>
  <c r="K76" i="12"/>
  <c r="K13" i="14" s="1"/>
  <c r="K85" i="12"/>
  <c r="K14" i="14" s="1"/>
  <c r="K118" i="12"/>
  <c r="K16" i="14" s="1"/>
  <c r="K155" i="12"/>
  <c r="K19" i="14" s="1"/>
  <c r="K163" i="12"/>
  <c r="K20" i="14" s="1"/>
  <c r="K168" i="12"/>
  <c r="K21" i="14" s="1"/>
  <c r="K173" i="12"/>
  <c r="K22" i="14" s="1"/>
  <c r="K181" i="12"/>
  <c r="K23" i="14" s="1"/>
  <c r="K186" i="12"/>
  <c r="K24" i="14" s="1"/>
  <c r="K191" i="12"/>
  <c r="K25" i="14" s="1"/>
  <c r="K195" i="12"/>
  <c r="K26" i="14" s="1"/>
  <c r="K11"/>
  <c r="K17"/>
  <c r="J98" i="12"/>
  <c r="J15" i="14" s="1"/>
  <c r="J9" i="12"/>
  <c r="J6" i="14" s="1"/>
  <c r="J15" i="12"/>
  <c r="J24"/>
  <c r="J8" i="14" s="1"/>
  <c r="J33" i="12"/>
  <c r="J9" i="14" s="1"/>
  <c r="J48" i="12"/>
  <c r="J10" i="14" s="1"/>
  <c r="J11"/>
  <c r="J70" i="12"/>
  <c r="J12" i="14" s="1"/>
  <c r="J76" i="12"/>
  <c r="J13" i="14" s="1"/>
  <c r="J85" i="12"/>
  <c r="J14" i="14" s="1"/>
  <c r="J118" i="12"/>
  <c r="J16" i="14" s="1"/>
  <c r="J17"/>
  <c r="J155" i="12"/>
  <c r="J19" i="14" s="1"/>
  <c r="J168" i="12"/>
  <c r="J21" i="14" s="1"/>
  <c r="J173" i="12"/>
  <c r="J22" i="14" s="1"/>
  <c r="J181" i="12"/>
  <c r="J23" i="14" s="1"/>
  <c r="J191" i="12"/>
  <c r="J25" i="14" s="1"/>
  <c r="J195" i="12"/>
  <c r="J26" i="14" s="1"/>
  <c r="I11"/>
  <c r="I17"/>
  <c r="F118" i="12"/>
  <c r="F16" i="14" s="1"/>
  <c r="F85" i="12"/>
  <c r="F14" i="14" s="1"/>
  <c r="F17"/>
  <c r="G181" i="12"/>
  <c r="G23" i="14" s="1"/>
  <c r="G168" i="12"/>
  <c r="G21" i="14" s="1"/>
  <c r="G155" i="12"/>
  <c r="G19" i="14" s="1"/>
  <c r="G98" i="12"/>
  <c r="G15" i="14" s="1"/>
  <c r="G13"/>
  <c r="G70" i="12"/>
  <c r="G12" i="14" s="1"/>
  <c r="G48" i="12"/>
  <c r="G10" i="14" s="1"/>
  <c r="G24" i="12"/>
  <c r="G8" i="14" s="1"/>
  <c r="G9" i="12"/>
  <c r="G6" i="14" s="1"/>
  <c r="G15" i="12"/>
  <c r="G7" i="14" s="1"/>
  <c r="G33" i="12"/>
  <c r="G9" i="14" s="1"/>
  <c r="G53" i="12"/>
  <c r="G11" i="14" s="1"/>
  <c r="G85" i="12"/>
  <c r="G14" i="14" s="1"/>
  <c r="G118" i="12"/>
  <c r="G16" i="14" s="1"/>
  <c r="G17"/>
  <c r="G124" i="12"/>
  <c r="G18" i="14" s="1"/>
  <c r="G163" i="12"/>
  <c r="G20" i="14" s="1"/>
  <c r="G173" i="12"/>
  <c r="G22" i="14" s="1"/>
  <c r="G186" i="12"/>
  <c r="G24" i="14" s="1"/>
  <c r="G191" i="12"/>
  <c r="G25" i="14" s="1"/>
  <c r="E17"/>
  <c r="N184" i="12"/>
  <c r="M184"/>
  <c r="M171"/>
  <c r="M161"/>
  <c r="N154"/>
  <c r="M154"/>
  <c r="N152"/>
  <c r="N151"/>
  <c r="N142"/>
  <c r="N141"/>
  <c r="N147"/>
  <c r="N146"/>
  <c r="N133"/>
  <c r="M133"/>
  <c r="N123"/>
  <c r="M123"/>
  <c r="M124" s="1"/>
  <c r="M18" i="14" s="1"/>
  <c r="N106" i="12"/>
  <c r="M106"/>
  <c r="N96"/>
  <c r="M90"/>
  <c r="N64"/>
  <c r="M64"/>
  <c r="N52"/>
  <c r="M52"/>
  <c r="N44"/>
  <c r="N15"/>
  <c r="N194"/>
  <c r="P194" s="1"/>
  <c r="N180"/>
  <c r="P180" s="1"/>
  <c r="N30"/>
  <c r="N31"/>
  <c r="N32"/>
  <c r="N19"/>
  <c r="M26"/>
  <c r="M27"/>
  <c r="M28"/>
  <c r="M29"/>
  <c r="M30"/>
  <c r="M32"/>
  <c r="M17"/>
  <c r="M18"/>
  <c r="M19"/>
  <c r="M20"/>
  <c r="M21"/>
  <c r="M22"/>
  <c r="M23"/>
  <c r="M13"/>
  <c r="M14"/>
  <c r="K15"/>
  <c r="I33"/>
  <c r="I24"/>
  <c r="I8" i="14" s="1"/>
  <c r="I15" i="12"/>
  <c r="I7" i="14" s="1"/>
  <c r="F33" i="12"/>
  <c r="F9" i="14" s="1"/>
  <c r="F24" i="12"/>
  <c r="F8" i="14" s="1"/>
  <c r="F15" i="12"/>
  <c r="F7" i="14" s="1"/>
  <c r="E33" i="12"/>
  <c r="E9" i="14" s="1"/>
  <c r="E24" i="12"/>
  <c r="E8" i="14" s="1"/>
  <c r="E15" i="12"/>
  <c r="E7" i="14" s="1"/>
  <c r="P171" i="12"/>
  <c r="L171"/>
  <c r="H171"/>
  <c r="N172"/>
  <c r="M172"/>
  <c r="H172"/>
  <c r="N160"/>
  <c r="P160" s="1"/>
  <c r="M160"/>
  <c r="H160"/>
  <c r="H13"/>
  <c r="N110"/>
  <c r="P110" s="1"/>
  <c r="M110"/>
  <c r="L110"/>
  <c r="H110"/>
  <c r="P31"/>
  <c r="O133"/>
  <c r="P133" s="1"/>
  <c r="N193"/>
  <c r="N195" s="1"/>
  <c r="N26" i="14" s="1"/>
  <c r="M167" i="12"/>
  <c r="N149"/>
  <c r="M149"/>
  <c r="N137"/>
  <c r="M102"/>
  <c r="N67"/>
  <c r="P67" s="1"/>
  <c r="H67"/>
  <c r="H52"/>
  <c r="M117"/>
  <c r="H117"/>
  <c r="L190"/>
  <c r="L68"/>
  <c r="L42"/>
  <c r="L31"/>
  <c r="O40"/>
  <c r="O70"/>
  <c r="O83"/>
  <c r="O121"/>
  <c r="G121"/>
  <c r="G11"/>
  <c r="K121"/>
  <c r="K124"/>
  <c r="K175"/>
  <c r="K9"/>
  <c r="K11" s="1"/>
  <c r="N124"/>
  <c r="N18" i="14" s="1"/>
  <c r="F124" i="12"/>
  <c r="F18" i="14" s="1"/>
  <c r="E124" i="12"/>
  <c r="E18" i="14" s="1"/>
  <c r="M190" i="12"/>
  <c r="N177"/>
  <c r="M177"/>
  <c r="M181" s="1"/>
  <c r="N170"/>
  <c r="M170"/>
  <c r="M166"/>
  <c r="M140"/>
  <c r="N120"/>
  <c r="N17" i="14" s="1"/>
  <c r="M120" i="12"/>
  <c r="M17" i="14" s="1"/>
  <c r="M74" i="12"/>
  <c r="M55"/>
  <c r="N50"/>
  <c r="M50"/>
  <c r="M53" s="1"/>
  <c r="M11" i="14" s="1"/>
  <c r="M45" i="12"/>
  <c r="M37"/>
  <c r="N104"/>
  <c r="N105"/>
  <c r="P105" s="1"/>
  <c r="N107"/>
  <c r="N109"/>
  <c r="P109" s="1"/>
  <c r="N113"/>
  <c r="N89"/>
  <c r="N92"/>
  <c r="N93"/>
  <c r="N97"/>
  <c r="N80"/>
  <c r="N81"/>
  <c r="N82"/>
  <c r="N83"/>
  <c r="N75"/>
  <c r="N56"/>
  <c r="N60"/>
  <c r="N65"/>
  <c r="N66"/>
  <c r="N68"/>
  <c r="N69"/>
  <c r="N53"/>
  <c r="N11" i="14" s="1"/>
  <c r="N40" i="12"/>
  <c r="N41"/>
  <c r="N47"/>
  <c r="N121"/>
  <c r="M100"/>
  <c r="M101"/>
  <c r="M103"/>
  <c r="M104"/>
  <c r="M105"/>
  <c r="M107"/>
  <c r="M108"/>
  <c r="M109"/>
  <c r="M111"/>
  <c r="M112"/>
  <c r="M113"/>
  <c r="M88"/>
  <c r="M89"/>
  <c r="M91"/>
  <c r="M92"/>
  <c r="M93"/>
  <c r="M94"/>
  <c r="M95"/>
  <c r="M97"/>
  <c r="M78"/>
  <c r="M79"/>
  <c r="M80"/>
  <c r="M81"/>
  <c r="M82"/>
  <c r="M83"/>
  <c r="M84"/>
  <c r="M72"/>
  <c r="M73"/>
  <c r="M75"/>
  <c r="M56"/>
  <c r="M57"/>
  <c r="M58"/>
  <c r="M59"/>
  <c r="M60"/>
  <c r="M61"/>
  <c r="M62"/>
  <c r="M63"/>
  <c r="M65"/>
  <c r="M66"/>
  <c r="M68"/>
  <c r="M69"/>
  <c r="M39"/>
  <c r="M40"/>
  <c r="M41"/>
  <c r="M42"/>
  <c r="M47"/>
  <c r="J121"/>
  <c r="J124"/>
  <c r="I118"/>
  <c r="I16" i="14" s="1"/>
  <c r="I98" i="12"/>
  <c r="I15" i="14" s="1"/>
  <c r="I85" i="12"/>
  <c r="I14" i="14" s="1"/>
  <c r="I76" i="12"/>
  <c r="I13" i="14" s="1"/>
  <c r="I70" i="12"/>
  <c r="I12" i="14" s="1"/>
  <c r="I48" i="12"/>
  <c r="I10" i="14" s="1"/>
  <c r="I121" i="12"/>
  <c r="I124"/>
  <c r="F98"/>
  <c r="F15" i="14" s="1"/>
  <c r="F76" i="12"/>
  <c r="F13" i="14" s="1"/>
  <c r="F70" i="12"/>
  <c r="F12" i="14" s="1"/>
  <c r="F53" i="12"/>
  <c r="F11" i="14" s="1"/>
  <c r="F48" i="12"/>
  <c r="F10" i="14" s="1"/>
  <c r="F121" i="12"/>
  <c r="E118"/>
  <c r="E16" i="14" s="1"/>
  <c r="E98" i="12"/>
  <c r="E15" i="14" s="1"/>
  <c r="E85" i="12"/>
  <c r="E14" i="14" s="1"/>
  <c r="E76" i="12"/>
  <c r="E13" i="14" s="1"/>
  <c r="E70" i="12"/>
  <c r="E12" i="14" s="1"/>
  <c r="E53" i="12"/>
  <c r="E11" i="14" s="1"/>
  <c r="E48" i="12"/>
  <c r="E10" i="14" s="1"/>
  <c r="E121" i="12"/>
  <c r="H124"/>
  <c r="H123"/>
  <c r="N7"/>
  <c r="M7"/>
  <c r="H7"/>
  <c r="L195"/>
  <c r="J186"/>
  <c r="J24" i="14" s="1"/>
  <c r="L173" i="12"/>
  <c r="J163"/>
  <c r="L163" s="1"/>
  <c r="L98"/>
  <c r="L76"/>
  <c r="L70"/>
  <c r="L53"/>
  <c r="L33"/>
  <c r="L24"/>
  <c r="L15"/>
  <c r="H133"/>
  <c r="H134"/>
  <c r="P134"/>
  <c r="N135"/>
  <c r="P135" s="1"/>
  <c r="P137"/>
  <c r="H96"/>
  <c r="L159"/>
  <c r="N188"/>
  <c r="N159"/>
  <c r="N162"/>
  <c r="N5"/>
  <c r="N6"/>
  <c r="N8"/>
  <c r="H83"/>
  <c r="P83"/>
  <c r="L97"/>
  <c r="P141"/>
  <c r="H55"/>
  <c r="H56"/>
  <c r="H57"/>
  <c r="H58"/>
  <c r="H59"/>
  <c r="M180"/>
  <c r="L180"/>
  <c r="H180"/>
  <c r="H166"/>
  <c r="H111"/>
  <c r="H45"/>
  <c r="L57"/>
  <c r="L58"/>
  <c r="L94"/>
  <c r="L150"/>
  <c r="I163"/>
  <c r="I20" i="14" s="1"/>
  <c r="M159" i="12"/>
  <c r="M162"/>
  <c r="N130"/>
  <c r="N138"/>
  <c r="N143"/>
  <c r="N145"/>
  <c r="N148"/>
  <c r="N153"/>
  <c r="N128"/>
  <c r="P128" s="1"/>
  <c r="N131"/>
  <c r="N132"/>
  <c r="N150"/>
  <c r="N189"/>
  <c r="P189" s="1"/>
  <c r="N185"/>
  <c r="N183"/>
  <c r="F195"/>
  <c r="F26" i="14" s="1"/>
  <c r="F181" i="12"/>
  <c r="F23" i="14" s="1"/>
  <c r="F186" i="12"/>
  <c r="F24" i="14" s="1"/>
  <c r="F191" i="12"/>
  <c r="H191" s="1"/>
  <c r="F9"/>
  <c r="F6" i="14" s="1"/>
  <c r="F155" i="12"/>
  <c r="F19" i="14" s="1"/>
  <c r="F163" i="12"/>
  <c r="F168"/>
  <c r="F21" i="14" s="1"/>
  <c r="F173" i="12"/>
  <c r="F22" i="14" s="1"/>
  <c r="J197" i="12"/>
  <c r="J11"/>
  <c r="P104"/>
  <c r="E163"/>
  <c r="E20" i="14" s="1"/>
  <c r="H137" i="12"/>
  <c r="H104"/>
  <c r="E155"/>
  <c r="E19" i="14" s="1"/>
  <c r="E168" i="12"/>
  <c r="E21" i="14" s="1"/>
  <c r="E173" i="12"/>
  <c r="E22" i="14" s="1"/>
  <c r="E181" i="12"/>
  <c r="E23" i="14" s="1"/>
  <c r="E186" i="12"/>
  <c r="E24" i="14" s="1"/>
  <c r="E191" i="12"/>
  <c r="E25" i="14" s="1"/>
  <c r="E195" i="12"/>
  <c r="E26" i="14" s="1"/>
  <c r="E9" i="12"/>
  <c r="E11" s="1"/>
  <c r="L62"/>
  <c r="M189"/>
  <c r="M183"/>
  <c r="M150"/>
  <c r="M5"/>
  <c r="M6"/>
  <c r="M8"/>
  <c r="H79"/>
  <c r="H43"/>
  <c r="P121"/>
  <c r="H121"/>
  <c r="P120"/>
  <c r="H120"/>
  <c r="L183"/>
  <c r="L21"/>
  <c r="H167"/>
  <c r="H152"/>
  <c r="P152"/>
  <c r="H154"/>
  <c r="P154"/>
  <c r="M130"/>
  <c r="M131"/>
  <c r="M132"/>
  <c r="M134"/>
  <c r="M138"/>
  <c r="M139"/>
  <c r="M143"/>
  <c r="M144"/>
  <c r="M145"/>
  <c r="M148"/>
  <c r="M153"/>
  <c r="I168"/>
  <c r="I21" i="14" s="1"/>
  <c r="P149" i="12"/>
  <c r="P151"/>
  <c r="P139"/>
  <c r="P142"/>
  <c r="P143"/>
  <c r="P144"/>
  <c r="P145"/>
  <c r="P147"/>
  <c r="P130"/>
  <c r="P131"/>
  <c r="P132"/>
  <c r="P138"/>
  <c r="P80"/>
  <c r="P82"/>
  <c r="P56"/>
  <c r="P58"/>
  <c r="P60"/>
  <c r="P62"/>
  <c r="P64"/>
  <c r="P65"/>
  <c r="P66"/>
  <c r="P68"/>
  <c r="P69"/>
  <c r="P40"/>
  <c r="P41"/>
  <c r="P42"/>
  <c r="P47"/>
  <c r="P30"/>
  <c r="H150"/>
  <c r="I155"/>
  <c r="I19" i="14" s="1"/>
  <c r="H130" i="12"/>
  <c r="M165"/>
  <c r="M168" s="1"/>
  <c r="M21" i="14" s="1"/>
  <c r="H153" i="12"/>
  <c r="H146"/>
  <c r="H141"/>
  <c r="H135"/>
  <c r="H101"/>
  <c r="H60"/>
  <c r="H44"/>
  <c r="H42"/>
  <c r="H41"/>
  <c r="H22"/>
  <c r="H4"/>
  <c r="L45"/>
  <c r="L59"/>
  <c r="L144"/>
  <c r="L139"/>
  <c r="L112"/>
  <c r="L108"/>
  <c r="L22"/>
  <c r="H80"/>
  <c r="H65"/>
  <c r="L90"/>
  <c r="L194"/>
  <c r="L9"/>
  <c r="L6"/>
  <c r="M185"/>
  <c r="H32"/>
  <c r="H184"/>
  <c r="P107"/>
  <c r="P184"/>
  <c r="P4"/>
  <c r="M4"/>
  <c r="M173"/>
  <c r="M22" i="14" s="1"/>
  <c r="M186" i="12"/>
  <c r="M24" i="14" s="1"/>
  <c r="M188" i="12"/>
  <c r="M194"/>
  <c r="M195" s="1"/>
  <c r="M26" i="14" s="1"/>
  <c r="L20" i="12"/>
  <c r="H5"/>
  <c r="H6"/>
  <c r="H8"/>
  <c r="H10"/>
  <c r="H12"/>
  <c r="H14"/>
  <c r="H16"/>
  <c r="H17"/>
  <c r="H18"/>
  <c r="H19"/>
  <c r="H20"/>
  <c r="H21"/>
  <c r="H23"/>
  <c r="H25"/>
  <c r="H26"/>
  <c r="H27"/>
  <c r="H28"/>
  <c r="H30"/>
  <c r="H36"/>
  <c r="H37"/>
  <c r="H39"/>
  <c r="H40"/>
  <c r="H47"/>
  <c r="H49"/>
  <c r="H50"/>
  <c r="H53"/>
  <c r="H54"/>
  <c r="H61"/>
  <c r="H62"/>
  <c r="H63"/>
  <c r="H64"/>
  <c r="H66"/>
  <c r="H68"/>
  <c r="H69"/>
  <c r="H71"/>
  <c r="H72"/>
  <c r="H73"/>
  <c r="H74"/>
  <c r="H75"/>
  <c r="H76"/>
  <c r="H77"/>
  <c r="H78"/>
  <c r="H81"/>
  <c r="H82"/>
  <c r="H84"/>
  <c r="H85"/>
  <c r="H86"/>
  <c r="H88"/>
  <c r="H89"/>
  <c r="H90"/>
  <c r="H91"/>
  <c r="H92"/>
  <c r="H93"/>
  <c r="H94"/>
  <c r="H95"/>
  <c r="H97"/>
  <c r="H99"/>
  <c r="H100"/>
  <c r="H103"/>
  <c r="H105"/>
  <c r="H106"/>
  <c r="H107"/>
  <c r="H108"/>
  <c r="H109"/>
  <c r="H112"/>
  <c r="H113"/>
  <c r="H122"/>
  <c r="H127"/>
  <c r="H128"/>
  <c r="H131"/>
  <c r="H132"/>
  <c r="H138"/>
  <c r="H139"/>
  <c r="H142"/>
  <c r="H143"/>
  <c r="H144"/>
  <c r="H145"/>
  <c r="H147"/>
  <c r="H148"/>
  <c r="H149"/>
  <c r="H151"/>
  <c r="H156"/>
  <c r="H158"/>
  <c r="H159"/>
  <c r="H162"/>
  <c r="H163"/>
  <c r="H164"/>
  <c r="H165"/>
  <c r="H169"/>
  <c r="H170"/>
  <c r="H173"/>
  <c r="H174"/>
  <c r="H176"/>
  <c r="H177"/>
  <c r="H181"/>
  <c r="H182"/>
  <c r="H183"/>
  <c r="H185"/>
  <c r="H186"/>
  <c r="H187"/>
  <c r="H188"/>
  <c r="H189"/>
  <c r="H190"/>
  <c r="H192"/>
  <c r="H193"/>
  <c r="H194"/>
  <c r="H196"/>
  <c r="H198"/>
  <c r="I9"/>
  <c r="I6" i="14" s="1"/>
  <c r="I173" i="12"/>
  <c r="I22" i="14" s="1"/>
  <c r="I181" i="12"/>
  <c r="I23" i="14" s="1"/>
  <c r="I186" i="12"/>
  <c r="I24" i="14" s="1"/>
  <c r="I191" i="12"/>
  <c r="I195"/>
  <c r="P193"/>
  <c r="P190"/>
  <c r="P188"/>
  <c r="P185"/>
  <c r="P183"/>
  <c r="P177"/>
  <c r="P170"/>
  <c r="P165"/>
  <c r="L165"/>
  <c r="P162"/>
  <c r="P159"/>
  <c r="P113"/>
  <c r="P112"/>
  <c r="P108"/>
  <c r="P106"/>
  <c r="P103"/>
  <c r="P100"/>
  <c r="P97"/>
  <c r="P95"/>
  <c r="L95"/>
  <c r="P94"/>
  <c r="P93"/>
  <c r="P92"/>
  <c r="P91"/>
  <c r="P90"/>
  <c r="P89"/>
  <c r="L89"/>
  <c r="P88"/>
  <c r="L88"/>
  <c r="P78"/>
  <c r="L78"/>
  <c r="P75"/>
  <c r="P74"/>
  <c r="L74"/>
  <c r="P73"/>
  <c r="L73"/>
  <c r="P72"/>
  <c r="L72"/>
  <c r="L63"/>
  <c r="L61"/>
  <c r="P55"/>
  <c r="L55"/>
  <c r="P50"/>
  <c r="L39"/>
  <c r="P37"/>
  <c r="L37"/>
  <c r="L30"/>
  <c r="P28"/>
  <c r="L28"/>
  <c r="P27"/>
  <c r="L27"/>
  <c r="P26"/>
  <c r="L26"/>
  <c r="P23"/>
  <c r="P21"/>
  <c r="P20"/>
  <c r="P18"/>
  <c r="L18"/>
  <c r="P17"/>
  <c r="L17"/>
  <c r="P8"/>
  <c r="P6"/>
  <c r="P5"/>
  <c r="G26" i="14" l="1"/>
  <c r="G197" i="12"/>
  <c r="H195"/>
  <c r="H98"/>
  <c r="P13"/>
  <c r="N24"/>
  <c r="N8" i="14" s="1"/>
  <c r="P166" i="12"/>
  <c r="P153"/>
  <c r="P150"/>
  <c r="P117"/>
  <c r="H17" i="14"/>
  <c r="P19" i="12"/>
  <c r="H168"/>
  <c r="H155"/>
  <c r="H118"/>
  <c r="H70"/>
  <c r="H48"/>
  <c r="H33"/>
  <c r="H24"/>
  <c r="H15"/>
  <c r="M191"/>
  <c r="M25" i="14" s="1"/>
  <c r="M9" i="12"/>
  <c r="M6" i="14" s="1"/>
  <c r="L48" i="12"/>
  <c r="L85"/>
  <c r="L118"/>
  <c r="L168"/>
  <c r="L181"/>
  <c r="L191"/>
  <c r="P7"/>
  <c r="P123"/>
  <c r="M121"/>
  <c r="N173"/>
  <c r="N181"/>
  <c r="K197"/>
  <c r="L197" s="1"/>
  <c r="G175"/>
  <c r="G126"/>
  <c r="O48"/>
  <c r="P172"/>
  <c r="G35"/>
  <c r="J35"/>
  <c r="O163"/>
  <c r="P129"/>
  <c r="H9"/>
  <c r="L155"/>
  <c r="P43"/>
  <c r="M15"/>
  <c r="E157"/>
  <c r="F157"/>
  <c r="J157"/>
  <c r="N163"/>
  <c r="N20" i="14" s="1"/>
  <c r="G157" i="12"/>
  <c r="I157"/>
  <c r="K157"/>
  <c r="L157" s="1"/>
  <c r="J175"/>
  <c r="L175" s="1"/>
  <c r="P29"/>
  <c r="M33"/>
  <c r="M9" i="14" s="1"/>
  <c r="M24" i="12"/>
  <c r="M8" i="14" s="1"/>
  <c r="I197" i="12"/>
  <c r="I175"/>
  <c r="M118"/>
  <c r="M16" i="14" s="1"/>
  <c r="O15" i="12"/>
  <c r="O7" i="14" s="1"/>
  <c r="P51" i="12"/>
  <c r="O181"/>
  <c r="O23" i="14" s="1"/>
  <c r="O118" i="12"/>
  <c r="O16" i="14" s="1"/>
  <c r="O98" i="12"/>
  <c r="O15" i="14" s="1"/>
  <c r="O53" i="12"/>
  <c r="P53" s="1"/>
  <c r="P87"/>
  <c r="O186"/>
  <c r="O24" i="14" s="1"/>
  <c r="L186" i="12"/>
  <c r="O173"/>
  <c r="O22" i="14" s="1"/>
  <c r="E126" i="12"/>
  <c r="O195"/>
  <c r="P167"/>
  <c r="O168"/>
  <c r="O21" i="14" s="1"/>
  <c r="O76" i="12"/>
  <c r="O13" i="14" s="1"/>
  <c r="O33" i="12"/>
  <c r="O9" i="14" s="1"/>
  <c r="K35" i="12"/>
  <c r="L35" s="1"/>
  <c r="O9"/>
  <c r="O6" i="14" s="1"/>
  <c r="O11"/>
  <c r="M155" i="12"/>
  <c r="M157" s="1"/>
  <c r="H22" i="14"/>
  <c r="F175" i="12"/>
  <c r="H175" s="1"/>
  <c r="N191"/>
  <c r="N25" i="14" s="1"/>
  <c r="M85" i="12"/>
  <c r="M14" i="14" s="1"/>
  <c r="I35" i="12"/>
  <c r="N48"/>
  <c r="N10" i="14" s="1"/>
  <c r="N33" i="12"/>
  <c r="N9" i="14" s="1"/>
  <c r="O85" i="12"/>
  <c r="O14" i="14" s="1"/>
  <c r="O24" i="12"/>
  <c r="O35" s="1"/>
  <c r="P44"/>
  <c r="E197"/>
  <c r="F11"/>
  <c r="H11" s="1"/>
  <c r="F197"/>
  <c r="H197" s="1"/>
  <c r="N186"/>
  <c r="M163"/>
  <c r="N9"/>
  <c r="I126"/>
  <c r="J126"/>
  <c r="J199" s="1"/>
  <c r="J28" i="14" s="1"/>
  <c r="M48" i="12"/>
  <c r="M10" i="14" s="1"/>
  <c r="M70" i="12"/>
  <c r="M12" i="14" s="1"/>
  <c r="M76" i="12"/>
  <c r="M13" i="14" s="1"/>
  <c r="M98" i="12"/>
  <c r="M15" i="14" s="1"/>
  <c r="N98" i="12"/>
  <c r="P98" s="1"/>
  <c r="K126"/>
  <c r="L126" s="1"/>
  <c r="N155"/>
  <c r="N157" s="1"/>
  <c r="E35"/>
  <c r="F35"/>
  <c r="H35" s="1"/>
  <c r="N168"/>
  <c r="P168" s="1"/>
  <c r="N76"/>
  <c r="N70"/>
  <c r="N12" i="14" s="1"/>
  <c r="N85" i="12"/>
  <c r="N14" i="14" s="1"/>
  <c r="O191" i="12"/>
  <c r="O155"/>
  <c r="O157" s="1"/>
  <c r="P140"/>
  <c r="H26" i="14"/>
  <c r="H24"/>
  <c r="H18"/>
  <c r="P17"/>
  <c r="M7"/>
  <c r="M35" i="12"/>
  <c r="H11" i="14"/>
  <c r="H8"/>
  <c r="H15"/>
  <c r="L23"/>
  <c r="L19"/>
  <c r="L9"/>
  <c r="L10"/>
  <c r="P33" i="12"/>
  <c r="O26" i="14"/>
  <c r="P195" i="12"/>
  <c r="O8" i="14"/>
  <c r="N23"/>
  <c r="P23" s="1"/>
  <c r="N197" i="12"/>
  <c r="P181"/>
  <c r="N19" i="14"/>
  <c r="P15" i="12"/>
  <c r="N7" i="14"/>
  <c r="P7" s="1"/>
  <c r="H14"/>
  <c r="G31"/>
  <c r="H6"/>
  <c r="H13"/>
  <c r="H23"/>
  <c r="L24"/>
  <c r="L13"/>
  <c r="L12"/>
  <c r="O25"/>
  <c r="P191" i="12"/>
  <c r="M19" i="14"/>
  <c r="O10"/>
  <c r="P48" i="12"/>
  <c r="H16" i="14"/>
  <c r="H7"/>
  <c r="H12"/>
  <c r="H21"/>
  <c r="L25"/>
  <c r="L21"/>
  <c r="L14"/>
  <c r="L15"/>
  <c r="P124" i="12"/>
  <c r="O18" i="14"/>
  <c r="N24"/>
  <c r="P24" s="1"/>
  <c r="P186" i="12"/>
  <c r="M20" i="14"/>
  <c r="M175" i="12"/>
  <c r="N11"/>
  <c r="N6" i="14"/>
  <c r="P9" i="12"/>
  <c r="N22" i="14"/>
  <c r="P22" s="1"/>
  <c r="P173" i="12"/>
  <c r="L11"/>
  <c r="O12" i="14"/>
  <c r="H9"/>
  <c r="H10"/>
  <c r="H19"/>
  <c r="L26"/>
  <c r="L22"/>
  <c r="L16"/>
  <c r="L8"/>
  <c r="N13"/>
  <c r="P13" s="1"/>
  <c r="P76" i="12"/>
  <c r="P11" i="14"/>
  <c r="O20"/>
  <c r="O175" i="12"/>
  <c r="P163"/>
  <c r="O19" i="14"/>
  <c r="M197" i="12"/>
  <c r="E175"/>
  <c r="E199" s="1"/>
  <c r="E28" i="14" s="1"/>
  <c r="F126" i="12"/>
  <c r="E6" i="14"/>
  <c r="E31" s="1"/>
  <c r="F20"/>
  <c r="H20" s="1"/>
  <c r="N118" i="12"/>
  <c r="F25" i="14"/>
  <c r="H25" s="1"/>
  <c r="I26"/>
  <c r="I9"/>
  <c r="J20"/>
  <c r="J31" s="1"/>
  <c r="M23"/>
  <c r="I11" i="12"/>
  <c r="I199" s="1"/>
  <c r="I28" i="14" s="1"/>
  <c r="M11" i="12"/>
  <c r="K6" i="14"/>
  <c r="H157" i="12"/>
  <c r="G199" l="1"/>
  <c r="G28" i="14" s="1"/>
  <c r="R9" s="1"/>
  <c r="P155" i="12"/>
  <c r="N15" i="14"/>
  <c r="P15" s="1"/>
  <c r="P9"/>
  <c r="K199" i="12"/>
  <c r="K28" i="14" s="1"/>
  <c r="S6" s="1"/>
  <c r="N175" i="12"/>
  <c r="P175" s="1"/>
  <c r="P70"/>
  <c r="P24"/>
  <c r="N21" i="14"/>
  <c r="P21" s="1"/>
  <c r="O197" i="12"/>
  <c r="P197" s="1"/>
  <c r="M126"/>
  <c r="M199" s="1"/>
  <c r="M28" i="14" s="1"/>
  <c r="O11" i="12"/>
  <c r="P11" s="1"/>
  <c r="N35"/>
  <c r="P85"/>
  <c r="O126"/>
  <c r="O199" s="1"/>
  <c r="P6" i="14"/>
  <c r="I31"/>
  <c r="M31"/>
  <c r="O31"/>
  <c r="K31"/>
  <c r="H126" i="12"/>
  <c r="F199"/>
  <c r="L199"/>
  <c r="P10" i="14"/>
  <c r="P14"/>
  <c r="L20"/>
  <c r="P118" i="12"/>
  <c r="N16" i="14"/>
  <c r="P16" s="1"/>
  <c r="N126" i="12"/>
  <c r="P19" i="14"/>
  <c r="P12"/>
  <c r="P26"/>
  <c r="P157" i="12"/>
  <c r="F31" i="14"/>
  <c r="P8"/>
  <c r="P20"/>
  <c r="P18"/>
  <c r="P25"/>
  <c r="P35" i="12"/>
  <c r="R24" i="14" l="1"/>
  <c r="R8"/>
  <c r="R17"/>
  <c r="R15"/>
  <c r="R20"/>
  <c r="R26"/>
  <c r="R11"/>
  <c r="R25"/>
  <c r="R7"/>
  <c r="R18"/>
  <c r="R22"/>
  <c r="R13"/>
  <c r="R12"/>
  <c r="R27"/>
  <c r="R14"/>
  <c r="R10"/>
  <c r="R16"/>
  <c r="R6"/>
  <c r="R21"/>
  <c r="R19"/>
  <c r="R23"/>
  <c r="N199" i="12"/>
  <c r="N28" i="14" s="1"/>
  <c r="P126" i="12"/>
  <c r="O28" i="14"/>
  <c r="S18"/>
  <c r="S27"/>
  <c r="S11"/>
  <c r="L28"/>
  <c r="S17"/>
  <c r="S20"/>
  <c r="S12"/>
  <c r="S22"/>
  <c r="S8"/>
  <c r="S19"/>
  <c r="S10"/>
  <c r="S24"/>
  <c r="S13"/>
  <c r="S25"/>
  <c r="S14"/>
  <c r="S9"/>
  <c r="S7"/>
  <c r="S26"/>
  <c r="S16"/>
  <c r="S23"/>
  <c r="S21"/>
  <c r="S15"/>
  <c r="F28"/>
  <c r="H28" s="1"/>
  <c r="H199" i="12"/>
  <c r="N31" i="14"/>
  <c r="R28" l="1"/>
  <c r="P199" i="12"/>
  <c r="S28" i="14"/>
  <c r="Q17"/>
  <c r="P28"/>
  <c r="Q27"/>
  <c r="Q7"/>
  <c r="Q21"/>
  <c r="Q15"/>
  <c r="Q24"/>
  <c r="Q11"/>
  <c r="Q6"/>
  <c r="Q9"/>
  <c r="Q13"/>
  <c r="Q16"/>
  <c r="Q23"/>
  <c r="Q22"/>
  <c r="Q14"/>
  <c r="Q26"/>
  <c r="Q19"/>
  <c r="Q18"/>
  <c r="Q8"/>
  <c r="Q20"/>
  <c r="Q10"/>
  <c r="Q12"/>
  <c r="Q25"/>
  <c r="Q28" l="1"/>
</calcChain>
</file>

<file path=xl/comments1.xml><?xml version="1.0" encoding="utf-8"?>
<comments xmlns="http://schemas.openxmlformats.org/spreadsheetml/2006/main">
  <authors>
    <author>Jiří Trnečka</author>
  </authors>
  <commentList>
    <comment ref="F21" author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37" author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80" author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93" author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94" author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<sst xmlns="http://schemas.openxmlformats.org/spreadsheetml/2006/main" count="457" uniqueCount="212">
  <si>
    <t>sk.</t>
  </si>
  <si>
    <t>odd.</t>
  </si>
  <si>
    <t>§</t>
  </si>
  <si>
    <t>název paragrafu</t>
  </si>
  <si>
    <t xml:space="preserve">Celospolečenské funkce lesů </t>
  </si>
  <si>
    <t>Zemědělství a lesní hospodářství</t>
  </si>
  <si>
    <t>Průmysl, stavebnictví, obchod a služby</t>
  </si>
  <si>
    <t xml:space="preserve">Silnice </t>
  </si>
  <si>
    <t xml:space="preserve">Provoz veřejné silniční dopravy </t>
  </si>
  <si>
    <t>Ostatní dráhy</t>
  </si>
  <si>
    <t>Doprava</t>
  </si>
  <si>
    <t xml:space="preserve">Pitná voda </t>
  </si>
  <si>
    <t>Odvádění a čištění odpadních vod j.n.</t>
  </si>
  <si>
    <t>Úpravy drobných vodních toků</t>
  </si>
  <si>
    <t>Vodní hospodářství</t>
  </si>
  <si>
    <t>Průmyslová a ostatní odvětví hospodářství</t>
  </si>
  <si>
    <t>Předškolní zařízení</t>
  </si>
  <si>
    <t xml:space="preserve">Základní školy </t>
  </si>
  <si>
    <t>Vzdělávání</t>
  </si>
  <si>
    <t>Základní umělecké školy</t>
  </si>
  <si>
    <t xml:space="preserve">Divadelní činnost </t>
  </si>
  <si>
    <t xml:space="preserve">Činnosti knihovnické </t>
  </si>
  <si>
    <t xml:space="preserve">Činnosti muzeí a galerií </t>
  </si>
  <si>
    <t xml:space="preserve">Výstavní činnosti v kultuře </t>
  </si>
  <si>
    <t>Zájmová činnost v kultuře</t>
  </si>
  <si>
    <t>Kultura, církve a sdělovací prostředky</t>
  </si>
  <si>
    <t>Využití volného času dětí a mládeže</t>
  </si>
  <si>
    <t>Tělovýchova a zájmová činnost</t>
  </si>
  <si>
    <t xml:space="preserve">Všeobecná ambulantní péče </t>
  </si>
  <si>
    <t xml:space="preserve">Odborné léčebné ústavy </t>
  </si>
  <si>
    <t>Zdravotnictví</t>
  </si>
  <si>
    <t>Veřejné osvětlení</t>
  </si>
  <si>
    <t xml:space="preserve">Pohřebnictví </t>
  </si>
  <si>
    <t xml:space="preserve">Územní plánování </t>
  </si>
  <si>
    <t>Bydlení, komunální služby a územní rozvoj</t>
  </si>
  <si>
    <t xml:space="preserve">Monitoring ochrany ovzduší </t>
  </si>
  <si>
    <t xml:space="preserve">Sběr a svoz komunálních odpadů </t>
  </si>
  <si>
    <t xml:space="preserve">Monitoring půdy a podzemní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</si>
  <si>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</si>
  <si>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</si>
  <si>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</si>
  <si>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</si>
  <si>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>Ostatní činnosti k ochraně přírody a krajiny</t>
  </si>
  <si>
    <t xml:space="preserve">Ekologická výchova a osvěta </t>
  </si>
  <si>
    <t>Ochrana životního prostředí</t>
  </si>
  <si>
    <t>Služby pro obyvatelstvo</t>
  </si>
  <si>
    <t>Sociální věci a politika zaměstnanosti</t>
  </si>
  <si>
    <t xml:space="preserve">Bezpečnost a veřejný pořádek </t>
  </si>
  <si>
    <t>Bezpečnost a veřejný pořádek</t>
  </si>
  <si>
    <t xml:space="preserve">Požární ochrana - dobrovolná část </t>
  </si>
  <si>
    <t>Bezpečnost státu a právní ochrana</t>
  </si>
  <si>
    <t xml:space="preserve">Archivní činnost </t>
  </si>
  <si>
    <t>Jiné veřejné služby a činnosti</t>
  </si>
  <si>
    <t>Obecné příjmy a výdaje z finančních operací</t>
  </si>
  <si>
    <t>Finanční operace</t>
  </si>
  <si>
    <t>Ostatní činnosti</t>
  </si>
  <si>
    <t>Všeobecná veřejná správa a služby</t>
  </si>
  <si>
    <t>Požární ochrana a integrovaný záchranný systém</t>
  </si>
  <si>
    <t>název oddílu</t>
  </si>
  <si>
    <t xml:space="preserve"> **) Daň z příjmů právnických osob za město z rozpočtové činnosti je v příjmech i ve výdajích ve stejné výši a neovlivňuje saldo příjmů a výdajů.</t>
  </si>
  <si>
    <t xml:space="preserve"> % S/UR</t>
  </si>
  <si>
    <t>Ústavy péče pro mládež</t>
  </si>
  <si>
    <t>Doladit zaokrouhlení</t>
  </si>
  <si>
    <t xml:space="preserve">Provozní výdaje </t>
  </si>
  <si>
    <t>1</t>
  </si>
  <si>
    <t>10</t>
  </si>
  <si>
    <t>2</t>
  </si>
  <si>
    <t>21</t>
  </si>
  <si>
    <t>22</t>
  </si>
  <si>
    <t>23</t>
  </si>
  <si>
    <t>3</t>
  </si>
  <si>
    <t>31</t>
  </si>
  <si>
    <t>33</t>
  </si>
  <si>
    <t>34</t>
  </si>
  <si>
    <t>35</t>
  </si>
  <si>
    <t>36</t>
  </si>
  <si>
    <t>37</t>
  </si>
  <si>
    <t>4</t>
  </si>
  <si>
    <t>43</t>
  </si>
  <si>
    <t>5</t>
  </si>
  <si>
    <t>52</t>
  </si>
  <si>
    <t>53</t>
  </si>
  <si>
    <t>55</t>
  </si>
  <si>
    <t>6</t>
  </si>
  <si>
    <t>61</t>
  </si>
  <si>
    <t>62</t>
  </si>
  <si>
    <t>63</t>
  </si>
  <si>
    <t>64</t>
  </si>
  <si>
    <t xml:space="preserve">Kapitálové výdaje </t>
  </si>
  <si>
    <t>Výdaje celkem</t>
  </si>
  <si>
    <t xml:space="preserve">Činnost místní správy                              </t>
  </si>
  <si>
    <t>Výstavba a údržba místních inženýrských sítí</t>
  </si>
  <si>
    <t xml:space="preserve">Ostatní ochrana půdy a spodní vody </t>
  </si>
  <si>
    <t>Sociální péče a pomoc a společné činnosti v soc. zabezpečení</t>
  </si>
  <si>
    <t>Provozní výdaje</t>
  </si>
  <si>
    <t>Kapitálové výdaje</t>
  </si>
  <si>
    <t>Zastupitelstva obcí</t>
  </si>
  <si>
    <t>Finanční vypořádání minulých let</t>
  </si>
  <si>
    <t>Speciální základní školy</t>
  </si>
  <si>
    <t>Provozní a kapitálové výdaje celkem</t>
  </si>
  <si>
    <t xml:space="preserve">Bydlení, komunální služby a územní rozvoj                   </t>
  </si>
  <si>
    <t>Soc. péče a pomoc v soc. zabez. a politice zaměstnanosti</t>
  </si>
  <si>
    <t>Státní správa a územní samospráva</t>
  </si>
  <si>
    <t>Střední odborné školy</t>
  </si>
  <si>
    <t>Nebytové hospodářství</t>
  </si>
  <si>
    <t>Územní rozvoj</t>
  </si>
  <si>
    <t>Hudební činnost</t>
  </si>
  <si>
    <t>Ochrana obyvatelstva</t>
  </si>
  <si>
    <t>Civilní připravenost na krizové stavy</t>
  </si>
  <si>
    <t>Ostatní záležitosti požární ochrany</t>
  </si>
  <si>
    <t>Ostatní záležitosti lesního hospodářství</t>
  </si>
  <si>
    <t>Ostatní záležitosti pozemních komunikací</t>
  </si>
  <si>
    <t>Ostatní záležitosti v silniční dopravě</t>
  </si>
  <si>
    <t>Ostatní záležitosti kultury</t>
  </si>
  <si>
    <t xml:space="preserve">Zachování a obnova kulturních památek </t>
  </si>
  <si>
    <t xml:space="preserve">Ostatní záležitosti sdělovacích prostředků </t>
  </si>
  <si>
    <t>Ostatní tělovýchovná činnost</t>
  </si>
  <si>
    <t>Ostatní zájmová činnost a rekreace</t>
  </si>
  <si>
    <t>Ostatní ústavní péče</t>
  </si>
  <si>
    <t>Ostatní činnost ve zdravotnictví</t>
  </si>
  <si>
    <t>Ostatní nakládání s odpady</t>
  </si>
  <si>
    <t>Ostatní finanční operace</t>
  </si>
  <si>
    <t xml:space="preserve">Ostatní činnosti j. n.                                        </t>
  </si>
  <si>
    <t>Bezpečnost silničního provozu</t>
  </si>
  <si>
    <t>Činnosti registrovaných církví a náb. společností</t>
  </si>
  <si>
    <t>Pojištění funkčně nespecifikované</t>
  </si>
  <si>
    <t>Sportovní zařízení v majetku obce</t>
  </si>
  <si>
    <t>Ostatní záležitosti vodního hospodářství</t>
  </si>
  <si>
    <t>Humanitární zahraniční pomoc</t>
  </si>
  <si>
    <t xml:space="preserve">Ozdravování hospodářských zvířat a plodin </t>
  </si>
  <si>
    <t>Ostatní zemědělská a potravinářská činnost</t>
  </si>
  <si>
    <t>Vnitřní obchod</t>
  </si>
  <si>
    <t>Cestovní ruch</t>
  </si>
  <si>
    <t>Ostatní záležitosti v dopravě</t>
  </si>
  <si>
    <t>Odvádění a čištění odp. vod a nakládání s kaly</t>
  </si>
  <si>
    <t>První stupeň základních škol</t>
  </si>
  <si>
    <t>Záležitosti předškolní vých. a zákl. vzdělávání</t>
  </si>
  <si>
    <t xml:space="preserve">Školní stravování při předš. a zákl. vzdělávání </t>
  </si>
  <si>
    <t xml:space="preserve">Ostatní zařízení - výchova a vzdělávání mládeže </t>
  </si>
  <si>
    <t>Filmová tvorba, distribuce, kina a audiovizuální archiválie</t>
  </si>
  <si>
    <t xml:space="preserve">Pořízení, zachování a obnova kulturních hodnot </t>
  </si>
  <si>
    <t>Záležitosti církví, kultury a sděl. prostředků</t>
  </si>
  <si>
    <t>Prevence před drogami, alkoholem, nikotinem</t>
  </si>
  <si>
    <t>Bytové hospodářství</t>
  </si>
  <si>
    <t>Ostatní rozvoj bydlení a bytové hospodářství</t>
  </si>
  <si>
    <t xml:space="preserve">Komunální služby a územní rozvoj  j.n. </t>
  </si>
  <si>
    <t>Ostatní záležitosti bydlení a komunálních služeb</t>
  </si>
  <si>
    <t xml:space="preserve">Využívání a zneškodňování komun. odpadů </t>
  </si>
  <si>
    <t>Ostatní sociální pomoc dětem a mládeži</t>
  </si>
  <si>
    <t xml:space="preserve">Zařízení pro výkon pěstounské péče </t>
  </si>
  <si>
    <t>Soc.pomoc osobám v hmotné nouzi a soc.nepřizpůsobivým</t>
  </si>
  <si>
    <t xml:space="preserve">Soc.péče a pomoc přistěh. a vybr. etnikům </t>
  </si>
  <si>
    <t>Ost. sociální péče a pomoc ost. skupinám obyv.</t>
  </si>
  <si>
    <t>Osobní asistence, pečovatelská služba</t>
  </si>
  <si>
    <t>Chráněné bydlení</t>
  </si>
  <si>
    <t>Denní stacionáře a centra sociálních služeb</t>
  </si>
  <si>
    <t>Domovy</t>
  </si>
  <si>
    <t>Ost. služby a činnosti v oblasti sociální péče</t>
  </si>
  <si>
    <t>Krizová pomoc</t>
  </si>
  <si>
    <t>Domy na půl cesty</t>
  </si>
  <si>
    <t>Azylové domy, nízkoprahová denní centra</t>
  </si>
  <si>
    <t>Služby následné péče, kontaktní centra</t>
  </si>
  <si>
    <t>Úpravy vodohospodářsky významných a vodárenských toků</t>
  </si>
  <si>
    <t>Gymnázia</t>
  </si>
  <si>
    <t>Zařízení pro děti vyžadující okamžitou pomoc</t>
  </si>
  <si>
    <t>Průvodcovské a předčitatelské služby</t>
  </si>
  <si>
    <t>Raná péče a soc. aktivizační služby pro rodiny s dětmi</t>
  </si>
  <si>
    <t>Nízkoprahová zařízení pro děti a mládež</t>
  </si>
  <si>
    <t>Terénní programy</t>
  </si>
  <si>
    <t>Ostatní služby a činnosti v oblasti sociální prevence</t>
  </si>
  <si>
    <t>Ost. záležitosti sociálních věcí a politiky zaměstnanosti</t>
  </si>
  <si>
    <t>Ostatní záležitosti bezpečnosti a veřejného pořádku</t>
  </si>
  <si>
    <t>Ostatní výzkum a vývoj</t>
  </si>
  <si>
    <t>Ostatní nemocnice</t>
  </si>
  <si>
    <t>Prevence vzniku odpadů</t>
  </si>
  <si>
    <t>Sociální rehabilitace</t>
  </si>
  <si>
    <t>CV</t>
  </si>
  <si>
    <t>PV</t>
  </si>
  <si>
    <t>KV</t>
  </si>
  <si>
    <t>Pomoc zdravotně postiženým</t>
  </si>
  <si>
    <t>Tísňová péče</t>
  </si>
  <si>
    <t>Ostatní záležitosti bezpečnosti, veřejného pořádku</t>
  </si>
  <si>
    <t>Mezinár. spolupráce v oblasti bydlení, komunálních služeb</t>
  </si>
  <si>
    <t>Mezinárodní spolupráce j.n.</t>
  </si>
  <si>
    <t>Ostatní činnosti související se službami pro obyvatelstvo</t>
  </si>
  <si>
    <t>Ostatní výzkum a vývoj odvětvově nespecfikovaný</t>
  </si>
  <si>
    <t>Rybářství (myslivost)</t>
  </si>
  <si>
    <t>Záležitosti vodních toků a vodohospodářských děl</t>
  </si>
  <si>
    <t>Záležitosti zájmového studia</t>
  </si>
  <si>
    <t>Sběr a svoz ostatních odpadů</t>
  </si>
  <si>
    <t>Mezinárodní spolupráce v kultuře, církvích</t>
  </si>
  <si>
    <t>Rozhlas a televize</t>
  </si>
  <si>
    <t>Rekultivace půdy v důsledku těžební a důlní činnosti</t>
  </si>
  <si>
    <t>Ostatní správa v oblasti hosp. opatření pro krizové stavy</t>
  </si>
  <si>
    <t>Ostatní správa v oblasti krizového řízení</t>
  </si>
  <si>
    <t>Požární ochrana - profesionální část</t>
  </si>
  <si>
    <t>Ostatní záležitosti vzdělávání</t>
  </si>
  <si>
    <t>SR 2013</t>
  </si>
  <si>
    <t>Speciální předškolní zařízení</t>
  </si>
  <si>
    <t>Odborné sociální poradenství</t>
  </si>
  <si>
    <t>Domovy - penziony pro matky s dětmi</t>
  </si>
  <si>
    <t>Soc. pomoc osobám v souvislosti s živelní pohromou</t>
  </si>
  <si>
    <t>Volba prezidenta republiky</t>
  </si>
  <si>
    <t>UR k 31.12.2013</t>
  </si>
  <si>
    <t>Sk k 31.12.2013</t>
  </si>
  <si>
    <t>PROVOZNÍ A KAPITÁLOVÉ VÝDAJE STATUTÁRNÍHO MĚSTA BRNA k 31. 12. 2013 - rekapitulace dle oddílů (v tis. Kč)</t>
  </si>
  <si>
    <t>Zařízení výchov. poradenství a preventivně výchovné péče</t>
  </si>
  <si>
    <t>Monitoring ke zjišťování úrovně hluku a vibrací</t>
  </si>
  <si>
    <t>Ostatní správa v ochraně životního prostředí</t>
  </si>
  <si>
    <t>Ekologie v dopravě</t>
  </si>
  <si>
    <t>Činnost orgánů krizového řízení na území úrovni</t>
  </si>
  <si>
    <t>Volby do Parlamentu ČR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</si>
</sst>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2"/>
      <name val="Arial CE"/>
      <charset val="238"/>
    </font>
    <font>
      <sz val="10"/>
      <name val="Courier"/>
      <family val="1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6"/>
      <name val="Times New Roman CE"/>
      <family val="1"/>
      <charset val="238"/>
    </font>
    <font>
      <sz val="14"/>
      <name val="Times New Roman CE"/>
      <family val="1"/>
      <charset val="238"/>
    </font>
    <font>
      <sz val="16"/>
      <color indexed="10"/>
      <name val="Arial"/>
      <family val="2"/>
      <charset val="238"/>
    </font>
    <font>
      <sz val="16"/>
      <name val="Arial"/>
      <family val="2"/>
      <charset val="238"/>
    </font>
    <font>
      <b/>
      <sz val="14"/>
      <name val="Times New Roman CE"/>
      <family val="1"/>
      <charset val="238"/>
    </font>
    <font>
      <b/>
      <u/>
      <sz val="18"/>
      <name val="Times New Roman CE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206">
    <xf numFmtId="0" fontId="0" fillId="0" borderId="0" xfId="0"/>
    <xf numFmtId="0" fontId="3" fillId="0" borderId="0" xfId="4"/>
    <xf numFmtId="1" fontId="3" fillId="0" borderId="0" xfId="4" applyNumberFormat="1" applyFont="1" applyAlignment="1">
      <alignment horizontal="left"/>
    </xf>
    <xf numFmtId="49" fontId="3" fillId="0" borderId="0" xfId="4" applyNumberFormat="1" applyFont="1" applyAlignment="1">
      <alignment horizontal="left"/>
    </xf>
    <xf numFmtId="3" fontId="3" fillId="0" borderId="0" xfId="4" applyNumberFormat="1"/>
    <xf numFmtId="0" fontId="4" fillId="0" borderId="1" xfId="4" applyFont="1" applyBorder="1"/>
    <xf numFmtId="0" fontId="4" fillId="0" borderId="2" xfId="4" applyFont="1" applyBorder="1"/>
    <xf numFmtId="1" fontId="4" fillId="0" borderId="2" xfId="4" applyNumberFormat="1" applyFont="1" applyBorder="1" applyAlignment="1">
      <alignment horizontal="left"/>
    </xf>
    <xf numFmtId="49" fontId="4" fillId="0" borderId="3" xfId="4" applyNumberFormat="1" applyFont="1" applyBorder="1" applyAlignment="1">
      <alignment horizontal="left"/>
    </xf>
    <xf numFmtId="0" fontId="5" fillId="0" borderId="4" xfId="2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4" fillId="0" borderId="6" xfId="4" applyFont="1" applyBorder="1" applyAlignment="1">
      <alignment horizontal="centerContinuous"/>
    </xf>
    <xf numFmtId="0" fontId="4" fillId="0" borderId="0" xfId="4" applyFont="1"/>
    <xf numFmtId="1" fontId="4" fillId="0" borderId="0" xfId="4" applyNumberFormat="1" applyFont="1" applyAlignment="1">
      <alignment horizontal="left"/>
    </xf>
    <xf numFmtId="49" fontId="4" fillId="0" borderId="0" xfId="4" applyNumberFormat="1" applyFont="1" applyAlignment="1">
      <alignment horizontal="left"/>
    </xf>
    <xf numFmtId="3" fontId="4" fillId="0" borderId="0" xfId="4" applyNumberFormat="1" applyFont="1"/>
    <xf numFmtId="164" fontId="4" fillId="0" borderId="0" xfId="4" applyNumberFormat="1" applyFont="1"/>
    <xf numFmtId="0" fontId="4" fillId="0" borderId="0" xfId="4" applyFont="1" applyFill="1"/>
    <xf numFmtId="1" fontId="4" fillId="0" borderId="0" xfId="4" applyNumberFormat="1" applyFont="1" applyFill="1" applyAlignment="1">
      <alignment horizontal="left"/>
    </xf>
    <xf numFmtId="49" fontId="4" fillId="0" borderId="0" xfId="4" applyNumberFormat="1" applyFont="1" applyFill="1" applyAlignment="1">
      <alignment horizontal="left"/>
    </xf>
    <xf numFmtId="3" fontId="4" fillId="0" borderId="0" xfId="4" applyNumberFormat="1" applyFont="1" applyFill="1"/>
    <xf numFmtId="164" fontId="4" fillId="0" borderId="0" xfId="4" applyNumberFormat="1" applyFont="1" applyFill="1"/>
    <xf numFmtId="0" fontId="3" fillId="0" borderId="0" xfId="4" applyFill="1"/>
    <xf numFmtId="0" fontId="5" fillId="0" borderId="7" xfId="2" applyFont="1" applyBorder="1" applyAlignment="1">
      <alignment horizontal="center"/>
    </xf>
    <xf numFmtId="49" fontId="7" fillId="0" borderId="8" xfId="4" applyNumberFormat="1" applyFont="1" applyBorder="1" applyAlignment="1">
      <alignment horizontal="left"/>
    </xf>
    <xf numFmtId="3" fontId="7" fillId="0" borderId="9" xfId="4" applyNumberFormat="1" applyFont="1" applyBorder="1"/>
    <xf numFmtId="3" fontId="7" fillId="0" borderId="10" xfId="4" applyNumberFormat="1" applyFont="1" applyBorder="1"/>
    <xf numFmtId="3" fontId="7" fillId="0" borderId="11" xfId="4" applyNumberFormat="1" applyFont="1" applyBorder="1"/>
    <xf numFmtId="3" fontId="7" fillId="0" borderId="12" xfId="4" applyNumberFormat="1" applyFont="1" applyBorder="1"/>
    <xf numFmtId="3" fontId="7" fillId="0" borderId="13" xfId="4" applyNumberFormat="1" applyFont="1" applyBorder="1"/>
    <xf numFmtId="3" fontId="7" fillId="0" borderId="8" xfId="4" applyNumberFormat="1" applyFont="1" applyBorder="1"/>
    <xf numFmtId="164" fontId="7" fillId="0" borderId="14" xfId="4" applyNumberFormat="1" applyFont="1" applyBorder="1"/>
    <xf numFmtId="49" fontId="7" fillId="0" borderId="15" xfId="4" applyNumberFormat="1" applyFont="1" applyBorder="1" applyAlignment="1">
      <alignment horizontal="left"/>
    </xf>
    <xf numFmtId="3" fontId="7" fillId="0" borderId="16" xfId="4" applyNumberFormat="1" applyFont="1" applyBorder="1"/>
    <xf numFmtId="3" fontId="7" fillId="0" borderId="17" xfId="4" applyNumberFormat="1" applyFont="1" applyBorder="1"/>
    <xf numFmtId="3" fontId="7" fillId="0" borderId="15" xfId="4" applyNumberFormat="1" applyFont="1" applyBorder="1"/>
    <xf numFmtId="164" fontId="7" fillId="0" borderId="18" xfId="4" applyNumberFormat="1" applyFont="1" applyBorder="1"/>
    <xf numFmtId="3" fontId="7" fillId="0" borderId="16" xfId="4" applyNumberFormat="1" applyFont="1" applyFill="1" applyBorder="1"/>
    <xf numFmtId="3" fontId="7" fillId="0" borderId="17" xfId="4" applyNumberFormat="1" applyFont="1" applyFill="1" applyBorder="1"/>
    <xf numFmtId="3" fontId="7" fillId="0" borderId="15" xfId="4" applyNumberFormat="1" applyFont="1" applyFill="1" applyBorder="1"/>
    <xf numFmtId="49" fontId="8" fillId="2" borderId="15" xfId="4" applyNumberFormat="1" applyFont="1" applyFill="1" applyBorder="1" applyAlignment="1">
      <alignment horizontal="left"/>
    </xf>
    <xf numFmtId="3" fontId="8" fillId="2" borderId="16" xfId="4" applyNumberFormat="1" applyFont="1" applyFill="1" applyBorder="1"/>
    <xf numFmtId="3" fontId="8" fillId="2" borderId="17" xfId="4" applyNumberFormat="1" applyFont="1" applyFill="1" applyBorder="1"/>
    <xf numFmtId="3" fontId="8" fillId="2" borderId="15" xfId="4" applyNumberFormat="1" applyFont="1" applyFill="1" applyBorder="1"/>
    <xf numFmtId="164" fontId="8" fillId="2" borderId="18" xfId="4" applyNumberFormat="1" applyFont="1" applyFill="1" applyBorder="1"/>
    <xf numFmtId="49" fontId="7" fillId="0" borderId="19" xfId="4" applyNumberFormat="1" applyFont="1" applyBorder="1" applyAlignment="1">
      <alignment horizontal="left"/>
    </xf>
    <xf numFmtId="3" fontId="8" fillId="0" borderId="20" xfId="4" applyNumberFormat="1" applyFont="1" applyBorder="1"/>
    <xf numFmtId="3" fontId="8" fillId="0" borderId="21" xfId="4" applyNumberFormat="1" applyFont="1" applyBorder="1"/>
    <xf numFmtId="3" fontId="8" fillId="0" borderId="19" xfId="4" applyNumberFormat="1" applyFont="1" applyBorder="1"/>
    <xf numFmtId="164" fontId="8" fillId="0" borderId="22" xfId="4" applyNumberFormat="1" applyFont="1" applyBorder="1"/>
    <xf numFmtId="3" fontId="8" fillId="0" borderId="20" xfId="4" applyNumberFormat="1" applyFont="1" applyFill="1" applyBorder="1"/>
    <xf numFmtId="3" fontId="8" fillId="0" borderId="21" xfId="4" applyNumberFormat="1" applyFont="1" applyFill="1" applyBorder="1"/>
    <xf numFmtId="3" fontId="8" fillId="0" borderId="19" xfId="4" applyNumberFormat="1" applyFont="1" applyFill="1" applyBorder="1"/>
    <xf numFmtId="49" fontId="8" fillId="0" borderId="23" xfId="4" applyNumberFormat="1" applyFont="1" applyBorder="1" applyAlignment="1">
      <alignment horizontal="left"/>
    </xf>
    <xf numFmtId="3" fontId="8" fillId="0" borderId="24" xfId="4" applyNumberFormat="1" applyFont="1" applyBorder="1"/>
    <xf numFmtId="3" fontId="8" fillId="0" borderId="25" xfId="4" applyNumberFormat="1" applyFont="1" applyBorder="1"/>
    <xf numFmtId="3" fontId="8" fillId="0" borderId="23" xfId="4" applyNumberFormat="1" applyFont="1" applyBorder="1"/>
    <xf numFmtId="164" fontId="8" fillId="0" borderId="26" xfId="4" applyNumberFormat="1" applyFont="1" applyBorder="1"/>
    <xf numFmtId="3" fontId="8" fillId="0" borderId="24" xfId="4" applyNumberFormat="1" applyFont="1" applyFill="1" applyBorder="1"/>
    <xf numFmtId="3" fontId="8" fillId="0" borderId="25" xfId="4" applyNumberFormat="1" applyFont="1" applyFill="1" applyBorder="1"/>
    <xf numFmtId="3" fontId="8" fillId="0" borderId="23" xfId="4" applyNumberFormat="1" applyFont="1" applyFill="1" applyBorder="1"/>
    <xf numFmtId="3" fontId="8" fillId="0" borderId="12" xfId="4" applyNumberFormat="1" applyFont="1" applyBorder="1"/>
    <xf numFmtId="3" fontId="8" fillId="0" borderId="13" xfId="4" applyNumberFormat="1" applyFont="1" applyBorder="1"/>
    <xf numFmtId="3" fontId="8" fillId="0" borderId="8" xfId="4" applyNumberFormat="1" applyFont="1" applyBorder="1"/>
    <xf numFmtId="164" fontId="8" fillId="0" borderId="14" xfId="4" applyNumberFormat="1" applyFont="1" applyBorder="1"/>
    <xf numFmtId="3" fontId="8" fillId="0" borderId="12" xfId="4" applyNumberFormat="1" applyFont="1" applyFill="1" applyBorder="1"/>
    <xf numFmtId="3" fontId="8" fillId="0" borderId="13" xfId="4" applyNumberFormat="1" applyFont="1" applyFill="1" applyBorder="1"/>
    <xf numFmtId="3" fontId="8" fillId="0" borderId="8" xfId="4" applyNumberFormat="1" applyFont="1" applyFill="1" applyBorder="1"/>
    <xf numFmtId="3" fontId="8" fillId="0" borderId="16" xfId="4" applyNumberFormat="1" applyFont="1" applyBorder="1"/>
    <xf numFmtId="3" fontId="8" fillId="0" borderId="17" xfId="4" applyNumberFormat="1" applyFont="1" applyBorder="1"/>
    <xf numFmtId="3" fontId="8" fillId="0" borderId="15" xfId="4" applyNumberFormat="1" applyFont="1" applyBorder="1"/>
    <xf numFmtId="164" fontId="8" fillId="0" borderId="18" xfId="4" applyNumberFormat="1" applyFont="1" applyBorder="1"/>
    <xf numFmtId="3" fontId="8" fillId="0" borderId="16" xfId="4" applyNumberFormat="1" applyFont="1" applyFill="1" applyBorder="1"/>
    <xf numFmtId="3" fontId="8" fillId="0" borderId="17" xfId="4" applyNumberFormat="1" applyFont="1" applyFill="1" applyBorder="1"/>
    <xf numFmtId="3" fontId="8" fillId="0" borderId="15" xfId="4" applyNumberFormat="1" applyFont="1" applyFill="1" applyBorder="1"/>
    <xf numFmtId="49" fontId="8" fillId="0" borderId="27" xfId="4" applyNumberFormat="1" applyFont="1" applyBorder="1" applyAlignment="1">
      <alignment horizontal="left"/>
    </xf>
    <xf numFmtId="3" fontId="8" fillId="0" borderId="28" xfId="4" applyNumberFormat="1" applyFont="1" applyBorder="1"/>
    <xf numFmtId="3" fontId="8" fillId="0" borderId="29" xfId="4" applyNumberFormat="1" applyFont="1" applyBorder="1"/>
    <xf numFmtId="3" fontId="8" fillId="0" borderId="27" xfId="4" applyNumberFormat="1" applyFont="1" applyBorder="1"/>
    <xf numFmtId="164" fontId="8" fillId="0" borderId="30" xfId="4" applyNumberFormat="1" applyFont="1" applyBorder="1"/>
    <xf numFmtId="3" fontId="8" fillId="0" borderId="28" xfId="4" applyNumberFormat="1" applyFont="1" applyFill="1" applyBorder="1"/>
    <xf numFmtId="3" fontId="8" fillId="0" borderId="29" xfId="4" applyNumberFormat="1" applyFont="1" applyFill="1" applyBorder="1"/>
    <xf numFmtId="3" fontId="8" fillId="0" borderId="27" xfId="4" applyNumberFormat="1" applyFont="1" applyFill="1" applyBorder="1"/>
    <xf numFmtId="3" fontId="7" fillId="0" borderId="12" xfId="4" applyNumberFormat="1" applyFont="1" applyFill="1" applyBorder="1"/>
    <xf numFmtId="3" fontId="7" fillId="0" borderId="13" xfId="4" applyNumberFormat="1" applyFont="1" applyFill="1" applyBorder="1"/>
    <xf numFmtId="3" fontId="7" fillId="0" borderId="8" xfId="4" applyNumberFormat="1" applyFont="1" applyFill="1" applyBorder="1"/>
    <xf numFmtId="49" fontId="7" fillId="0" borderId="15" xfId="4" applyNumberFormat="1" applyFont="1" applyFill="1" applyBorder="1" applyAlignment="1">
      <alignment horizontal="left"/>
    </xf>
    <xf numFmtId="164" fontId="8" fillId="0" borderId="18" xfId="4" applyNumberFormat="1" applyFont="1" applyFill="1" applyBorder="1"/>
    <xf numFmtId="164" fontId="8" fillId="0" borderId="26" xfId="4" applyNumberFormat="1" applyFont="1" applyFill="1" applyBorder="1"/>
    <xf numFmtId="164" fontId="8" fillId="0" borderId="30" xfId="4" applyNumberFormat="1" applyFont="1" applyFill="1" applyBorder="1"/>
    <xf numFmtId="49" fontId="7" fillId="0" borderId="31" xfId="4" applyNumberFormat="1" applyFont="1" applyBorder="1" applyAlignment="1">
      <alignment horizontal="left"/>
    </xf>
    <xf numFmtId="3" fontId="8" fillId="0" borderId="32" xfId="4" applyNumberFormat="1" applyFont="1" applyBorder="1"/>
    <xf numFmtId="3" fontId="8" fillId="0" borderId="33" xfId="4" applyNumberFormat="1" applyFont="1" applyBorder="1"/>
    <xf numFmtId="3" fontId="8" fillId="0" borderId="31" xfId="4" applyNumberFormat="1" applyFont="1" applyBorder="1"/>
    <xf numFmtId="164" fontId="8" fillId="0" borderId="34" xfId="4" applyNumberFormat="1" applyFont="1" applyBorder="1"/>
    <xf numFmtId="3" fontId="8" fillId="0" borderId="32" xfId="4" applyNumberFormat="1" applyFont="1" applyFill="1" applyBorder="1"/>
    <xf numFmtId="3" fontId="8" fillId="0" borderId="33" xfId="4" applyNumberFormat="1" applyFont="1" applyFill="1" applyBorder="1"/>
    <xf numFmtId="3" fontId="8" fillId="0" borderId="31" xfId="4" applyNumberFormat="1" applyFont="1" applyFill="1" applyBorder="1"/>
    <xf numFmtId="164" fontId="8" fillId="0" borderId="34" xfId="4" applyNumberFormat="1" applyFont="1" applyFill="1" applyBorder="1"/>
    <xf numFmtId="49" fontId="8" fillId="0" borderId="31" xfId="4" applyNumberFormat="1" applyFont="1" applyBorder="1" applyAlignment="1">
      <alignment horizontal="left"/>
    </xf>
    <xf numFmtId="1" fontId="7" fillId="0" borderId="12" xfId="4" applyNumberFormat="1" applyFont="1" applyBorder="1" applyAlignment="1">
      <alignment horizontal="center"/>
    </xf>
    <xf numFmtId="1" fontId="7" fillId="0" borderId="13" xfId="4" applyNumberFormat="1" applyFont="1" applyBorder="1" applyAlignment="1">
      <alignment horizontal="center"/>
    </xf>
    <xf numFmtId="1" fontId="7" fillId="0" borderId="16" xfId="4" applyNumberFormat="1" applyFont="1" applyBorder="1" applyAlignment="1">
      <alignment horizontal="center"/>
    </xf>
    <xf numFmtId="1" fontId="7" fillId="0" borderId="17" xfId="4" applyNumberFormat="1" applyFont="1" applyBorder="1" applyAlignment="1">
      <alignment horizontal="center"/>
    </xf>
    <xf numFmtId="1" fontId="8" fillId="2" borderId="16" xfId="4" applyNumberFormat="1" applyFont="1" applyFill="1" applyBorder="1" applyAlignment="1">
      <alignment horizontal="center"/>
    </xf>
    <xf numFmtId="1" fontId="8" fillId="2" borderId="17" xfId="4" applyNumberFormat="1" applyFont="1" applyFill="1" applyBorder="1" applyAlignment="1">
      <alignment horizontal="center"/>
    </xf>
    <xf numFmtId="1" fontId="7" fillId="2" borderId="17" xfId="4" applyNumberFormat="1" applyFont="1" applyFill="1" applyBorder="1" applyAlignment="1">
      <alignment horizontal="center"/>
    </xf>
    <xf numFmtId="1" fontId="7" fillId="0" borderId="20" xfId="4" applyNumberFormat="1" applyFont="1" applyBorder="1" applyAlignment="1">
      <alignment horizontal="center"/>
    </xf>
    <xf numFmtId="1" fontId="8" fillId="0" borderId="21" xfId="4" applyNumberFormat="1" applyFont="1" applyBorder="1" applyAlignment="1">
      <alignment horizontal="left"/>
    </xf>
    <xf numFmtId="1" fontId="7" fillId="0" borderId="21" xfId="4" applyNumberFormat="1" applyFont="1" applyBorder="1" applyAlignment="1">
      <alignment horizontal="center"/>
    </xf>
    <xf numFmtId="1" fontId="8" fillId="0" borderId="24" xfId="4" applyNumberFormat="1" applyFont="1" applyBorder="1" applyAlignment="1">
      <alignment horizontal="center"/>
    </xf>
    <xf numFmtId="1" fontId="7" fillId="0" borderId="25" xfId="4" applyNumberFormat="1" applyFont="1" applyBorder="1" applyAlignment="1">
      <alignment horizontal="center"/>
    </xf>
    <xf numFmtId="1" fontId="8" fillId="0" borderId="12" xfId="4" applyNumberFormat="1" applyFont="1" applyBorder="1" applyAlignment="1">
      <alignment horizontal="left"/>
    </xf>
    <xf numFmtId="1" fontId="8" fillId="0" borderId="17" xfId="4" applyNumberFormat="1" applyFont="1" applyBorder="1" applyAlignment="1">
      <alignment horizontal="left"/>
    </xf>
    <xf numFmtId="1" fontId="8" fillId="0" borderId="28" xfId="4" applyNumberFormat="1" applyFont="1" applyBorder="1" applyAlignment="1">
      <alignment horizontal="center"/>
    </xf>
    <xf numFmtId="1" fontId="7" fillId="0" borderId="29" xfId="4" applyNumberFormat="1" applyFont="1" applyBorder="1" applyAlignment="1">
      <alignment horizontal="center"/>
    </xf>
    <xf numFmtId="1" fontId="7" fillId="0" borderId="16" xfId="4" applyNumberFormat="1" applyFont="1" applyFill="1" applyBorder="1" applyAlignment="1">
      <alignment horizontal="center"/>
    </xf>
    <xf numFmtId="1" fontId="8" fillId="0" borderId="17" xfId="4" applyNumberFormat="1" applyFont="1" applyFill="1" applyBorder="1" applyAlignment="1">
      <alignment horizontal="left"/>
    </xf>
    <xf numFmtId="1" fontId="7" fillId="0" borderId="17" xfId="4" applyNumberFormat="1" applyFont="1" applyFill="1" applyBorder="1" applyAlignment="1">
      <alignment horizontal="center"/>
    </xf>
    <xf numFmtId="1" fontId="8" fillId="0" borderId="32" xfId="4" applyNumberFormat="1" applyFont="1" applyBorder="1" applyAlignment="1">
      <alignment horizontal="left"/>
    </xf>
    <xf numFmtId="1" fontId="7" fillId="0" borderId="33" xfId="4" applyNumberFormat="1" applyFont="1" applyBorder="1" applyAlignment="1">
      <alignment horizontal="center"/>
    </xf>
    <xf numFmtId="1" fontId="8" fillId="0" borderId="32" xfId="4" applyNumberFormat="1" applyFont="1" applyBorder="1" applyAlignment="1">
      <alignment horizontal="center"/>
    </xf>
    <xf numFmtId="0" fontId="9" fillId="0" borderId="0" xfId="4" applyFont="1"/>
    <xf numFmtId="0" fontId="5" fillId="0" borderId="35" xfId="4" applyFont="1" applyBorder="1" applyAlignment="1">
      <alignment horizontal="center"/>
    </xf>
    <xf numFmtId="0" fontId="5" fillId="0" borderId="36" xfId="4" applyFont="1" applyBorder="1" applyAlignment="1">
      <alignment horizontal="left"/>
    </xf>
    <xf numFmtId="0" fontId="5" fillId="0" borderId="36" xfId="4" applyFont="1" applyBorder="1" applyAlignment="1">
      <alignment horizontal="center"/>
    </xf>
    <xf numFmtId="0" fontId="5" fillId="0" borderId="37" xfId="4" applyFont="1" applyBorder="1" applyAlignment="1">
      <alignment horizontal="center"/>
    </xf>
    <xf numFmtId="0" fontId="5" fillId="0" borderId="38" xfId="2" applyFont="1" applyBorder="1" applyAlignment="1">
      <alignment horizontal="center"/>
    </xf>
    <xf numFmtId="0" fontId="5" fillId="0" borderId="39" xfId="2" applyFont="1" applyBorder="1" applyAlignment="1">
      <alignment horizontal="center"/>
    </xf>
    <xf numFmtId="0" fontId="5" fillId="0" borderId="40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41" xfId="2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0" fontId="7" fillId="0" borderId="10" xfId="4" applyFont="1" applyBorder="1" applyAlignment="1">
      <alignment horizontal="center"/>
    </xf>
    <xf numFmtId="0" fontId="7" fillId="0" borderId="11" xfId="4" applyFont="1" applyBorder="1" applyAlignment="1">
      <alignment horizontal="left"/>
    </xf>
    <xf numFmtId="0" fontId="7" fillId="0" borderId="9" xfId="2" applyFont="1" applyBorder="1" applyAlignment="1">
      <alignment horizontal="right"/>
    </xf>
    <xf numFmtId="0" fontId="7" fillId="0" borderId="10" xfId="2" applyFont="1" applyBorder="1" applyAlignment="1">
      <alignment horizontal="right"/>
    </xf>
    <xf numFmtId="0" fontId="7" fillId="0" borderId="11" xfId="2" applyFont="1" applyBorder="1" applyAlignment="1">
      <alignment horizontal="right"/>
    </xf>
    <xf numFmtId="0" fontId="10" fillId="0" borderId="0" xfId="4" applyFont="1"/>
    <xf numFmtId="0" fontId="11" fillId="0" borderId="0" xfId="4" applyFont="1" applyAlignment="1">
      <alignment horizontal="centerContinuous"/>
    </xf>
    <xf numFmtId="164" fontId="7" fillId="0" borderId="18" xfId="4" applyNumberFormat="1" applyFont="1" applyFill="1" applyBorder="1"/>
    <xf numFmtId="3" fontId="8" fillId="2" borderId="42" xfId="4" applyNumberFormat="1" applyFont="1" applyFill="1" applyBorder="1"/>
    <xf numFmtId="3" fontId="8" fillId="2" borderId="43" xfId="4" applyNumberFormat="1" applyFont="1" applyFill="1" applyBorder="1"/>
    <xf numFmtId="1" fontId="7" fillId="0" borderId="39" xfId="4" applyNumberFormat="1" applyFont="1" applyFill="1" applyBorder="1" applyAlignment="1">
      <alignment horizontal="center"/>
    </xf>
    <xf numFmtId="1" fontId="8" fillId="0" borderId="7" xfId="4" applyNumberFormat="1" applyFont="1" applyFill="1" applyBorder="1" applyAlignment="1">
      <alignment horizontal="left"/>
    </xf>
    <xf numFmtId="3" fontId="8" fillId="0" borderId="38" xfId="4" applyNumberFormat="1" applyFont="1" applyFill="1" applyBorder="1"/>
    <xf numFmtId="3" fontId="8" fillId="0" borderId="39" xfId="4" applyNumberFormat="1" applyFont="1" applyFill="1" applyBorder="1"/>
    <xf numFmtId="3" fontId="8" fillId="0" borderId="40" xfId="4" applyNumberFormat="1" applyFont="1" applyFill="1" applyBorder="1"/>
    <xf numFmtId="164" fontId="8" fillId="0" borderId="7" xfId="4" applyNumberFormat="1" applyFont="1" applyFill="1" applyBorder="1"/>
    <xf numFmtId="0" fontId="7" fillId="2" borderId="38" xfId="4" applyFont="1" applyFill="1" applyBorder="1"/>
    <xf numFmtId="1" fontId="7" fillId="2" borderId="39" xfId="4" applyNumberFormat="1" applyFont="1" applyFill="1" applyBorder="1" applyAlignment="1">
      <alignment horizontal="center"/>
    </xf>
    <xf numFmtId="1" fontId="8" fillId="2" borderId="7" xfId="4" applyNumberFormat="1" applyFont="1" applyFill="1" applyBorder="1" applyAlignment="1">
      <alignment horizontal="left"/>
    </xf>
    <xf numFmtId="3" fontId="8" fillId="2" borderId="38" xfId="4" applyNumberFormat="1" applyFont="1" applyFill="1" applyBorder="1"/>
    <xf numFmtId="3" fontId="8" fillId="2" borderId="39" xfId="4" applyNumberFormat="1" applyFont="1" applyFill="1" applyBorder="1"/>
    <xf numFmtId="164" fontId="8" fillId="2" borderId="7" xfId="4" applyNumberFormat="1" applyFont="1" applyFill="1" applyBorder="1"/>
    <xf numFmtId="3" fontId="8" fillId="2" borderId="4" xfId="4" applyNumberFormat="1" applyFont="1" applyFill="1" applyBorder="1"/>
    <xf numFmtId="3" fontId="8" fillId="2" borderId="44" xfId="4" applyNumberFormat="1" applyFont="1" applyFill="1" applyBorder="1"/>
    <xf numFmtId="0" fontId="7" fillId="0" borderId="15" xfId="4" applyNumberFormat="1" applyFont="1" applyFill="1" applyBorder="1" applyAlignment="1">
      <alignment horizontal="left"/>
    </xf>
    <xf numFmtId="0" fontId="7" fillId="0" borderId="15" xfId="2" applyNumberFormat="1" applyFont="1" applyBorder="1" applyAlignment="1">
      <alignment horizontal="left"/>
    </xf>
    <xf numFmtId="3" fontId="7" fillId="0" borderId="42" xfId="4" applyNumberFormat="1" applyFont="1" applyFill="1" applyBorder="1"/>
    <xf numFmtId="3" fontId="7" fillId="0" borderId="45" xfId="4" applyNumberFormat="1" applyFont="1" applyFill="1" applyBorder="1"/>
    <xf numFmtId="3" fontId="7" fillId="0" borderId="43" xfId="4" applyNumberFormat="1" applyFont="1" applyFill="1" applyBorder="1"/>
    <xf numFmtId="0" fontId="4" fillId="0" borderId="46" xfId="4" applyFont="1" applyBorder="1"/>
    <xf numFmtId="0" fontId="5" fillId="0" borderId="47" xfId="4" applyFont="1" applyBorder="1" applyAlignment="1">
      <alignment horizontal="center"/>
    </xf>
    <xf numFmtId="1" fontId="8" fillId="2" borderId="42" xfId="4" applyNumberFormat="1" applyFont="1" applyFill="1" applyBorder="1" applyAlignment="1">
      <alignment horizontal="center"/>
    </xf>
    <xf numFmtId="1" fontId="7" fillId="2" borderId="42" xfId="4" applyNumberFormat="1" applyFont="1" applyFill="1" applyBorder="1" applyAlignment="1">
      <alignment horizontal="center"/>
    </xf>
    <xf numFmtId="1" fontId="8" fillId="0" borderId="48" xfId="4" applyNumberFormat="1" applyFont="1" applyBorder="1" applyAlignment="1">
      <alignment horizontal="center"/>
    </xf>
    <xf numFmtId="1" fontId="7" fillId="0" borderId="32" xfId="4" applyNumberFormat="1" applyFont="1" applyBorder="1" applyAlignment="1">
      <alignment horizontal="center"/>
    </xf>
    <xf numFmtId="1" fontId="7" fillId="0" borderId="38" xfId="4" applyNumberFormat="1" applyFont="1" applyFill="1" applyBorder="1" applyAlignment="1">
      <alignment horizontal="center"/>
    </xf>
    <xf numFmtId="0" fontId="9" fillId="0" borderId="1" xfId="4" applyFont="1" applyBorder="1"/>
    <xf numFmtId="1" fontId="9" fillId="0" borderId="2" xfId="4" applyNumberFormat="1" applyFont="1" applyBorder="1" applyAlignment="1">
      <alignment horizontal="left"/>
    </xf>
    <xf numFmtId="49" fontId="9" fillId="0" borderId="3" xfId="4" applyNumberFormat="1" applyFont="1" applyBorder="1" applyAlignment="1">
      <alignment horizontal="left"/>
    </xf>
    <xf numFmtId="0" fontId="12" fillId="0" borderId="4" xfId="2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6" xfId="0" applyFont="1" applyBorder="1" applyAlignment="1">
      <alignment horizontal="centerContinuous"/>
    </xf>
    <xf numFmtId="0" fontId="9" fillId="0" borderId="6" xfId="4" applyFont="1" applyBorder="1" applyAlignment="1">
      <alignment horizontal="centerContinuous"/>
    </xf>
    <xf numFmtId="0" fontId="12" fillId="0" borderId="35" xfId="4" applyFont="1" applyBorder="1" applyAlignment="1">
      <alignment horizontal="center"/>
    </xf>
    <xf numFmtId="0" fontId="12" fillId="0" borderId="36" xfId="4" applyFont="1" applyBorder="1" applyAlignment="1">
      <alignment horizontal="center"/>
    </xf>
    <xf numFmtId="0" fontId="12" fillId="0" borderId="37" xfId="4" applyFont="1" applyBorder="1" applyAlignment="1">
      <alignment horizontal="center"/>
    </xf>
    <xf numFmtId="0" fontId="12" fillId="0" borderId="38" xfId="2" applyFont="1" applyBorder="1" applyAlignment="1">
      <alignment horizontal="center"/>
    </xf>
    <xf numFmtId="0" fontId="12" fillId="0" borderId="4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2" fillId="0" borderId="39" xfId="2" applyFont="1" applyBorder="1" applyAlignment="1">
      <alignment horizontal="center" shrinkToFit="1"/>
    </xf>
    <xf numFmtId="49" fontId="7" fillId="0" borderId="15" xfId="4" applyNumberFormat="1" applyFont="1" applyBorder="1" applyAlignment="1">
      <alignment horizontal="left" shrinkToFit="1"/>
    </xf>
    <xf numFmtId="3" fontId="7" fillId="0" borderId="45" xfId="4" applyNumberFormat="1" applyFont="1" applyBorder="1"/>
    <xf numFmtId="3" fontId="8" fillId="2" borderId="40" xfId="4" applyNumberFormat="1" applyFont="1" applyFill="1" applyBorder="1"/>
    <xf numFmtId="0" fontId="7" fillId="0" borderId="17" xfId="3" applyFont="1" applyFill="1" applyBorder="1" applyAlignment="1">
      <alignment horizontal="left"/>
    </xf>
    <xf numFmtId="3" fontId="8" fillId="2" borderId="45" xfId="4" applyNumberFormat="1" applyFont="1" applyFill="1" applyBorder="1"/>
    <xf numFmtId="49" fontId="7" fillId="0" borderId="18" xfId="4" applyNumberFormat="1" applyFont="1" applyBorder="1" applyAlignment="1">
      <alignment horizontal="left"/>
    </xf>
    <xf numFmtId="49" fontId="8" fillId="2" borderId="18" xfId="4" applyNumberFormat="1" applyFont="1" applyFill="1" applyBorder="1" applyAlignment="1">
      <alignment horizontal="left"/>
    </xf>
    <xf numFmtId="3" fontId="7" fillId="0" borderId="42" xfId="4" applyNumberFormat="1" applyFont="1" applyBorder="1"/>
    <xf numFmtId="0" fontId="3" fillId="0" borderId="0" xfId="4" applyFont="1"/>
    <xf numFmtId="4" fontId="3" fillId="0" borderId="0" xfId="4" applyNumberFormat="1"/>
    <xf numFmtId="3" fontId="9" fillId="0" borderId="0" xfId="4" applyNumberFormat="1" applyFont="1"/>
    <xf numFmtId="1" fontId="7" fillId="0" borderId="24" xfId="4" applyNumberFormat="1" applyFont="1" applyBorder="1" applyAlignment="1">
      <alignment horizontal="center"/>
    </xf>
    <xf numFmtId="1" fontId="8" fillId="0" borderId="25" xfId="4" applyNumberFormat="1" applyFont="1" applyBorder="1" applyAlignment="1">
      <alignment horizontal="left"/>
    </xf>
    <xf numFmtId="49" fontId="7" fillId="0" borderId="23" xfId="4" applyNumberFormat="1" applyFont="1" applyBorder="1" applyAlignment="1">
      <alignment horizontal="left"/>
    </xf>
    <xf numFmtId="3" fontId="7" fillId="0" borderId="49" xfId="4" applyNumberFormat="1" applyFont="1" applyBorder="1"/>
    <xf numFmtId="49" fontId="8" fillId="2" borderId="15" xfId="4" applyNumberFormat="1" applyFont="1" applyFill="1" applyBorder="1" applyAlignment="1">
      <alignment horizontal="left" shrinkToFit="1"/>
    </xf>
    <xf numFmtId="3" fontId="16" fillId="0" borderId="0" xfId="4" applyNumberFormat="1" applyFont="1"/>
    <xf numFmtId="0" fontId="16" fillId="0" borderId="0" xfId="4" applyFont="1"/>
    <xf numFmtId="164" fontId="16" fillId="0" borderId="0" xfId="4" applyNumberFormat="1" applyFont="1"/>
    <xf numFmtId="0" fontId="13" fillId="0" borderId="0" xfId="2" applyFont="1" applyAlignment="1">
      <alignment horizontal="center"/>
    </xf>
  </cellXfs>
  <cellStyles count="5">
    <cellStyle name="Nedefinován" xfId="1"/>
    <cellStyle name="normální" xfId="0" builtinId="0"/>
    <cellStyle name="normální_Příjmy město oddíly SR 2000" xfId="2"/>
    <cellStyle name="normální_Výdaje 2001-tab" xfId="3"/>
    <cellStyle name="normální_Výdaje SR 2000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S178"/>
  <sheetViews>
    <sheetView showZeros="0" topLeftCell="B1" zoomScale="65" zoomScaleNormal="65" zoomScaleSheetLayoutView="75" workbookViewId="0">
      <selection activeCell="B3" sqref="B3"/>
    </sheetView>
  </sheetViews>
  <sheetFormatPr defaultColWidth="7.109375" defaultRowHeight="12.75"/>
  <cols>
    <col min="1" max="1" width="4.109375" style="1" hidden="1" customWidth="1"/>
    <col min="2" max="2" width="4.77734375" style="1" customWidth="1"/>
    <col min="3" max="3" width="6.44140625" style="2" hidden="1" customWidth="1"/>
    <col min="4" max="4" width="58" style="3" customWidth="1"/>
    <col min="5" max="5" width="13.77734375" style="4" customWidth="1"/>
    <col min="6" max="6" width="15" style="1" customWidth="1"/>
    <col min="7" max="7" width="14.5546875" style="1" customWidth="1"/>
    <col min="8" max="8" width="9" style="1" customWidth="1"/>
    <col min="9" max="9" width="13.77734375" style="1" customWidth="1"/>
    <col min="10" max="10" width="15.109375" style="1" customWidth="1"/>
    <col min="11" max="11" width="15.21875" style="1" customWidth="1"/>
    <col min="12" max="12" width="9" style="1" bestFit="1" customWidth="1"/>
    <col min="13" max="13" width="13.77734375" style="1" customWidth="1"/>
    <col min="14" max="14" width="15.21875" style="1" customWidth="1"/>
    <col min="15" max="15" width="15.6640625" style="1" customWidth="1"/>
    <col min="16" max="16" width="8.77734375" style="1" bestFit="1" customWidth="1"/>
    <col min="17" max="16384" width="7.109375" style="1"/>
  </cols>
  <sheetData>
    <row r="1" spans="1:19" ht="22.5">
      <c r="A1" s="141" t="s">
        <v>62</v>
      </c>
      <c r="B1" s="205" t="s">
        <v>205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142"/>
    </row>
    <row r="2" spans="1:19" ht="20.25">
      <c r="A2" s="141"/>
    </row>
    <row r="3" spans="1:19" ht="13.5" thickBot="1"/>
    <row r="4" spans="1:19" ht="19.5" thickBot="1">
      <c r="A4" s="165"/>
      <c r="B4" s="172"/>
      <c r="C4" s="173"/>
      <c r="D4" s="174"/>
      <c r="E4" s="175" t="s">
        <v>94</v>
      </c>
      <c r="F4" s="176"/>
      <c r="G4" s="176"/>
      <c r="H4" s="177"/>
      <c r="I4" s="175" t="s">
        <v>95</v>
      </c>
      <c r="J4" s="176"/>
      <c r="K4" s="176"/>
      <c r="L4" s="177"/>
      <c r="M4" s="175" t="s">
        <v>89</v>
      </c>
      <c r="N4" s="176"/>
      <c r="O4" s="176"/>
      <c r="P4" s="178"/>
      <c r="Q4" s="194" t="s">
        <v>176</v>
      </c>
      <c r="R4" s="194" t="s">
        <v>177</v>
      </c>
      <c r="S4" s="194" t="s">
        <v>178</v>
      </c>
    </row>
    <row r="5" spans="1:19" ht="19.5" thickBot="1">
      <c r="A5" s="166" t="s">
        <v>0</v>
      </c>
      <c r="B5" s="179" t="s">
        <v>1</v>
      </c>
      <c r="C5" s="180" t="s">
        <v>2</v>
      </c>
      <c r="D5" s="181" t="s">
        <v>58</v>
      </c>
      <c r="E5" s="182" t="s">
        <v>197</v>
      </c>
      <c r="F5" s="185" t="s">
        <v>203</v>
      </c>
      <c r="G5" s="183" t="s">
        <v>204</v>
      </c>
      <c r="H5" s="184" t="s">
        <v>60</v>
      </c>
      <c r="I5" s="182" t="s">
        <v>197</v>
      </c>
      <c r="J5" s="185" t="s">
        <v>203</v>
      </c>
      <c r="K5" s="183" t="s">
        <v>204</v>
      </c>
      <c r="L5" s="184" t="s">
        <v>60</v>
      </c>
      <c r="M5" s="182" t="s">
        <v>197</v>
      </c>
      <c r="N5" s="185" t="s">
        <v>203</v>
      </c>
      <c r="O5" s="183" t="s">
        <v>204</v>
      </c>
      <c r="P5" s="184" t="s">
        <v>60</v>
      </c>
    </row>
    <row r="6" spans="1:19" ht="20.25">
      <c r="A6" s="167">
        <v>1</v>
      </c>
      <c r="B6" s="117">
        <v>10</v>
      </c>
      <c r="C6" s="119"/>
      <c r="D6" s="161" t="s">
        <v>5</v>
      </c>
      <c r="E6" s="38">
        <f>+'PV a KV mB'!E9</f>
        <v>16580</v>
      </c>
      <c r="F6" s="39">
        <f>+'PV a KV mB'!F9</f>
        <v>17462</v>
      </c>
      <c r="G6" s="40">
        <f>+'PV a KV mB'!G9</f>
        <v>15340</v>
      </c>
      <c r="H6" s="143">
        <f t="shared" ref="H6:H26" si="0">+G6/F6*100</f>
        <v>87.847898293437183</v>
      </c>
      <c r="I6" s="38">
        <f>+'PV a KV mB'!I9</f>
        <v>0</v>
      </c>
      <c r="J6" s="39">
        <f>+'PV a KV mB'!J9</f>
        <v>950</v>
      </c>
      <c r="K6" s="40">
        <f>+'PV a KV mB'!K9</f>
        <v>932</v>
      </c>
      <c r="L6" s="143">
        <f t="shared" ref="L6:L7" si="1">+K6/J6*100</f>
        <v>98.10526315789474</v>
      </c>
      <c r="M6" s="38">
        <f>+'PV a KV mB'!M9</f>
        <v>16580</v>
      </c>
      <c r="N6" s="39">
        <f>+'PV a KV mB'!N9</f>
        <v>18412</v>
      </c>
      <c r="O6" s="40">
        <f>+'PV a KV mB'!O9</f>
        <v>16272</v>
      </c>
      <c r="P6" s="143">
        <f t="shared" ref="P6:P26" si="2">+O6/N6*100</f>
        <v>88.37714533999565</v>
      </c>
      <c r="Q6" s="195">
        <f t="shared" ref="Q6:Q27" si="3">O6/$O$28*100</f>
        <v>0.15056163598467515</v>
      </c>
      <c r="R6" s="195">
        <f t="shared" ref="R6:R27" si="4">G6/$G$28*100</f>
        <v>0.18982357544460046</v>
      </c>
      <c r="S6" s="195">
        <f t="shared" ref="S6:S27" si="5">K6/$K$28*100</f>
        <v>3.4184949379132364E-2</v>
      </c>
    </row>
    <row r="7" spans="1:19" ht="20.25">
      <c r="A7" s="167">
        <v>2</v>
      </c>
      <c r="B7" s="117">
        <v>21</v>
      </c>
      <c r="C7" s="119"/>
      <c r="D7" s="161" t="s">
        <v>6</v>
      </c>
      <c r="E7" s="38">
        <f>+'PV a KV mB'!E15</f>
        <v>46597</v>
      </c>
      <c r="F7" s="39">
        <f>+'PV a KV mB'!F15</f>
        <v>50336</v>
      </c>
      <c r="G7" s="40">
        <f>+'PV a KV mB'!G15</f>
        <v>49557</v>
      </c>
      <c r="H7" s="143">
        <f t="shared" si="0"/>
        <v>98.452399872854429</v>
      </c>
      <c r="I7" s="38">
        <f>+'PV a KV mB'!I15</f>
        <v>0</v>
      </c>
      <c r="J7" s="39">
        <f>'PV a KV mB'!J15</f>
        <v>2179</v>
      </c>
      <c r="K7" s="40">
        <f>'PV a KV mB'!K15</f>
        <v>2179</v>
      </c>
      <c r="L7" s="143">
        <f t="shared" si="1"/>
        <v>100</v>
      </c>
      <c r="M7" s="38">
        <f>+'PV a KV mB'!M15</f>
        <v>46597</v>
      </c>
      <c r="N7" s="39">
        <f>+'PV a KV mB'!N15</f>
        <v>52515</v>
      </c>
      <c r="O7" s="40">
        <f>+'PV a KV mB'!O15</f>
        <v>51736</v>
      </c>
      <c r="P7" s="143">
        <f t="shared" si="2"/>
        <v>98.516614300675997</v>
      </c>
      <c r="Q7" s="195">
        <f t="shared" si="3"/>
        <v>0.47870309730230781</v>
      </c>
      <c r="R7" s="195">
        <f t="shared" si="4"/>
        <v>0.61323904356636671</v>
      </c>
      <c r="S7" s="195">
        <f t="shared" si="5"/>
        <v>7.9923824782327707E-2</v>
      </c>
    </row>
    <row r="8" spans="1:19" ht="20.25">
      <c r="A8" s="167">
        <v>2</v>
      </c>
      <c r="B8" s="117">
        <v>22</v>
      </c>
      <c r="C8" s="119"/>
      <c r="D8" s="161" t="s">
        <v>10</v>
      </c>
      <c r="E8" s="38">
        <f>+'PV a KV mB'!E24</f>
        <v>2479008</v>
      </c>
      <c r="F8" s="39">
        <f>+'PV a KV mB'!F24</f>
        <v>2539304</v>
      </c>
      <c r="G8" s="40">
        <f>+'PV a KV mB'!G24</f>
        <v>2507013</v>
      </c>
      <c r="H8" s="143">
        <f t="shared" si="0"/>
        <v>98.728352335915673</v>
      </c>
      <c r="I8" s="38">
        <f>+'PV a KV mB'!I24</f>
        <v>345656</v>
      </c>
      <c r="J8" s="39">
        <f>+'PV a KV mB'!J24</f>
        <v>237601</v>
      </c>
      <c r="K8" s="40">
        <f>+'PV a KV mB'!K24</f>
        <v>193376</v>
      </c>
      <c r="L8" s="143">
        <f>+K8/J8*100</f>
        <v>81.386862849903835</v>
      </c>
      <c r="M8" s="38">
        <f>+'PV a KV mB'!M24</f>
        <v>2824664</v>
      </c>
      <c r="N8" s="39">
        <f>+'PV a KV mB'!N24</f>
        <v>2776905</v>
      </c>
      <c r="O8" s="40">
        <f>+'PV a KV mB'!O24</f>
        <v>2700389</v>
      </c>
      <c r="P8" s="143">
        <f t="shared" si="2"/>
        <v>97.244558240199069</v>
      </c>
      <c r="Q8" s="195">
        <f t="shared" si="3"/>
        <v>24.986171683568148</v>
      </c>
      <c r="R8" s="195">
        <f t="shared" si="4"/>
        <v>31.022827336772764</v>
      </c>
      <c r="S8" s="195">
        <f t="shared" si="5"/>
        <v>7.0928634883466737</v>
      </c>
    </row>
    <row r="9" spans="1:19" ht="20.25">
      <c r="A9" s="167">
        <v>2</v>
      </c>
      <c r="B9" s="117">
        <v>23</v>
      </c>
      <c r="C9" s="119"/>
      <c r="D9" s="161" t="s">
        <v>14</v>
      </c>
      <c r="E9" s="38">
        <f>+'PV a KV mB'!E33</f>
        <v>6621</v>
      </c>
      <c r="F9" s="39">
        <f>+'PV a KV mB'!F33</f>
        <v>12875</v>
      </c>
      <c r="G9" s="40">
        <f>+'PV a KV mB'!G33</f>
        <v>7540</v>
      </c>
      <c r="H9" s="143">
        <f t="shared" si="0"/>
        <v>58.563106796116507</v>
      </c>
      <c r="I9" s="38">
        <f>+'PV a KV mB'!I33</f>
        <v>816856</v>
      </c>
      <c r="J9" s="39">
        <f>+'PV a KV mB'!J33</f>
        <v>1420082</v>
      </c>
      <c r="K9" s="40">
        <f>+'PV a KV mB'!K33</f>
        <v>1359496</v>
      </c>
      <c r="L9" s="143">
        <f>+K9/J9*100</f>
        <v>95.733626649728677</v>
      </c>
      <c r="M9" s="38">
        <f>+'PV a KV mB'!M33</f>
        <v>823477</v>
      </c>
      <c r="N9" s="39">
        <f>+'PV a KV mB'!N33</f>
        <v>1432957</v>
      </c>
      <c r="O9" s="40">
        <f>+'PV a KV mB'!O33</f>
        <v>1367036</v>
      </c>
      <c r="P9" s="143">
        <f t="shared" si="2"/>
        <v>95.39965260646342</v>
      </c>
      <c r="Q9" s="195">
        <f t="shared" si="3"/>
        <v>12.648916949972122</v>
      </c>
      <c r="R9" s="195">
        <f t="shared" si="4"/>
        <v>9.3303113354125652E-2</v>
      </c>
      <c r="S9" s="195">
        <f t="shared" si="5"/>
        <v>49.865130838125459</v>
      </c>
    </row>
    <row r="10" spans="1:19" ht="20.25">
      <c r="A10" s="167">
        <v>3</v>
      </c>
      <c r="B10" s="117">
        <v>31</v>
      </c>
      <c r="C10" s="119"/>
      <c r="D10" s="161" t="s">
        <v>18</v>
      </c>
      <c r="E10" s="38">
        <f>+'PV a KV mB'!E48</f>
        <v>367898</v>
      </c>
      <c r="F10" s="39">
        <f>+'PV a KV mB'!F48</f>
        <v>471393</v>
      </c>
      <c r="G10" s="40">
        <f>+'PV a KV mB'!G48</f>
        <v>459130</v>
      </c>
      <c r="H10" s="143">
        <f t="shared" si="0"/>
        <v>97.398561285381831</v>
      </c>
      <c r="I10" s="38">
        <f>+'PV a KV mB'!I48</f>
        <v>160913</v>
      </c>
      <c r="J10" s="39">
        <f>+'PV a KV mB'!J48</f>
        <v>360294</v>
      </c>
      <c r="K10" s="40">
        <f>+'PV a KV mB'!K48</f>
        <v>211668</v>
      </c>
      <c r="L10" s="143">
        <f>+K10/J10*100</f>
        <v>58.748688571000351</v>
      </c>
      <c r="M10" s="38">
        <f>+'PV a KV mB'!M48</f>
        <v>528811</v>
      </c>
      <c r="N10" s="39">
        <f>+'PV a KV mB'!N48</f>
        <v>831687</v>
      </c>
      <c r="O10" s="40">
        <f>+'PV a KV mB'!O48</f>
        <v>670798</v>
      </c>
      <c r="P10" s="143">
        <f t="shared" si="2"/>
        <v>80.655102219945732</v>
      </c>
      <c r="Q10" s="195">
        <f t="shared" si="3"/>
        <v>6.2067628008387485</v>
      </c>
      <c r="R10" s="195">
        <f t="shared" si="4"/>
        <v>5.6814666358461157</v>
      </c>
      <c r="S10" s="195">
        <f t="shared" si="5"/>
        <v>7.7637981386074983</v>
      </c>
    </row>
    <row r="11" spans="1:19" ht="20.25">
      <c r="A11" s="167">
        <v>3</v>
      </c>
      <c r="B11" s="117">
        <v>32</v>
      </c>
      <c r="C11" s="119"/>
      <c r="D11" s="160" t="s">
        <v>18</v>
      </c>
      <c r="E11" s="38">
        <f>+'PV a KV mB'!E53</f>
        <v>759</v>
      </c>
      <c r="F11" s="39">
        <f>+'PV a KV mB'!F53</f>
        <v>1051</v>
      </c>
      <c r="G11" s="40">
        <f>+'PV a KV mB'!G53</f>
        <v>1025</v>
      </c>
      <c r="H11" s="143">
        <f t="shared" si="0"/>
        <v>97.526165556612753</v>
      </c>
      <c r="I11" s="38">
        <f>+'PV a KV mB'!I53</f>
        <v>0</v>
      </c>
      <c r="J11" s="39">
        <f>+'PV a KV mB'!J53</f>
        <v>0</v>
      </c>
      <c r="K11" s="40">
        <f>+'PV a KV mB'!K53</f>
        <v>0</v>
      </c>
      <c r="L11" s="143"/>
      <c r="M11" s="38">
        <f>+'PV a KV mB'!M53</f>
        <v>759</v>
      </c>
      <c r="N11" s="39">
        <f>+'PV a KV mB'!N53</f>
        <v>1051</v>
      </c>
      <c r="O11" s="40">
        <f>+'PV a KV mB'!O53</f>
        <v>1025</v>
      </c>
      <c r="P11" s="143">
        <f t="shared" si="2"/>
        <v>97.526165556612753</v>
      </c>
      <c r="Q11" s="195">
        <f t="shared" si="3"/>
        <v>9.4841246856128322E-3</v>
      </c>
      <c r="R11" s="195">
        <f t="shared" si="4"/>
        <v>1.2683778672145729E-2</v>
      </c>
      <c r="S11" s="195">
        <f t="shared" si="5"/>
        <v>0</v>
      </c>
    </row>
    <row r="12" spans="1:19" ht="20.25">
      <c r="A12" s="167">
        <v>3</v>
      </c>
      <c r="B12" s="117">
        <v>33</v>
      </c>
      <c r="C12" s="119"/>
      <c r="D12" s="160" t="s">
        <v>25</v>
      </c>
      <c r="E12" s="38">
        <f>+'PV a KV mB'!E70</f>
        <v>761952</v>
      </c>
      <c r="F12" s="39">
        <f>+'PV a KV mB'!F70</f>
        <v>801896</v>
      </c>
      <c r="G12" s="40">
        <f>+'PV a KV mB'!G70</f>
        <v>793133</v>
      </c>
      <c r="H12" s="143">
        <f t="shared" si="0"/>
        <v>98.907214900685375</v>
      </c>
      <c r="I12" s="38">
        <f>+'PV a KV mB'!I70</f>
        <v>89315</v>
      </c>
      <c r="J12" s="39">
        <f>+'PV a KV mB'!J70</f>
        <v>148769</v>
      </c>
      <c r="K12" s="40">
        <f>+'PV a KV mB'!K70</f>
        <v>131932</v>
      </c>
      <c r="L12" s="143">
        <f>+K12/J12*100</f>
        <v>88.682454005874874</v>
      </c>
      <c r="M12" s="38">
        <f>+'PV a KV mB'!M70</f>
        <v>851267</v>
      </c>
      <c r="N12" s="39">
        <f>+'PV a KV mB'!N70</f>
        <v>950665</v>
      </c>
      <c r="O12" s="40">
        <f>+'PV a KV mB'!O70</f>
        <v>925065</v>
      </c>
      <c r="P12" s="143">
        <f t="shared" si="2"/>
        <v>97.307148154186805</v>
      </c>
      <c r="Q12" s="195">
        <f t="shared" si="3"/>
        <v>8.5594456607770102</v>
      </c>
      <c r="R12" s="195">
        <f t="shared" si="4"/>
        <v>9.8145594434877648</v>
      </c>
      <c r="S12" s="195">
        <f t="shared" si="5"/>
        <v>4.8391510101799255</v>
      </c>
    </row>
    <row r="13" spans="1:19" ht="20.25">
      <c r="A13" s="167">
        <v>3</v>
      </c>
      <c r="B13" s="117">
        <v>34</v>
      </c>
      <c r="C13" s="119"/>
      <c r="D13" s="160" t="s">
        <v>27</v>
      </c>
      <c r="E13" s="38">
        <f>+'PV a KV mB'!E76</f>
        <v>192626</v>
      </c>
      <c r="F13" s="39">
        <f>+'PV a KV mB'!F76</f>
        <v>227257</v>
      </c>
      <c r="G13" s="40">
        <f>+'PV a KV mB'!G76</f>
        <v>219698</v>
      </c>
      <c r="H13" s="143">
        <f t="shared" si="0"/>
        <v>96.673809827640085</v>
      </c>
      <c r="I13" s="38">
        <f>+'PV a KV mB'!I76</f>
        <v>87625</v>
      </c>
      <c r="J13" s="39">
        <f>+'PV a KV mB'!J76</f>
        <v>193592</v>
      </c>
      <c r="K13" s="40">
        <f>+'PV a KV mB'!K76</f>
        <v>118770</v>
      </c>
      <c r="L13" s="143">
        <f>+K13/J13*100</f>
        <v>61.350675647754038</v>
      </c>
      <c r="M13" s="38">
        <f>+'PV a KV mB'!M76</f>
        <v>280251</v>
      </c>
      <c r="N13" s="39">
        <f>+'PV a KV mB'!N76</f>
        <v>420849</v>
      </c>
      <c r="O13" s="40">
        <f>+'PV a KV mB'!O76</f>
        <v>338468</v>
      </c>
      <c r="P13" s="143">
        <f t="shared" si="2"/>
        <v>80.425045562660245</v>
      </c>
      <c r="Q13" s="195">
        <f t="shared" si="3"/>
        <v>3.1317782576487847</v>
      </c>
      <c r="R13" s="195">
        <f t="shared" si="4"/>
        <v>2.7186349333786075</v>
      </c>
      <c r="S13" s="195">
        <f t="shared" si="5"/>
        <v>4.356380298025269</v>
      </c>
    </row>
    <row r="14" spans="1:19" ht="20.25">
      <c r="A14" s="167">
        <v>3</v>
      </c>
      <c r="B14" s="117">
        <v>35</v>
      </c>
      <c r="C14" s="119"/>
      <c r="D14" s="160" t="s">
        <v>30</v>
      </c>
      <c r="E14" s="38">
        <f>+'PV a KV mB'!E85</f>
        <v>132991</v>
      </c>
      <c r="F14" s="39">
        <f>+'PV a KV mB'!F85</f>
        <v>141623</v>
      </c>
      <c r="G14" s="40">
        <f>+'PV a KV mB'!G85</f>
        <v>139319</v>
      </c>
      <c r="H14" s="143">
        <f t="shared" si="0"/>
        <v>98.373145604880563</v>
      </c>
      <c r="I14" s="38">
        <f>+'PV a KV mB'!I85</f>
        <v>20367</v>
      </c>
      <c r="J14" s="39">
        <f>+'PV a KV mB'!J85</f>
        <v>66584</v>
      </c>
      <c r="K14" s="40">
        <f>+'PV a KV mB'!K85</f>
        <v>57689</v>
      </c>
      <c r="L14" s="143">
        <f>+K14/J14*100</f>
        <v>86.640934759101285</v>
      </c>
      <c r="M14" s="38">
        <f>+'PV a KV mB'!M85</f>
        <v>153358</v>
      </c>
      <c r="N14" s="39">
        <f>+'PV a KV mB'!N85</f>
        <v>208207</v>
      </c>
      <c r="O14" s="40">
        <f>+'PV a KV mB'!O85</f>
        <v>197008</v>
      </c>
      <c r="P14" s="143">
        <f t="shared" si="2"/>
        <v>94.62121830678123</v>
      </c>
      <c r="Q14" s="195">
        <f t="shared" si="3"/>
        <v>1.8228765229885004</v>
      </c>
      <c r="R14" s="195">
        <f t="shared" si="4"/>
        <v>1.7239915715362641</v>
      </c>
      <c r="S14" s="195">
        <f t="shared" si="5"/>
        <v>2.1159823441338701</v>
      </c>
    </row>
    <row r="15" spans="1:19" ht="20.25">
      <c r="A15" s="167">
        <v>3</v>
      </c>
      <c r="B15" s="117">
        <v>36</v>
      </c>
      <c r="C15" s="119"/>
      <c r="D15" s="160" t="s">
        <v>100</v>
      </c>
      <c r="E15" s="38">
        <f>+'PV a KV mB'!E98</f>
        <v>892013</v>
      </c>
      <c r="F15" s="39">
        <f>+'PV a KV mB'!F98</f>
        <v>1074421</v>
      </c>
      <c r="G15" s="40">
        <f>+'PV a KV mB'!G98</f>
        <v>695979</v>
      </c>
      <c r="H15" s="143">
        <f t="shared" si="0"/>
        <v>64.777121817239234</v>
      </c>
      <c r="I15" s="38">
        <f>+'PV a KV mB'!I98</f>
        <v>1122177</v>
      </c>
      <c r="J15" s="39">
        <f>+'PV a KV mB'!J98</f>
        <v>1205864</v>
      </c>
      <c r="K15" s="40">
        <f>+'PV a KV mB'!K98</f>
        <v>454176</v>
      </c>
      <c r="L15" s="143">
        <f>+K15/J15*100</f>
        <v>37.663948836684739</v>
      </c>
      <c r="M15" s="38">
        <f>+'PV a KV mB'!M98</f>
        <v>2014190</v>
      </c>
      <c r="N15" s="39">
        <f>+'PV a KV mB'!N98</f>
        <v>2280285</v>
      </c>
      <c r="O15" s="40">
        <f>+'PV a KV mB'!O98</f>
        <v>1150155</v>
      </c>
      <c r="P15" s="143">
        <f t="shared" si="2"/>
        <v>50.439089850610777</v>
      </c>
      <c r="Q15" s="195">
        <f t="shared" si="3"/>
        <v>10.642159441737588</v>
      </c>
      <c r="R15" s="195">
        <f t="shared" si="4"/>
        <v>8.612335216059817</v>
      </c>
      <c r="S15" s="195">
        <f t="shared" si="5"/>
        <v>16.658780653666117</v>
      </c>
    </row>
    <row r="16" spans="1:19" ht="20.25">
      <c r="A16" s="167">
        <v>3</v>
      </c>
      <c r="B16" s="117">
        <v>37</v>
      </c>
      <c r="C16" s="119"/>
      <c r="D16" s="160" t="s">
        <v>44</v>
      </c>
      <c r="E16" s="38">
        <f>+'PV a KV mB'!E118</f>
        <v>562752</v>
      </c>
      <c r="F16" s="39">
        <f>+'PV a KV mB'!F118</f>
        <v>582011</v>
      </c>
      <c r="G16" s="40">
        <f>+'PV a KV mB'!G118</f>
        <v>534795</v>
      </c>
      <c r="H16" s="143">
        <f t="shared" si="0"/>
        <v>91.887438553566852</v>
      </c>
      <c r="I16" s="38">
        <f>+'PV a KV mB'!I118</f>
        <v>117731</v>
      </c>
      <c r="J16" s="39">
        <f>+'PV a KV mB'!J118</f>
        <v>151146</v>
      </c>
      <c r="K16" s="40">
        <f>+'PV a KV mB'!K118</f>
        <v>94601</v>
      </c>
      <c r="L16" s="143">
        <f>+K16/J16*100</f>
        <v>62.589152210445533</v>
      </c>
      <c r="M16" s="38">
        <f>+'PV a KV mB'!M118</f>
        <v>680483</v>
      </c>
      <c r="N16" s="39">
        <f>+'PV a KV mB'!N118</f>
        <v>733157</v>
      </c>
      <c r="O16" s="40">
        <f>+'PV a KV mB'!O118</f>
        <v>629396</v>
      </c>
      <c r="P16" s="143">
        <f t="shared" si="2"/>
        <v>85.847369662978053</v>
      </c>
      <c r="Q16" s="195">
        <f t="shared" si="3"/>
        <v>5.8236781859765605</v>
      </c>
      <c r="R16" s="195">
        <f t="shared" si="4"/>
        <v>6.6177769902148045</v>
      </c>
      <c r="S16" s="195">
        <f t="shared" si="5"/>
        <v>3.4698823993726404</v>
      </c>
    </row>
    <row r="17" spans="1:19" ht="20.25">
      <c r="A17" s="167"/>
      <c r="B17" s="117">
        <v>38</v>
      </c>
      <c r="C17" s="119"/>
      <c r="D17" s="160" t="s">
        <v>172</v>
      </c>
      <c r="E17" s="38">
        <f>+'PV a KV mB'!E120</f>
        <v>9500</v>
      </c>
      <c r="F17" s="39">
        <f>+'PV a KV mB'!F120</f>
        <v>9500</v>
      </c>
      <c r="G17" s="40">
        <f>+'PV a KV mB'!G120</f>
        <v>9500</v>
      </c>
      <c r="H17" s="143">
        <f>+G17/F17*100</f>
        <v>100</v>
      </c>
      <c r="I17" s="38">
        <f>+'PV a KV mB'!I120</f>
        <v>0</v>
      </c>
      <c r="J17" s="39">
        <f>+'PV a KV mB'!J120</f>
        <v>0</v>
      </c>
      <c r="K17" s="40">
        <f>+'PV a KV mB'!K120</f>
        <v>0</v>
      </c>
      <c r="L17" s="143"/>
      <c r="M17" s="38">
        <f>+'PV a KV mB'!M120</f>
        <v>9500</v>
      </c>
      <c r="N17" s="39">
        <f>+'PV a KV mB'!N120</f>
        <v>9500</v>
      </c>
      <c r="O17" s="40">
        <f>+'PV a KV mB'!O120</f>
        <v>9500</v>
      </c>
      <c r="P17" s="143">
        <f t="shared" si="2"/>
        <v>100</v>
      </c>
      <c r="Q17" s="195">
        <f t="shared" si="3"/>
        <v>8.790164342763114E-2</v>
      </c>
      <c r="R17" s="195">
        <f t="shared" si="4"/>
        <v>0.11755697305891163</v>
      </c>
      <c r="S17" s="195">
        <f t="shared" si="5"/>
        <v>0</v>
      </c>
    </row>
    <row r="18" spans="1:19" ht="20.25">
      <c r="A18" s="167"/>
      <c r="B18" s="117">
        <v>39</v>
      </c>
      <c r="C18" s="119"/>
      <c r="D18" s="160" t="s">
        <v>184</v>
      </c>
      <c r="E18" s="38">
        <f>+'PV a KV mB'!E124</f>
        <v>8386</v>
      </c>
      <c r="F18" s="39">
        <f>+'PV a KV mB'!F124</f>
        <v>8391</v>
      </c>
      <c r="G18" s="40">
        <f>+'PV a KV mB'!G124</f>
        <v>8391</v>
      </c>
      <c r="H18" s="143">
        <f>+G18/F18*100</f>
        <v>100</v>
      </c>
      <c r="I18" s="38"/>
      <c r="J18" s="39"/>
      <c r="K18" s="40"/>
      <c r="L18" s="143"/>
      <c r="M18" s="38">
        <f>+'PV a KV mB'!M124</f>
        <v>8386</v>
      </c>
      <c r="N18" s="39">
        <f>+'PV a KV mB'!N124</f>
        <v>8391</v>
      </c>
      <c r="O18" s="40">
        <f>+'PV a KV mB'!O124</f>
        <v>8391</v>
      </c>
      <c r="P18" s="143">
        <f>+O18/N18*100</f>
        <v>100</v>
      </c>
      <c r="Q18" s="195">
        <f t="shared" si="3"/>
        <v>7.764028315802661E-2</v>
      </c>
      <c r="R18" s="195">
        <f t="shared" si="4"/>
        <v>0.10383374325656079</v>
      </c>
      <c r="S18" s="195">
        <f t="shared" si="5"/>
        <v>0</v>
      </c>
    </row>
    <row r="19" spans="1:19" ht="20.25">
      <c r="A19" s="167">
        <v>4</v>
      </c>
      <c r="B19" s="117">
        <v>43</v>
      </c>
      <c r="C19" s="119"/>
      <c r="D19" s="87" t="s">
        <v>101</v>
      </c>
      <c r="E19" s="38">
        <f>+'PV a KV mB'!E155</f>
        <v>387885</v>
      </c>
      <c r="F19" s="39">
        <f>+'PV a KV mB'!F155</f>
        <v>429463</v>
      </c>
      <c r="G19" s="40">
        <f>+'PV a KV mB'!G155</f>
        <v>424406</v>
      </c>
      <c r="H19" s="143">
        <f t="shared" si="0"/>
        <v>98.822482961279562</v>
      </c>
      <c r="I19" s="38">
        <f>+'PV a KV mB'!I155</f>
        <v>39780</v>
      </c>
      <c r="J19" s="39">
        <f>+'PV a KV mB'!J155</f>
        <v>14445</v>
      </c>
      <c r="K19" s="40">
        <f>+'PV a KV mB'!K155</f>
        <v>4873</v>
      </c>
      <c r="L19" s="143">
        <f t="shared" ref="L19:L24" si="6">+K19/J19*100</f>
        <v>33.734856351678779</v>
      </c>
      <c r="M19" s="38">
        <f>+'PV a KV mB'!M155</f>
        <v>427665</v>
      </c>
      <c r="N19" s="39">
        <f>+'PV a KV mB'!N155</f>
        <v>443908</v>
      </c>
      <c r="O19" s="40">
        <f>+'PV a KV mB'!O155</f>
        <v>429279</v>
      </c>
      <c r="P19" s="143">
        <f t="shared" si="2"/>
        <v>96.704497328275224</v>
      </c>
      <c r="Q19" s="195">
        <f t="shared" si="3"/>
        <v>3.9720346935757962</v>
      </c>
      <c r="R19" s="195">
        <f t="shared" si="4"/>
        <v>5.2517773376884689</v>
      </c>
      <c r="S19" s="195">
        <f t="shared" si="5"/>
        <v>0.1787374016357425</v>
      </c>
    </row>
    <row r="20" spans="1:19" ht="20.25">
      <c r="A20" s="167">
        <v>5</v>
      </c>
      <c r="B20" s="117">
        <v>52</v>
      </c>
      <c r="C20" s="119"/>
      <c r="D20" s="87" t="s">
        <v>108</v>
      </c>
      <c r="E20" s="38">
        <f>+'PV a KV mB'!E163</f>
        <v>1705</v>
      </c>
      <c r="F20" s="39">
        <f>+'PV a KV mB'!F163</f>
        <v>3344</v>
      </c>
      <c r="G20" s="40">
        <f>+'PV a KV mB'!G163</f>
        <v>2092</v>
      </c>
      <c r="H20" s="143">
        <f t="shared" si="0"/>
        <v>62.559808612440193</v>
      </c>
      <c r="I20" s="38">
        <f>+'PV a KV mB'!I163</f>
        <v>320</v>
      </c>
      <c r="J20" s="39">
        <f>+'PV a KV mB'!J163</f>
        <v>111</v>
      </c>
      <c r="K20" s="40">
        <f>+'PV a KV mB'!K163</f>
        <v>110</v>
      </c>
      <c r="L20" s="143">
        <f t="shared" si="6"/>
        <v>99.099099099099092</v>
      </c>
      <c r="M20" s="38">
        <f>+'PV a KV mB'!M163</f>
        <v>2025</v>
      </c>
      <c r="N20" s="39">
        <f>+'PV a KV mB'!N163</f>
        <v>3455</v>
      </c>
      <c r="O20" s="40">
        <f>+'PV a KV mB'!O163</f>
        <v>2202</v>
      </c>
      <c r="P20" s="143">
        <f t="shared" si="2"/>
        <v>63.733719247467434</v>
      </c>
      <c r="Q20" s="195">
        <f t="shared" si="3"/>
        <v>2.0374675666067765E-2</v>
      </c>
      <c r="R20" s="195">
        <f t="shared" si="4"/>
        <v>2.5887282909394016E-2</v>
      </c>
      <c r="S20" s="195">
        <f t="shared" si="5"/>
        <v>4.0347043258632618E-3</v>
      </c>
    </row>
    <row r="21" spans="1:19" ht="20.25">
      <c r="A21" s="167">
        <v>5</v>
      </c>
      <c r="B21" s="117">
        <v>53</v>
      </c>
      <c r="C21" s="119"/>
      <c r="D21" s="87" t="s">
        <v>48</v>
      </c>
      <c r="E21" s="38">
        <f>+'PV a KV mB'!E168</f>
        <v>344121</v>
      </c>
      <c r="F21" s="39">
        <f>+'PV a KV mB'!F168</f>
        <v>341922</v>
      </c>
      <c r="G21" s="40">
        <f>+'PV a KV mB'!G168</f>
        <v>331722</v>
      </c>
      <c r="H21" s="143">
        <f t="shared" si="0"/>
        <v>97.016863495183117</v>
      </c>
      <c r="I21" s="38">
        <f>+'PV a KV mB'!I168</f>
        <v>26250</v>
      </c>
      <c r="J21" s="39">
        <f>+'PV a KV mB'!J168</f>
        <v>31333</v>
      </c>
      <c r="K21" s="40">
        <f>+'PV a KV mB'!K168</f>
        <v>30895</v>
      </c>
      <c r="L21" s="143">
        <f t="shared" si="6"/>
        <v>98.602112788433914</v>
      </c>
      <c r="M21" s="38">
        <f>+'PV a KV mB'!M168</f>
        <v>370371</v>
      </c>
      <c r="N21" s="39">
        <f>+'PV a KV mB'!N168</f>
        <v>373255</v>
      </c>
      <c r="O21" s="40">
        <f>+'PV a KV mB'!O168</f>
        <v>362617</v>
      </c>
      <c r="P21" s="143">
        <f t="shared" si="2"/>
        <v>97.149937710144542</v>
      </c>
      <c r="Q21" s="195">
        <f t="shared" si="3"/>
        <v>3.3552242352418231</v>
      </c>
      <c r="R21" s="195">
        <f t="shared" si="4"/>
        <v>4.1048667596892932</v>
      </c>
      <c r="S21" s="195">
        <f t="shared" si="5"/>
        <v>1.1332017286140497</v>
      </c>
    </row>
    <row r="22" spans="1:19" ht="20.25">
      <c r="A22" s="167">
        <v>6</v>
      </c>
      <c r="B22" s="117">
        <v>55</v>
      </c>
      <c r="C22" s="119"/>
      <c r="D22" s="87" t="s">
        <v>57</v>
      </c>
      <c r="E22" s="162">
        <f>+'PV a KV mB'!E173</f>
        <v>9978</v>
      </c>
      <c r="F22" s="39">
        <f>+'PV a KV mB'!F173</f>
        <v>14621</v>
      </c>
      <c r="G22" s="163">
        <f>+'PV a KV mB'!G173</f>
        <v>12385</v>
      </c>
      <c r="H22" s="143">
        <f t="shared" si="0"/>
        <v>84.706928390670953</v>
      </c>
      <c r="I22" s="162">
        <f>+'PV a KV mB'!I173</f>
        <v>27631</v>
      </c>
      <c r="J22" s="39">
        <f>+'PV a KV mB'!J173</f>
        <v>33377</v>
      </c>
      <c r="K22" s="163">
        <f>+'PV a KV mB'!K173</f>
        <v>3189</v>
      </c>
      <c r="L22" s="143">
        <f t="shared" si="6"/>
        <v>9.5544836264493522</v>
      </c>
      <c r="M22" s="162">
        <f>+'PV a KV mB'!M173</f>
        <v>37609</v>
      </c>
      <c r="N22" s="39">
        <f>+'PV a KV mB'!N173</f>
        <v>47998</v>
      </c>
      <c r="O22" s="163">
        <f>+'PV a KV mB'!O173</f>
        <v>15574</v>
      </c>
      <c r="P22" s="143">
        <f t="shared" si="2"/>
        <v>32.447185299387478</v>
      </c>
      <c r="Q22" s="195">
        <f t="shared" si="3"/>
        <v>0.14410317839388709</v>
      </c>
      <c r="R22" s="195">
        <f t="shared" si="4"/>
        <v>0.15325716961417057</v>
      </c>
      <c r="S22" s="195">
        <f t="shared" si="5"/>
        <v>0.11696974631979946</v>
      </c>
    </row>
    <row r="23" spans="1:19" ht="20.25">
      <c r="A23" s="167">
        <v>6</v>
      </c>
      <c r="B23" s="117">
        <v>61</v>
      </c>
      <c r="C23" s="119"/>
      <c r="D23" s="87" t="s">
        <v>102</v>
      </c>
      <c r="E23" s="162">
        <f>+'PV a KV mB'!E181</f>
        <v>1482412</v>
      </c>
      <c r="F23" s="39">
        <f>+'PV a KV mB'!F181</f>
        <v>1537624</v>
      </c>
      <c r="G23" s="163">
        <f>+'PV a KV mB'!G181</f>
        <v>1441693</v>
      </c>
      <c r="H23" s="143">
        <f t="shared" si="0"/>
        <v>93.761088536599317</v>
      </c>
      <c r="I23" s="162">
        <f>+'PV a KV mB'!I181</f>
        <v>72164</v>
      </c>
      <c r="J23" s="39">
        <f>+'PV a KV mB'!J181</f>
        <v>83057</v>
      </c>
      <c r="K23" s="163">
        <f>+'PV a KV mB'!K181</f>
        <v>61427</v>
      </c>
      <c r="L23" s="143">
        <f t="shared" si="6"/>
        <v>73.957643545998536</v>
      </c>
      <c r="M23" s="162">
        <f>+'PV a KV mB'!M181</f>
        <v>1554576</v>
      </c>
      <c r="N23" s="39">
        <f>+'PV a KV mB'!N181</f>
        <v>1620681</v>
      </c>
      <c r="O23" s="163">
        <f>+'PV a KV mB'!O181</f>
        <v>1503120</v>
      </c>
      <c r="P23" s="143">
        <f t="shared" si="2"/>
        <v>92.746197431820335</v>
      </c>
      <c r="Q23" s="195">
        <f t="shared" si="3"/>
        <v>13.908075607256936</v>
      </c>
      <c r="R23" s="195">
        <f t="shared" si="4"/>
        <v>17.840112122128581</v>
      </c>
      <c r="S23" s="195">
        <f t="shared" si="5"/>
        <v>2.2530889329527506</v>
      </c>
    </row>
    <row r="24" spans="1:19" ht="20.25">
      <c r="A24" s="167">
        <v>6</v>
      </c>
      <c r="B24" s="117">
        <v>62</v>
      </c>
      <c r="C24" s="119"/>
      <c r="D24" s="87" t="s">
        <v>52</v>
      </c>
      <c r="E24" s="162">
        <f>+'PV a KV mB'!E186</f>
        <v>14941</v>
      </c>
      <c r="F24" s="39">
        <f>+'PV a KV mB'!F186</f>
        <v>15533</v>
      </c>
      <c r="G24" s="164">
        <f>+'PV a KV mB'!G186</f>
        <v>12376</v>
      </c>
      <c r="H24" s="143">
        <f t="shared" si="0"/>
        <v>79.675529517800811</v>
      </c>
      <c r="I24" s="162">
        <f>+'PV a KV mB'!I186</f>
        <v>1500</v>
      </c>
      <c r="J24" s="39">
        <f>+'PV a KV mB'!J186</f>
        <v>1500</v>
      </c>
      <c r="K24" s="163">
        <f>+'PV a KV mB'!K186</f>
        <v>1023</v>
      </c>
      <c r="L24" s="143">
        <f t="shared" si="6"/>
        <v>68.2</v>
      </c>
      <c r="M24" s="162">
        <f>+'PV a KV mB'!M186</f>
        <v>16441</v>
      </c>
      <c r="N24" s="39">
        <f>+'PV a KV mB'!N186</f>
        <v>17033</v>
      </c>
      <c r="O24" s="164">
        <f>+'PV a KV mB'!O186</f>
        <v>13399</v>
      </c>
      <c r="P24" s="143">
        <f t="shared" si="2"/>
        <v>78.664944519462225</v>
      </c>
      <c r="Q24" s="195">
        <f t="shared" si="3"/>
        <v>0.12397832845124522</v>
      </c>
      <c r="R24" s="195">
        <f t="shared" si="4"/>
        <v>0.15314579985022003</v>
      </c>
      <c r="S24" s="195">
        <f t="shared" si="5"/>
        <v>3.7522750230528333E-2</v>
      </c>
    </row>
    <row r="25" spans="1:19" ht="20.25">
      <c r="A25" s="168">
        <v>6</v>
      </c>
      <c r="B25" s="117">
        <v>63</v>
      </c>
      <c r="C25" s="119"/>
      <c r="D25" s="87" t="s">
        <v>54</v>
      </c>
      <c r="E25" s="162">
        <f>+'PV a KV mB'!E191</f>
        <v>591387</v>
      </c>
      <c r="F25" s="39">
        <f>+'PV a KV mB'!F191</f>
        <v>559711</v>
      </c>
      <c r="G25" s="164">
        <f>+'PV a KV mB'!G191</f>
        <v>409877</v>
      </c>
      <c r="H25" s="143">
        <f t="shared" si="0"/>
        <v>73.230113397807088</v>
      </c>
      <c r="I25" s="162"/>
      <c r="J25" s="39">
        <f>+'PV a KV mB'!J191</f>
        <v>10</v>
      </c>
      <c r="K25" s="163">
        <f>+'PV a KV mB'!K191</f>
        <v>10</v>
      </c>
      <c r="L25" s="143">
        <f>+K25/J25*100</f>
        <v>100</v>
      </c>
      <c r="M25" s="162">
        <f>+'PV a KV mB'!M191</f>
        <v>591387</v>
      </c>
      <c r="N25" s="39">
        <f>+'PV a KV mB'!N191</f>
        <v>559721</v>
      </c>
      <c r="O25" s="164">
        <f>+'PV a KV mB'!O191</f>
        <v>409887</v>
      </c>
      <c r="P25" s="143">
        <f t="shared" si="2"/>
        <v>73.230591669778335</v>
      </c>
      <c r="Q25" s="195">
        <f t="shared" si="3"/>
        <v>3.7926043073285731</v>
      </c>
      <c r="R25" s="195">
        <f t="shared" si="4"/>
        <v>5.0719894154176339</v>
      </c>
      <c r="S25" s="195">
        <f t="shared" si="5"/>
        <v>3.6679130235120559E-4</v>
      </c>
    </row>
    <row r="26" spans="1:19" ht="20.25">
      <c r="A26" s="169"/>
      <c r="B26" s="117">
        <v>64</v>
      </c>
      <c r="C26" s="119"/>
      <c r="D26" s="87" t="s">
        <v>55</v>
      </c>
      <c r="E26" s="162">
        <f>+'PV a KV mB'!E195</f>
        <v>13060</v>
      </c>
      <c r="F26" s="39">
        <f>+'PV a KV mB'!F195</f>
        <v>128509</v>
      </c>
      <c r="G26" s="163">
        <f>+'PV a KV mB'!G195</f>
        <v>6217</v>
      </c>
      <c r="H26" s="143">
        <f t="shared" si="0"/>
        <v>4.8377934619365179</v>
      </c>
      <c r="I26" s="162">
        <f>+'PV a KV mB'!I195</f>
        <v>8990</v>
      </c>
      <c r="J26" s="39">
        <f>+'PV a KV mB'!J195</f>
        <v>11755</v>
      </c>
      <c r="K26" s="163">
        <f>+'PV a KV mB'!K195</f>
        <v>0</v>
      </c>
      <c r="L26" s="143">
        <f>+K26/J26*100</f>
        <v>0</v>
      </c>
      <c r="M26" s="162">
        <f>+'PV a KV mB'!M195</f>
        <v>22050</v>
      </c>
      <c r="N26" s="39">
        <f>+'PV a KV mB'!N195</f>
        <v>140264</v>
      </c>
      <c r="O26" s="163">
        <f>+'PV a KV mB'!O195</f>
        <v>6217</v>
      </c>
      <c r="P26" s="143">
        <f t="shared" si="2"/>
        <v>4.432356128443506</v>
      </c>
      <c r="Q26" s="195">
        <f t="shared" si="3"/>
        <v>5.7524686019956077E-2</v>
      </c>
      <c r="R26" s="195">
        <f t="shared" si="4"/>
        <v>7.6931758053395111E-2</v>
      </c>
      <c r="S26" s="195">
        <f t="shared" si="5"/>
        <v>0</v>
      </c>
    </row>
    <row r="27" spans="1:19" ht="21" thickBot="1">
      <c r="A27" s="167"/>
      <c r="B27" s="170"/>
      <c r="C27" s="121"/>
      <c r="D27" s="100"/>
      <c r="E27" s="92"/>
      <c r="F27" s="93"/>
      <c r="G27" s="94"/>
      <c r="H27" s="95"/>
      <c r="I27" s="96"/>
      <c r="J27" s="97"/>
      <c r="K27" s="98"/>
      <c r="L27" s="99"/>
      <c r="M27" s="38"/>
      <c r="N27" s="39"/>
      <c r="O27" s="98"/>
      <c r="P27" s="99"/>
      <c r="Q27" s="195">
        <f t="shared" si="3"/>
        <v>0</v>
      </c>
      <c r="R27" s="195">
        <f t="shared" si="4"/>
        <v>0</v>
      </c>
      <c r="S27" s="195">
        <f t="shared" si="5"/>
        <v>0</v>
      </c>
    </row>
    <row r="28" spans="1:19" ht="21" thickBot="1">
      <c r="A28" s="13"/>
      <c r="B28" s="171"/>
      <c r="C28" s="146"/>
      <c r="D28" s="147" t="s">
        <v>99</v>
      </c>
      <c r="E28" s="148">
        <f>'PV a KV mB'!E199</f>
        <v>8323172</v>
      </c>
      <c r="F28" s="149">
        <f>'PV a KV mB'!F199</f>
        <v>8968247</v>
      </c>
      <c r="G28" s="150">
        <f>'PV a KV mB'!G199</f>
        <v>8081188</v>
      </c>
      <c r="H28" s="151">
        <f>+G28/F28*100</f>
        <v>90.108891960714288</v>
      </c>
      <c r="I28" s="148">
        <f>'PV a KV mB'!I199</f>
        <v>2937275</v>
      </c>
      <c r="J28" s="149">
        <f>'PV a KV mB'!J199</f>
        <v>3962649</v>
      </c>
      <c r="K28" s="150">
        <f>'PV a KV mB'!K199</f>
        <v>2726346</v>
      </c>
      <c r="L28" s="151">
        <f>+K28/J28*100</f>
        <v>68.801097447692186</v>
      </c>
      <c r="M28" s="148">
        <f>'PV a KV mB'!M199</f>
        <v>11260447</v>
      </c>
      <c r="N28" s="149">
        <f>'PV a KV mB'!N199</f>
        <v>12930896</v>
      </c>
      <c r="O28" s="150">
        <f>'PV a KV mB'!O199</f>
        <v>10807534</v>
      </c>
      <c r="P28" s="151">
        <f>+O28/N28*100</f>
        <v>83.579158010396185</v>
      </c>
      <c r="Q28" s="195">
        <f>SUM(Q6:Q26)</f>
        <v>99.999999999999986</v>
      </c>
      <c r="R28" s="195">
        <f>SUM(R6:R26)</f>
        <v>100</v>
      </c>
      <c r="S28" s="195">
        <f>SUM(S6:S26)</f>
        <v>99.999999999999986</v>
      </c>
    </row>
    <row r="29" spans="1:19">
      <c r="A29" s="13"/>
      <c r="B29" s="13"/>
      <c r="C29" s="14"/>
      <c r="D29" s="15"/>
      <c r="E29" s="21"/>
      <c r="F29" s="21"/>
      <c r="G29" s="21"/>
      <c r="H29" s="18"/>
      <c r="I29" s="21"/>
      <c r="J29" s="18"/>
      <c r="K29" s="21"/>
      <c r="L29" s="18"/>
      <c r="M29" s="21"/>
      <c r="N29" s="21"/>
      <c r="O29" s="21"/>
      <c r="P29" s="22"/>
      <c r="Q29" s="23"/>
      <c r="R29" s="23"/>
    </row>
    <row r="30" spans="1:19" ht="18.75">
      <c r="A30" s="123" t="s">
        <v>59</v>
      </c>
      <c r="B30" s="18"/>
      <c r="C30" s="19"/>
      <c r="D30" s="20"/>
      <c r="E30" s="21"/>
      <c r="F30" s="21"/>
      <c r="G30" s="21"/>
      <c r="H30" s="18"/>
      <c r="I30" s="21"/>
      <c r="J30" s="18"/>
      <c r="K30" s="21"/>
      <c r="L30" s="18"/>
      <c r="M30" s="21"/>
      <c r="N30" s="21"/>
      <c r="O30" s="21"/>
      <c r="P30" s="22"/>
    </row>
    <row r="31" spans="1:19" ht="18.75">
      <c r="A31" s="13"/>
      <c r="B31" s="123"/>
      <c r="C31" s="14"/>
      <c r="D31" s="15"/>
      <c r="E31" s="202">
        <f>SUM(E6:E26)</f>
        <v>8323172</v>
      </c>
      <c r="F31" s="202">
        <f>SUM(F6:F26)</f>
        <v>8968247</v>
      </c>
      <c r="G31" s="202">
        <f>SUM(G6:G26)</f>
        <v>8081188</v>
      </c>
      <c r="H31" s="202"/>
      <c r="I31" s="202">
        <f>SUM(I6:I26)</f>
        <v>2937275</v>
      </c>
      <c r="J31" s="202">
        <f>SUM(J6:J26)</f>
        <v>3962649</v>
      </c>
      <c r="K31" s="202">
        <f>SUM(K6:K26)</f>
        <v>2726346</v>
      </c>
      <c r="L31" s="203"/>
      <c r="M31" s="202">
        <f>SUM(M6:M26)</f>
        <v>11260447</v>
      </c>
      <c r="N31" s="202">
        <f>SUM(N6:N26)</f>
        <v>12930896</v>
      </c>
      <c r="O31" s="202">
        <f>SUM(O6:O26)</f>
        <v>10807534</v>
      </c>
      <c r="P31" s="204"/>
    </row>
    <row r="32" spans="1:19">
      <c r="A32" s="13"/>
      <c r="B32" s="13"/>
      <c r="C32" s="14"/>
      <c r="D32" s="15"/>
      <c r="E32" s="16"/>
      <c r="F32" s="13"/>
      <c r="G32" s="13"/>
      <c r="H32" s="13"/>
      <c r="I32" s="13"/>
      <c r="J32" s="13"/>
      <c r="K32" s="13"/>
      <c r="L32" s="13"/>
      <c r="M32" s="16"/>
      <c r="N32" s="16"/>
      <c r="O32" s="16"/>
      <c r="P32" s="17"/>
    </row>
    <row r="33" spans="1:16">
      <c r="A33" s="13"/>
      <c r="B33" s="13"/>
      <c r="C33" s="14"/>
      <c r="D33" s="15"/>
      <c r="E33" s="16"/>
      <c r="F33" s="13"/>
      <c r="G33" s="13"/>
      <c r="H33" s="13"/>
      <c r="I33" s="13"/>
      <c r="J33" s="13"/>
      <c r="K33" s="13"/>
      <c r="L33" s="13"/>
      <c r="M33" s="16"/>
      <c r="N33" s="16"/>
      <c r="O33" s="16"/>
      <c r="P33" s="17"/>
    </row>
    <row r="34" spans="1:16">
      <c r="A34" s="13"/>
      <c r="B34" s="13"/>
      <c r="C34" s="14"/>
      <c r="D34" s="15"/>
      <c r="E34" s="16"/>
      <c r="F34" s="13"/>
      <c r="G34" s="13"/>
      <c r="H34" s="13"/>
      <c r="I34" s="13"/>
      <c r="J34" s="13"/>
      <c r="K34" s="13"/>
      <c r="L34" s="13"/>
      <c r="M34" s="16"/>
      <c r="N34" s="16"/>
      <c r="O34" s="16"/>
      <c r="P34" s="17"/>
    </row>
    <row r="35" spans="1:16">
      <c r="A35" s="13"/>
      <c r="B35" s="13"/>
      <c r="C35" s="14"/>
      <c r="D35" s="15"/>
      <c r="E35" s="16"/>
      <c r="F35" s="13"/>
      <c r="G35" s="13"/>
      <c r="H35" s="13"/>
      <c r="I35" s="13"/>
      <c r="J35" s="13"/>
      <c r="K35" s="13"/>
      <c r="L35" s="13"/>
      <c r="M35" s="16"/>
      <c r="N35" s="16"/>
      <c r="O35" s="16"/>
      <c r="P35" s="17"/>
    </row>
    <row r="36" spans="1:16">
      <c r="A36" s="13"/>
      <c r="B36" s="13"/>
      <c r="C36" s="14"/>
      <c r="D36" s="15"/>
      <c r="E36" s="16"/>
      <c r="F36" s="13"/>
      <c r="G36" s="13"/>
      <c r="H36" s="13"/>
      <c r="I36" s="13"/>
      <c r="J36" s="13"/>
      <c r="K36" s="13"/>
      <c r="L36" s="13"/>
      <c r="M36" s="16"/>
      <c r="N36" s="16"/>
      <c r="O36" s="16"/>
      <c r="P36" s="17"/>
    </row>
    <row r="37" spans="1:16">
      <c r="A37" s="13"/>
      <c r="B37" s="13"/>
      <c r="C37" s="14"/>
      <c r="D37" s="15"/>
      <c r="E37" s="16"/>
      <c r="F37" s="13"/>
      <c r="G37" s="13"/>
      <c r="H37" s="13"/>
      <c r="I37" s="13"/>
      <c r="J37" s="13"/>
      <c r="K37" s="13"/>
      <c r="L37" s="13"/>
      <c r="M37" s="16"/>
      <c r="N37" s="16"/>
      <c r="O37" s="16"/>
      <c r="P37" s="17"/>
    </row>
    <row r="38" spans="1:16">
      <c r="A38" s="13"/>
      <c r="B38" s="13"/>
      <c r="C38" s="14"/>
      <c r="D38" s="15"/>
      <c r="E38" s="16"/>
      <c r="F38" s="13"/>
      <c r="G38" s="13"/>
      <c r="H38" s="13"/>
      <c r="I38" s="13"/>
      <c r="J38" s="13"/>
      <c r="K38" s="13"/>
      <c r="L38" s="13"/>
      <c r="M38" s="16"/>
      <c r="N38" s="16"/>
      <c r="O38" s="16"/>
      <c r="P38" s="13"/>
    </row>
    <row r="39" spans="1:16">
      <c r="A39" s="13"/>
      <c r="B39" s="13"/>
      <c r="C39" s="14"/>
      <c r="D39" s="15"/>
      <c r="E39" s="16"/>
      <c r="F39" s="13"/>
      <c r="G39" s="13"/>
      <c r="H39" s="13"/>
      <c r="I39" s="13"/>
      <c r="J39" s="13"/>
      <c r="K39" s="13"/>
      <c r="L39" s="13"/>
      <c r="M39" s="16"/>
      <c r="N39" s="16"/>
      <c r="O39" s="16"/>
      <c r="P39" s="13"/>
    </row>
    <row r="40" spans="1:16">
      <c r="A40" s="13"/>
      <c r="B40" s="13"/>
      <c r="C40" s="14"/>
      <c r="D40" s="15"/>
      <c r="E40" s="16"/>
      <c r="F40" s="13"/>
      <c r="G40" s="13"/>
      <c r="H40" s="13"/>
      <c r="I40" s="13"/>
      <c r="J40" s="13"/>
      <c r="K40" s="13"/>
      <c r="L40" s="13"/>
      <c r="M40" s="16"/>
      <c r="N40" s="16"/>
      <c r="O40" s="16"/>
      <c r="P40" s="13"/>
    </row>
    <row r="41" spans="1:16">
      <c r="A41" s="13"/>
      <c r="B41" s="13"/>
      <c r="C41" s="14"/>
      <c r="D41" s="15"/>
      <c r="E41" s="16"/>
      <c r="F41" s="13"/>
      <c r="G41" s="13"/>
      <c r="H41" s="13"/>
      <c r="I41" s="13"/>
      <c r="J41" s="13"/>
      <c r="K41" s="13"/>
      <c r="L41" s="13"/>
      <c r="M41" s="16"/>
      <c r="N41" s="16"/>
      <c r="O41" s="16"/>
      <c r="P41" s="13"/>
    </row>
    <row r="42" spans="1:16">
      <c r="A42" s="13"/>
      <c r="B42" s="13"/>
      <c r="C42" s="14"/>
      <c r="D42" s="15"/>
      <c r="E42" s="16"/>
      <c r="F42" s="13"/>
      <c r="G42" s="13"/>
      <c r="H42" s="13"/>
      <c r="I42" s="13"/>
      <c r="J42" s="13"/>
      <c r="K42" s="13"/>
      <c r="L42" s="13"/>
      <c r="M42" s="16"/>
      <c r="N42" s="16"/>
      <c r="O42" s="16"/>
      <c r="P42" s="13"/>
    </row>
    <row r="43" spans="1:16">
      <c r="A43" s="13"/>
      <c r="B43" s="13"/>
      <c r="C43" s="14"/>
      <c r="D43" s="15"/>
      <c r="E43" s="16"/>
      <c r="F43" s="13"/>
      <c r="G43" s="13"/>
      <c r="H43" s="13"/>
      <c r="I43" s="13"/>
      <c r="J43" s="13"/>
      <c r="K43" s="13"/>
      <c r="L43" s="13"/>
      <c r="M43" s="16"/>
      <c r="N43" s="16"/>
      <c r="O43" s="16"/>
      <c r="P43" s="13"/>
    </row>
    <row r="44" spans="1:16">
      <c r="A44" s="13"/>
      <c r="B44" s="13"/>
      <c r="C44" s="14"/>
      <c r="D44" s="15"/>
      <c r="E44" s="16"/>
      <c r="F44" s="13"/>
      <c r="G44" s="13"/>
      <c r="H44" s="13"/>
      <c r="I44" s="13"/>
      <c r="J44" s="13"/>
      <c r="K44" s="13"/>
      <c r="L44" s="13"/>
      <c r="M44" s="16"/>
      <c r="N44" s="16"/>
      <c r="O44" s="16"/>
      <c r="P44" s="13"/>
    </row>
    <row r="45" spans="1:16">
      <c r="A45" s="13"/>
      <c r="B45" s="13"/>
      <c r="C45" s="14"/>
      <c r="D45" s="15"/>
      <c r="E45" s="16"/>
      <c r="F45" s="13"/>
      <c r="G45" s="13"/>
      <c r="H45" s="13"/>
      <c r="I45" s="13"/>
      <c r="J45" s="13"/>
      <c r="K45" s="13"/>
      <c r="L45" s="13"/>
      <c r="M45" s="16"/>
      <c r="N45" s="16"/>
      <c r="O45" s="16"/>
      <c r="P45" s="13"/>
    </row>
    <row r="46" spans="1:16">
      <c r="A46" s="13"/>
      <c r="B46" s="13"/>
      <c r="C46" s="14"/>
      <c r="D46" s="15"/>
      <c r="E46" s="16"/>
      <c r="F46" s="13"/>
      <c r="G46" s="13"/>
      <c r="H46" s="13"/>
      <c r="I46" s="13"/>
      <c r="J46" s="13"/>
      <c r="K46" s="13"/>
      <c r="L46" s="13"/>
      <c r="M46" s="16"/>
      <c r="N46" s="16"/>
      <c r="O46" s="16"/>
      <c r="P46" s="13"/>
    </row>
    <row r="47" spans="1:16">
      <c r="A47" s="13"/>
      <c r="B47" s="13"/>
      <c r="C47" s="14"/>
      <c r="D47" s="15"/>
      <c r="E47" s="16"/>
      <c r="F47" s="13"/>
      <c r="G47" s="13"/>
      <c r="H47" s="13"/>
      <c r="I47" s="13"/>
      <c r="J47" s="13"/>
      <c r="K47" s="13"/>
      <c r="L47" s="13"/>
      <c r="M47" s="16"/>
      <c r="N47" s="16"/>
      <c r="O47" s="16"/>
      <c r="P47" s="13"/>
    </row>
    <row r="48" spans="1:16">
      <c r="A48" s="13"/>
      <c r="B48" s="13"/>
      <c r="C48" s="14"/>
      <c r="D48" s="15"/>
      <c r="E48" s="16"/>
      <c r="F48" s="13"/>
      <c r="G48" s="13"/>
      <c r="H48" s="13"/>
      <c r="I48" s="13"/>
      <c r="J48" s="13"/>
      <c r="K48" s="13"/>
      <c r="L48" s="13"/>
      <c r="M48" s="16"/>
      <c r="N48" s="16"/>
      <c r="O48" s="16"/>
      <c r="P48" s="13"/>
    </row>
    <row r="49" spans="1:16">
      <c r="A49" s="13"/>
      <c r="B49" s="13"/>
      <c r="C49" s="14"/>
      <c r="D49" s="15"/>
      <c r="E49" s="16"/>
      <c r="F49" s="13"/>
      <c r="G49" s="13"/>
      <c r="H49" s="13"/>
      <c r="I49" s="13"/>
      <c r="J49" s="13"/>
      <c r="K49" s="13"/>
      <c r="L49" s="13"/>
      <c r="M49" s="16"/>
      <c r="N49" s="16"/>
      <c r="O49" s="16"/>
      <c r="P49" s="13"/>
    </row>
    <row r="50" spans="1:16">
      <c r="A50" s="13"/>
      <c r="B50" s="13"/>
      <c r="C50" s="14"/>
      <c r="D50" s="15"/>
      <c r="E50" s="16"/>
      <c r="F50" s="13"/>
      <c r="G50" s="13"/>
      <c r="H50" s="13"/>
      <c r="I50" s="13"/>
      <c r="J50" s="13"/>
      <c r="K50" s="13"/>
      <c r="L50" s="13"/>
      <c r="M50" s="16"/>
      <c r="N50" s="16"/>
      <c r="O50" s="16"/>
      <c r="P50" s="13"/>
    </row>
    <row r="51" spans="1:16">
      <c r="A51" s="13"/>
      <c r="B51" s="13"/>
      <c r="C51" s="14"/>
      <c r="D51" s="15"/>
      <c r="E51" s="16"/>
      <c r="F51" s="13"/>
      <c r="G51" s="13"/>
      <c r="H51" s="13"/>
      <c r="I51" s="13"/>
      <c r="J51" s="13"/>
      <c r="K51" s="13"/>
      <c r="L51" s="13"/>
      <c r="M51" s="16"/>
      <c r="N51" s="16"/>
      <c r="O51" s="16"/>
      <c r="P51" s="13"/>
    </row>
    <row r="52" spans="1:16">
      <c r="A52" s="13"/>
      <c r="B52" s="13"/>
      <c r="C52" s="14"/>
      <c r="D52" s="15"/>
      <c r="E52" s="16"/>
      <c r="F52" s="13"/>
      <c r="G52" s="13"/>
      <c r="H52" s="13"/>
      <c r="I52" s="13"/>
      <c r="J52" s="13"/>
      <c r="K52" s="13"/>
      <c r="L52" s="13"/>
      <c r="M52" s="16"/>
      <c r="N52" s="16"/>
      <c r="O52" s="16"/>
      <c r="P52" s="13"/>
    </row>
    <row r="53" spans="1:16">
      <c r="A53" s="13"/>
      <c r="B53" s="13"/>
      <c r="C53" s="14"/>
      <c r="D53" s="15"/>
      <c r="E53" s="16"/>
      <c r="F53" s="13"/>
      <c r="G53" s="13"/>
      <c r="H53" s="13"/>
      <c r="I53" s="13"/>
      <c r="J53" s="13"/>
      <c r="K53" s="13"/>
      <c r="L53" s="13"/>
      <c r="M53" s="16"/>
      <c r="N53" s="16"/>
      <c r="O53" s="16"/>
      <c r="P53" s="13"/>
    </row>
    <row r="54" spans="1:16">
      <c r="A54" s="13"/>
      <c r="B54" s="13"/>
      <c r="C54" s="14"/>
      <c r="D54" s="15"/>
      <c r="E54" s="16"/>
      <c r="F54" s="13"/>
      <c r="G54" s="13"/>
      <c r="H54" s="13"/>
      <c r="I54" s="13"/>
      <c r="J54" s="13"/>
      <c r="K54" s="13"/>
      <c r="L54" s="13"/>
      <c r="M54" s="16"/>
      <c r="N54" s="16"/>
      <c r="O54" s="16"/>
      <c r="P54" s="13"/>
    </row>
    <row r="55" spans="1:16">
      <c r="A55" s="13"/>
      <c r="B55" s="13"/>
      <c r="C55" s="14"/>
      <c r="D55" s="15"/>
      <c r="E55" s="16"/>
      <c r="F55" s="13"/>
      <c r="G55" s="13"/>
      <c r="H55" s="13"/>
      <c r="I55" s="13"/>
      <c r="J55" s="13"/>
      <c r="K55" s="13"/>
      <c r="L55" s="13"/>
      <c r="M55" s="16"/>
      <c r="N55" s="16"/>
      <c r="O55" s="16"/>
      <c r="P55" s="13"/>
    </row>
    <row r="56" spans="1:16">
      <c r="A56" s="13"/>
      <c r="B56" s="13"/>
      <c r="C56" s="14"/>
      <c r="D56" s="15"/>
      <c r="E56" s="16"/>
      <c r="F56" s="13"/>
      <c r="G56" s="13"/>
      <c r="H56" s="13"/>
      <c r="I56" s="13"/>
      <c r="J56" s="13"/>
      <c r="K56" s="13"/>
      <c r="L56" s="13"/>
      <c r="M56" s="16"/>
      <c r="N56" s="16"/>
      <c r="O56" s="16"/>
      <c r="P56" s="13"/>
    </row>
    <row r="57" spans="1:16">
      <c r="A57" s="13"/>
      <c r="B57" s="13"/>
      <c r="C57" s="14"/>
      <c r="D57" s="15"/>
      <c r="E57" s="16"/>
      <c r="F57" s="13"/>
      <c r="G57" s="13"/>
      <c r="H57" s="13"/>
      <c r="I57" s="13"/>
      <c r="J57" s="13"/>
      <c r="K57" s="13"/>
      <c r="L57" s="13"/>
      <c r="M57" s="16"/>
      <c r="N57" s="16"/>
      <c r="O57" s="16"/>
      <c r="P57" s="13"/>
    </row>
    <row r="58" spans="1:16">
      <c r="A58" s="13"/>
      <c r="B58" s="13"/>
      <c r="C58" s="14"/>
      <c r="D58" s="15"/>
      <c r="E58" s="16"/>
      <c r="F58" s="13"/>
      <c r="G58" s="13"/>
      <c r="H58" s="13"/>
      <c r="I58" s="13"/>
      <c r="J58" s="13"/>
      <c r="K58" s="13"/>
      <c r="L58" s="13"/>
      <c r="M58" s="16"/>
      <c r="N58" s="16"/>
      <c r="O58" s="16"/>
      <c r="P58" s="13"/>
    </row>
    <row r="59" spans="1:16">
      <c r="A59" s="13"/>
      <c r="B59" s="13"/>
      <c r="C59" s="14"/>
      <c r="D59" s="15"/>
      <c r="E59" s="16"/>
      <c r="F59" s="13"/>
      <c r="G59" s="13"/>
      <c r="H59" s="13"/>
      <c r="I59" s="13"/>
      <c r="J59" s="13"/>
      <c r="K59" s="13"/>
      <c r="L59" s="13"/>
      <c r="M59" s="16"/>
      <c r="N59" s="16"/>
      <c r="O59" s="16"/>
      <c r="P59" s="13"/>
    </row>
    <row r="60" spans="1:16">
      <c r="A60" s="13"/>
      <c r="B60" s="13"/>
      <c r="C60" s="14"/>
      <c r="D60" s="15"/>
      <c r="E60" s="16"/>
      <c r="F60" s="13"/>
      <c r="G60" s="13"/>
      <c r="H60" s="13"/>
      <c r="I60" s="13"/>
      <c r="J60" s="13"/>
      <c r="K60" s="13"/>
      <c r="L60" s="13"/>
      <c r="M60" s="16"/>
      <c r="N60" s="16"/>
      <c r="O60" s="16"/>
      <c r="P60" s="13"/>
    </row>
    <row r="61" spans="1:16">
      <c r="A61" s="13"/>
      <c r="B61" s="13"/>
      <c r="C61" s="14"/>
      <c r="D61" s="15"/>
      <c r="E61" s="16"/>
      <c r="F61" s="13"/>
      <c r="G61" s="13"/>
      <c r="H61" s="13"/>
      <c r="I61" s="13"/>
      <c r="J61" s="13"/>
      <c r="K61" s="13"/>
      <c r="L61" s="13"/>
      <c r="M61" s="16"/>
      <c r="N61" s="16"/>
      <c r="O61" s="16"/>
      <c r="P61" s="13"/>
    </row>
    <row r="62" spans="1:16">
      <c r="A62" s="13"/>
      <c r="B62" s="13"/>
      <c r="C62" s="14"/>
      <c r="D62" s="15"/>
      <c r="E62" s="16"/>
      <c r="F62" s="13"/>
      <c r="G62" s="13"/>
      <c r="H62" s="13"/>
      <c r="I62" s="13"/>
      <c r="J62" s="13"/>
      <c r="K62" s="13"/>
      <c r="L62" s="13"/>
      <c r="M62" s="16"/>
      <c r="N62" s="16"/>
      <c r="O62" s="16"/>
      <c r="P62" s="13"/>
    </row>
    <row r="63" spans="1:16">
      <c r="A63" s="13"/>
      <c r="B63" s="13"/>
      <c r="C63" s="14"/>
      <c r="D63" s="15"/>
      <c r="E63" s="16"/>
      <c r="F63" s="13"/>
      <c r="G63" s="13"/>
      <c r="H63" s="13"/>
      <c r="I63" s="13"/>
      <c r="J63" s="13"/>
      <c r="K63" s="13"/>
      <c r="L63" s="13"/>
      <c r="M63" s="16"/>
      <c r="N63" s="16"/>
      <c r="O63" s="16"/>
      <c r="P63" s="13"/>
    </row>
    <row r="64" spans="1:16">
      <c r="A64" s="13"/>
      <c r="B64" s="13"/>
      <c r="C64" s="14"/>
      <c r="D64" s="15"/>
      <c r="E64" s="16"/>
      <c r="F64" s="13"/>
      <c r="G64" s="13"/>
      <c r="H64" s="13"/>
      <c r="I64" s="13"/>
      <c r="J64" s="13"/>
      <c r="K64" s="13"/>
      <c r="L64" s="13"/>
      <c r="M64" s="16"/>
      <c r="N64" s="16"/>
      <c r="O64" s="16"/>
      <c r="P64" s="13"/>
    </row>
    <row r="65" spans="1:16">
      <c r="A65" s="13"/>
      <c r="B65" s="13"/>
      <c r="C65" s="14"/>
      <c r="D65" s="15"/>
      <c r="E65" s="16"/>
      <c r="F65" s="13"/>
      <c r="G65" s="13"/>
      <c r="H65" s="13"/>
      <c r="I65" s="13"/>
      <c r="J65" s="13"/>
      <c r="K65" s="13"/>
      <c r="L65" s="13"/>
      <c r="M65" s="16"/>
      <c r="N65" s="16"/>
      <c r="O65" s="16"/>
      <c r="P65" s="13"/>
    </row>
    <row r="66" spans="1:16">
      <c r="A66" s="13"/>
      <c r="B66" s="13"/>
      <c r="C66" s="14"/>
      <c r="D66" s="15"/>
      <c r="E66" s="16"/>
      <c r="F66" s="13"/>
      <c r="G66" s="13"/>
      <c r="H66" s="13"/>
      <c r="I66" s="13"/>
      <c r="J66" s="13"/>
      <c r="K66" s="13"/>
      <c r="L66" s="13"/>
      <c r="M66" s="16"/>
      <c r="N66" s="16"/>
      <c r="O66" s="16"/>
      <c r="P66" s="13"/>
    </row>
    <row r="67" spans="1:16">
      <c r="A67" s="13"/>
      <c r="B67" s="13"/>
      <c r="C67" s="14"/>
      <c r="D67" s="15"/>
      <c r="E67" s="16"/>
      <c r="F67" s="13"/>
      <c r="G67" s="13"/>
      <c r="H67" s="13"/>
      <c r="I67" s="13"/>
      <c r="J67" s="13"/>
      <c r="K67" s="13"/>
      <c r="L67" s="13"/>
      <c r="M67" s="16"/>
      <c r="N67" s="16"/>
      <c r="O67" s="16"/>
      <c r="P67" s="13"/>
    </row>
    <row r="68" spans="1:16">
      <c r="A68" s="13"/>
      <c r="B68" s="13"/>
      <c r="C68" s="14"/>
      <c r="D68" s="15"/>
      <c r="E68" s="16"/>
      <c r="F68" s="13"/>
      <c r="G68" s="13"/>
      <c r="H68" s="13"/>
      <c r="I68" s="13"/>
      <c r="J68" s="13"/>
      <c r="K68" s="13"/>
      <c r="L68" s="13"/>
      <c r="M68" s="16"/>
      <c r="N68" s="16"/>
      <c r="O68" s="16"/>
      <c r="P68" s="13"/>
    </row>
    <row r="69" spans="1:16">
      <c r="A69" s="13"/>
      <c r="B69" s="13"/>
      <c r="C69" s="14"/>
      <c r="D69" s="15"/>
      <c r="E69" s="16"/>
      <c r="F69" s="13"/>
      <c r="G69" s="13"/>
      <c r="H69" s="13"/>
      <c r="I69" s="13"/>
      <c r="J69" s="13"/>
      <c r="K69" s="13"/>
      <c r="L69" s="13"/>
      <c r="M69" s="16"/>
      <c r="N69" s="16"/>
      <c r="O69" s="16"/>
      <c r="P69" s="13"/>
    </row>
    <row r="70" spans="1:16">
      <c r="A70" s="13"/>
      <c r="B70" s="13"/>
      <c r="C70" s="14"/>
      <c r="D70" s="15"/>
      <c r="E70" s="16"/>
      <c r="F70" s="13"/>
      <c r="G70" s="13"/>
      <c r="H70" s="13"/>
      <c r="I70" s="13"/>
      <c r="J70" s="13"/>
      <c r="K70" s="13"/>
      <c r="L70" s="13"/>
      <c r="M70" s="16"/>
      <c r="N70" s="16"/>
      <c r="O70" s="16"/>
      <c r="P70" s="13"/>
    </row>
    <row r="71" spans="1:16">
      <c r="A71" s="13"/>
      <c r="B71" s="13"/>
      <c r="C71" s="14"/>
      <c r="D71" s="15"/>
      <c r="E71" s="16"/>
      <c r="F71" s="13"/>
      <c r="G71" s="13"/>
      <c r="H71" s="13"/>
      <c r="I71" s="13"/>
      <c r="J71" s="13"/>
      <c r="K71" s="13"/>
      <c r="L71" s="13"/>
      <c r="M71" s="16"/>
      <c r="N71" s="16"/>
      <c r="O71" s="16"/>
      <c r="P71" s="13"/>
    </row>
    <row r="72" spans="1:16">
      <c r="A72" s="13"/>
      <c r="B72" s="13"/>
      <c r="C72" s="14"/>
      <c r="D72" s="15"/>
      <c r="E72" s="16"/>
      <c r="F72" s="13"/>
      <c r="G72" s="13"/>
      <c r="H72" s="13"/>
      <c r="I72" s="13"/>
      <c r="J72" s="13"/>
      <c r="K72" s="13"/>
      <c r="L72" s="13"/>
      <c r="M72" s="16"/>
      <c r="N72" s="16"/>
      <c r="O72" s="16"/>
      <c r="P72" s="13"/>
    </row>
    <row r="73" spans="1:16">
      <c r="A73" s="13"/>
      <c r="B73" s="13"/>
      <c r="C73" s="14"/>
      <c r="D73" s="15"/>
      <c r="E73" s="16"/>
      <c r="F73" s="13"/>
      <c r="G73" s="13"/>
      <c r="H73" s="13"/>
      <c r="I73" s="13"/>
      <c r="J73" s="13"/>
      <c r="K73" s="13"/>
      <c r="L73" s="13"/>
      <c r="M73" s="16"/>
      <c r="N73" s="16"/>
      <c r="O73" s="16"/>
      <c r="P73" s="13"/>
    </row>
    <row r="74" spans="1:16">
      <c r="A74" s="13"/>
      <c r="B74" s="13"/>
      <c r="C74" s="14"/>
      <c r="D74" s="15"/>
      <c r="E74" s="16"/>
      <c r="F74" s="13"/>
      <c r="G74" s="13"/>
      <c r="H74" s="13"/>
      <c r="I74" s="13"/>
      <c r="J74" s="13"/>
      <c r="K74" s="13"/>
      <c r="L74" s="13"/>
      <c r="M74" s="16"/>
      <c r="N74" s="16"/>
      <c r="O74" s="16"/>
      <c r="P74" s="13"/>
    </row>
    <row r="75" spans="1:16">
      <c r="A75" s="13"/>
      <c r="B75" s="13"/>
      <c r="C75" s="14"/>
      <c r="D75" s="15"/>
      <c r="E75" s="16"/>
      <c r="F75" s="13"/>
      <c r="G75" s="13"/>
      <c r="H75" s="13"/>
      <c r="I75" s="13"/>
      <c r="J75" s="13"/>
      <c r="K75" s="13"/>
      <c r="L75" s="13"/>
      <c r="M75" s="16"/>
      <c r="N75" s="16"/>
      <c r="O75" s="16"/>
      <c r="P75" s="13"/>
    </row>
    <row r="76" spans="1:16">
      <c r="A76" s="13"/>
      <c r="B76" s="13"/>
      <c r="C76" s="14"/>
      <c r="D76" s="15"/>
      <c r="E76" s="16"/>
      <c r="F76" s="13"/>
      <c r="G76" s="13"/>
      <c r="H76" s="13"/>
      <c r="I76" s="13"/>
      <c r="J76" s="13"/>
      <c r="K76" s="13"/>
      <c r="L76" s="13"/>
      <c r="M76" s="16"/>
      <c r="N76" s="16"/>
      <c r="O76" s="16"/>
      <c r="P76" s="13"/>
    </row>
    <row r="77" spans="1:16">
      <c r="A77" s="13"/>
      <c r="B77" s="13"/>
      <c r="C77" s="14"/>
      <c r="D77" s="15"/>
      <c r="E77" s="16"/>
      <c r="F77" s="13"/>
      <c r="G77" s="13"/>
      <c r="H77" s="13"/>
      <c r="I77" s="13"/>
      <c r="J77" s="13"/>
      <c r="K77" s="13"/>
      <c r="L77" s="13"/>
      <c r="M77" s="16"/>
      <c r="N77" s="16"/>
      <c r="O77" s="16"/>
      <c r="P77" s="13"/>
    </row>
    <row r="78" spans="1:16">
      <c r="A78" s="13"/>
      <c r="B78" s="13"/>
      <c r="C78" s="14"/>
      <c r="D78" s="15"/>
      <c r="E78" s="16"/>
      <c r="F78" s="13"/>
      <c r="G78" s="13"/>
      <c r="H78" s="13"/>
      <c r="I78" s="13"/>
      <c r="J78" s="13"/>
      <c r="K78" s="13"/>
      <c r="L78" s="13"/>
      <c r="M78" s="16"/>
      <c r="N78" s="16"/>
      <c r="O78" s="16"/>
      <c r="P78" s="13"/>
    </row>
    <row r="79" spans="1:16">
      <c r="A79" s="13"/>
      <c r="B79" s="13"/>
      <c r="C79" s="14"/>
      <c r="D79" s="15"/>
      <c r="E79" s="16"/>
      <c r="F79" s="13"/>
      <c r="G79" s="13"/>
      <c r="H79" s="13"/>
      <c r="I79" s="13"/>
      <c r="J79" s="13"/>
      <c r="K79" s="13"/>
      <c r="L79" s="13"/>
      <c r="M79" s="16"/>
      <c r="N79" s="16"/>
      <c r="O79" s="16"/>
      <c r="P79" s="13"/>
    </row>
    <row r="80" spans="1:16">
      <c r="A80" s="13"/>
      <c r="B80" s="13"/>
      <c r="C80" s="14"/>
      <c r="D80" s="15"/>
      <c r="E80" s="16"/>
      <c r="F80" s="13"/>
      <c r="G80" s="13"/>
      <c r="H80" s="13"/>
      <c r="I80" s="13"/>
      <c r="J80" s="13"/>
      <c r="K80" s="13"/>
      <c r="L80" s="13"/>
      <c r="M80" s="16"/>
      <c r="N80" s="16"/>
      <c r="O80" s="16"/>
      <c r="P80" s="13"/>
    </row>
    <row r="81" spans="1:16">
      <c r="A81" s="13"/>
      <c r="B81" s="13"/>
      <c r="C81" s="14"/>
      <c r="D81" s="15"/>
      <c r="E81" s="16"/>
      <c r="F81" s="13"/>
      <c r="G81" s="13"/>
      <c r="H81" s="13"/>
      <c r="I81" s="13"/>
      <c r="J81" s="13"/>
      <c r="K81" s="13"/>
      <c r="L81" s="13"/>
      <c r="M81" s="16"/>
      <c r="N81" s="16"/>
      <c r="O81" s="16"/>
      <c r="P81" s="13"/>
    </row>
    <row r="82" spans="1:16">
      <c r="A82" s="13"/>
      <c r="B82" s="13"/>
      <c r="C82" s="14"/>
      <c r="D82" s="15"/>
      <c r="E82" s="16"/>
      <c r="F82" s="13"/>
      <c r="G82" s="13"/>
      <c r="H82" s="13"/>
      <c r="I82" s="13"/>
      <c r="J82" s="13"/>
      <c r="K82" s="13"/>
      <c r="L82" s="13"/>
      <c r="M82" s="16"/>
      <c r="N82" s="16"/>
      <c r="O82" s="16"/>
      <c r="P82" s="13"/>
    </row>
    <row r="83" spans="1:16">
      <c r="A83" s="13"/>
      <c r="B83" s="13"/>
      <c r="C83" s="14"/>
      <c r="D83" s="15"/>
      <c r="E83" s="16"/>
      <c r="F83" s="13"/>
      <c r="G83" s="13"/>
      <c r="H83" s="13"/>
      <c r="I83" s="13"/>
      <c r="J83" s="13"/>
      <c r="K83" s="13"/>
      <c r="L83" s="13"/>
      <c r="M83" s="16"/>
      <c r="N83" s="16"/>
      <c r="O83" s="16"/>
      <c r="P83" s="13"/>
    </row>
    <row r="84" spans="1:16">
      <c r="A84" s="13"/>
      <c r="B84" s="13"/>
      <c r="C84" s="14"/>
      <c r="D84" s="15"/>
      <c r="E84" s="16"/>
      <c r="F84" s="13"/>
      <c r="G84" s="13"/>
      <c r="H84" s="13"/>
      <c r="I84" s="13"/>
      <c r="J84" s="13"/>
      <c r="K84" s="13"/>
      <c r="L84" s="13"/>
      <c r="M84" s="16"/>
      <c r="N84" s="16"/>
      <c r="O84" s="16"/>
      <c r="P84" s="13"/>
    </row>
    <row r="85" spans="1:16">
      <c r="A85" s="13"/>
      <c r="B85" s="13"/>
      <c r="C85" s="14"/>
      <c r="D85" s="15"/>
      <c r="E85" s="16"/>
      <c r="F85" s="13"/>
      <c r="G85" s="13"/>
      <c r="H85" s="13"/>
      <c r="I85" s="13"/>
      <c r="J85" s="13"/>
      <c r="K85" s="13"/>
      <c r="L85" s="13"/>
      <c r="M85" s="16"/>
      <c r="N85" s="16"/>
      <c r="O85" s="16"/>
      <c r="P85" s="13"/>
    </row>
    <row r="86" spans="1:16">
      <c r="A86" s="13"/>
      <c r="B86" s="13"/>
      <c r="C86" s="14"/>
      <c r="D86" s="15"/>
      <c r="E86" s="16"/>
      <c r="F86" s="13"/>
      <c r="G86" s="13"/>
      <c r="H86" s="13"/>
      <c r="I86" s="13"/>
      <c r="J86" s="13"/>
      <c r="K86" s="13"/>
      <c r="L86" s="13"/>
      <c r="M86" s="16"/>
      <c r="N86" s="16"/>
      <c r="O86" s="16"/>
      <c r="P86" s="13"/>
    </row>
    <row r="87" spans="1:16">
      <c r="A87" s="13"/>
      <c r="B87" s="13"/>
      <c r="C87" s="14"/>
      <c r="D87" s="15"/>
      <c r="E87" s="16"/>
      <c r="F87" s="13"/>
      <c r="G87" s="13"/>
      <c r="H87" s="13"/>
      <c r="I87" s="13"/>
      <c r="J87" s="13"/>
      <c r="K87" s="13"/>
      <c r="L87" s="13"/>
      <c r="M87" s="16"/>
      <c r="N87" s="16"/>
      <c r="O87" s="16"/>
      <c r="P87" s="13"/>
    </row>
    <row r="88" spans="1:16">
      <c r="A88" s="13"/>
      <c r="B88" s="13"/>
      <c r="C88" s="14"/>
      <c r="D88" s="15"/>
      <c r="E88" s="16"/>
      <c r="F88" s="13"/>
      <c r="G88" s="13"/>
      <c r="H88" s="13"/>
      <c r="I88" s="13"/>
      <c r="J88" s="13"/>
      <c r="K88" s="13"/>
      <c r="L88" s="13"/>
      <c r="M88" s="16"/>
      <c r="N88" s="16"/>
      <c r="O88" s="16"/>
      <c r="P88" s="13"/>
    </row>
    <row r="89" spans="1:16">
      <c r="A89" s="13"/>
      <c r="B89" s="13"/>
      <c r="C89" s="14"/>
      <c r="D89" s="15"/>
      <c r="E89" s="16"/>
      <c r="F89" s="13"/>
      <c r="G89" s="13"/>
      <c r="H89" s="13"/>
      <c r="I89" s="13"/>
      <c r="J89" s="13"/>
      <c r="K89" s="13"/>
      <c r="L89" s="13"/>
      <c r="M89" s="16"/>
      <c r="N89" s="16"/>
      <c r="O89" s="16"/>
      <c r="P89" s="13"/>
    </row>
    <row r="90" spans="1:16">
      <c r="A90" s="13"/>
      <c r="B90" s="13"/>
      <c r="C90" s="14"/>
      <c r="D90" s="15"/>
      <c r="E90" s="16"/>
      <c r="F90" s="13"/>
      <c r="G90" s="13"/>
      <c r="H90" s="13"/>
      <c r="I90" s="13"/>
      <c r="J90" s="13"/>
      <c r="K90" s="13"/>
      <c r="L90" s="13"/>
      <c r="M90" s="16"/>
      <c r="N90" s="16"/>
      <c r="O90" s="16"/>
      <c r="P90" s="13"/>
    </row>
    <row r="91" spans="1:16">
      <c r="A91" s="13"/>
      <c r="B91" s="13"/>
      <c r="C91" s="14"/>
      <c r="D91" s="15"/>
      <c r="E91" s="16"/>
      <c r="F91" s="13"/>
      <c r="G91" s="13"/>
      <c r="H91" s="13"/>
      <c r="I91" s="13"/>
      <c r="J91" s="13"/>
      <c r="K91" s="13"/>
      <c r="L91" s="13"/>
      <c r="M91" s="16"/>
      <c r="N91" s="16"/>
      <c r="O91" s="16"/>
      <c r="P91" s="13"/>
    </row>
    <row r="92" spans="1:16">
      <c r="A92" s="13"/>
      <c r="B92" s="13"/>
      <c r="C92" s="14"/>
      <c r="D92" s="15"/>
      <c r="E92" s="16"/>
      <c r="F92" s="13"/>
      <c r="G92" s="13"/>
      <c r="H92" s="13"/>
      <c r="I92" s="13"/>
      <c r="J92" s="13"/>
      <c r="K92" s="13"/>
      <c r="L92" s="13"/>
      <c r="M92" s="16"/>
      <c r="N92" s="16"/>
      <c r="O92" s="16"/>
      <c r="P92" s="13"/>
    </row>
    <row r="93" spans="1:16">
      <c r="A93" s="13"/>
      <c r="B93" s="13"/>
      <c r="C93" s="14"/>
      <c r="D93" s="15"/>
      <c r="E93" s="16"/>
      <c r="F93" s="13"/>
      <c r="G93" s="13"/>
      <c r="H93" s="13"/>
      <c r="I93" s="13"/>
      <c r="J93" s="13"/>
      <c r="K93" s="13"/>
      <c r="L93" s="13"/>
      <c r="M93" s="16"/>
      <c r="N93" s="16"/>
      <c r="O93" s="16"/>
      <c r="P93" s="13"/>
    </row>
    <row r="94" spans="1:16">
      <c r="A94" s="13"/>
      <c r="B94" s="13"/>
      <c r="C94" s="14"/>
      <c r="D94" s="15"/>
      <c r="E94" s="16"/>
      <c r="F94" s="13"/>
      <c r="G94" s="13"/>
      <c r="H94" s="13"/>
      <c r="I94" s="13"/>
      <c r="J94" s="13"/>
      <c r="K94" s="13"/>
      <c r="L94" s="13"/>
      <c r="M94" s="16"/>
      <c r="N94" s="16"/>
      <c r="O94" s="16"/>
      <c r="P94" s="13"/>
    </row>
    <row r="95" spans="1:16">
      <c r="A95" s="13"/>
      <c r="B95" s="13"/>
      <c r="C95" s="14"/>
      <c r="D95" s="15"/>
      <c r="E95" s="16"/>
      <c r="F95" s="13"/>
      <c r="G95" s="13"/>
      <c r="H95" s="13"/>
      <c r="I95" s="13"/>
      <c r="J95" s="13"/>
      <c r="K95" s="13"/>
      <c r="L95" s="13"/>
      <c r="M95" s="16"/>
      <c r="N95" s="16"/>
      <c r="O95" s="16"/>
      <c r="P95" s="13"/>
    </row>
    <row r="96" spans="1:16">
      <c r="A96" s="13"/>
      <c r="B96" s="13"/>
      <c r="C96" s="14"/>
      <c r="D96" s="15"/>
      <c r="E96" s="16"/>
      <c r="F96" s="13"/>
      <c r="G96" s="13"/>
      <c r="H96" s="13"/>
      <c r="I96" s="13"/>
      <c r="J96" s="13"/>
      <c r="K96" s="13"/>
      <c r="L96" s="13"/>
      <c r="M96" s="16"/>
      <c r="N96" s="16"/>
      <c r="O96" s="16"/>
      <c r="P96" s="13"/>
    </row>
    <row r="97" spans="1:16">
      <c r="A97" s="13"/>
      <c r="B97" s="13"/>
      <c r="C97" s="14"/>
      <c r="D97" s="15"/>
      <c r="E97" s="16"/>
      <c r="F97" s="13"/>
      <c r="G97" s="13"/>
      <c r="H97" s="13"/>
      <c r="I97" s="13"/>
      <c r="J97" s="13"/>
      <c r="K97" s="13"/>
      <c r="L97" s="13"/>
      <c r="M97" s="16"/>
      <c r="N97" s="16"/>
      <c r="O97" s="16"/>
      <c r="P97" s="13"/>
    </row>
    <row r="98" spans="1:16">
      <c r="B98" s="13"/>
      <c r="C98" s="14"/>
      <c r="D98" s="15"/>
      <c r="E98" s="16"/>
      <c r="F98" s="13"/>
      <c r="G98" s="13"/>
      <c r="H98" s="13"/>
      <c r="I98" s="13"/>
      <c r="J98" s="13"/>
      <c r="K98" s="13"/>
      <c r="L98" s="13"/>
      <c r="M98" s="16"/>
      <c r="N98" s="16"/>
      <c r="O98" s="16"/>
      <c r="P98" s="13"/>
    </row>
    <row r="99" spans="1:16">
      <c r="M99" s="4"/>
      <c r="N99" s="4"/>
      <c r="O99" s="4"/>
    </row>
    <row r="100" spans="1:16">
      <c r="M100" s="4"/>
      <c r="N100" s="4"/>
      <c r="O100" s="4"/>
    </row>
    <row r="101" spans="1:16">
      <c r="M101" s="4"/>
      <c r="N101" s="4"/>
      <c r="O101" s="4"/>
    </row>
    <row r="102" spans="1:16">
      <c r="M102" s="4"/>
      <c r="N102" s="4"/>
      <c r="O102" s="4"/>
    </row>
    <row r="103" spans="1:16">
      <c r="M103" s="4"/>
      <c r="N103" s="4"/>
      <c r="O103" s="4"/>
    </row>
    <row r="104" spans="1:16">
      <c r="M104" s="4"/>
      <c r="N104" s="4"/>
      <c r="O104" s="4"/>
    </row>
    <row r="105" spans="1:16">
      <c r="M105" s="4"/>
      <c r="N105" s="4"/>
      <c r="O105" s="4"/>
    </row>
    <row r="106" spans="1:16">
      <c r="M106" s="4"/>
      <c r="N106" s="4"/>
      <c r="O106" s="4"/>
    </row>
    <row r="107" spans="1:16">
      <c r="M107" s="4"/>
      <c r="N107" s="4"/>
      <c r="O107" s="4"/>
    </row>
    <row r="108" spans="1:16">
      <c r="M108" s="4"/>
      <c r="N108" s="4"/>
      <c r="O108" s="4"/>
    </row>
    <row r="109" spans="1:16">
      <c r="M109" s="4"/>
      <c r="N109" s="4"/>
      <c r="O109" s="4"/>
    </row>
    <row r="110" spans="1:16">
      <c r="M110" s="4"/>
      <c r="N110" s="4"/>
      <c r="O110" s="4"/>
    </row>
    <row r="111" spans="1:16">
      <c r="M111" s="4"/>
      <c r="N111" s="4"/>
      <c r="O111" s="4"/>
    </row>
    <row r="112" spans="1:16">
      <c r="M112" s="4"/>
      <c r="N112" s="4"/>
      <c r="O112" s="4"/>
    </row>
    <row r="113" spans="13:15">
      <c r="M113" s="4"/>
      <c r="N113" s="4"/>
      <c r="O113" s="4"/>
    </row>
    <row r="114" spans="13:15">
      <c r="M114" s="4"/>
      <c r="N114" s="4"/>
      <c r="O114" s="4"/>
    </row>
    <row r="115" spans="13:15">
      <c r="M115" s="4"/>
      <c r="N115" s="4"/>
      <c r="O115" s="4"/>
    </row>
    <row r="116" spans="13:15">
      <c r="M116" s="4"/>
      <c r="N116" s="4"/>
      <c r="O116" s="4"/>
    </row>
    <row r="117" spans="13:15">
      <c r="M117" s="4"/>
      <c r="N117" s="4"/>
      <c r="O117" s="4"/>
    </row>
    <row r="118" spans="13:15">
      <c r="M118" s="4"/>
      <c r="N118" s="4"/>
      <c r="O118" s="4"/>
    </row>
    <row r="119" spans="13:15">
      <c r="M119" s="4"/>
      <c r="N119" s="4"/>
      <c r="O119" s="4"/>
    </row>
    <row r="120" spans="13:15">
      <c r="M120" s="4"/>
      <c r="N120" s="4"/>
      <c r="O120" s="4"/>
    </row>
    <row r="121" spans="13:15">
      <c r="M121" s="4"/>
      <c r="N121" s="4"/>
      <c r="O121" s="4"/>
    </row>
    <row r="122" spans="13:15">
      <c r="M122" s="4"/>
      <c r="N122" s="4"/>
      <c r="O122" s="4"/>
    </row>
    <row r="123" spans="13:15">
      <c r="M123" s="4"/>
      <c r="N123" s="4"/>
      <c r="O123" s="4"/>
    </row>
    <row r="124" spans="13:15">
      <c r="M124" s="4"/>
      <c r="N124" s="4"/>
      <c r="O124" s="4"/>
    </row>
    <row r="125" spans="13:15">
      <c r="M125" s="4"/>
      <c r="N125" s="4"/>
      <c r="O125" s="4"/>
    </row>
    <row r="126" spans="13:15">
      <c r="M126" s="4"/>
      <c r="N126" s="4"/>
      <c r="O126" s="4"/>
    </row>
    <row r="127" spans="13:15">
      <c r="M127" s="4"/>
      <c r="N127" s="4"/>
      <c r="O127" s="4"/>
    </row>
    <row r="128" spans="13:15">
      <c r="M128" s="4"/>
      <c r="N128" s="4"/>
      <c r="O128" s="4"/>
    </row>
    <row r="129" spans="13:15">
      <c r="M129" s="4"/>
      <c r="N129" s="4"/>
      <c r="O129" s="4"/>
    </row>
    <row r="130" spans="13:15">
      <c r="M130" s="4"/>
      <c r="N130" s="4"/>
      <c r="O130" s="4"/>
    </row>
    <row r="131" spans="13:15">
      <c r="M131" s="4"/>
      <c r="N131" s="4"/>
      <c r="O131" s="4"/>
    </row>
    <row r="132" spans="13:15">
      <c r="M132" s="4"/>
      <c r="N132" s="4"/>
      <c r="O132" s="4"/>
    </row>
    <row r="133" spans="13:15">
      <c r="M133" s="4"/>
      <c r="N133" s="4"/>
      <c r="O133" s="4"/>
    </row>
    <row r="134" spans="13:15">
      <c r="M134" s="4"/>
      <c r="N134" s="4"/>
      <c r="O134" s="4"/>
    </row>
    <row r="135" spans="13:15">
      <c r="M135" s="4"/>
      <c r="N135" s="4"/>
      <c r="O135" s="4"/>
    </row>
    <row r="136" spans="13:15">
      <c r="M136" s="4"/>
      <c r="N136" s="4"/>
      <c r="O136" s="4"/>
    </row>
    <row r="137" spans="13:15">
      <c r="M137" s="4"/>
      <c r="N137" s="4"/>
      <c r="O137" s="4"/>
    </row>
    <row r="138" spans="13:15">
      <c r="M138" s="4"/>
      <c r="N138" s="4"/>
      <c r="O138" s="4"/>
    </row>
    <row r="139" spans="13:15">
      <c r="M139" s="4"/>
      <c r="N139" s="4"/>
      <c r="O139" s="4"/>
    </row>
    <row r="140" spans="13:15">
      <c r="M140" s="4"/>
      <c r="N140" s="4"/>
      <c r="O140" s="4"/>
    </row>
    <row r="141" spans="13:15">
      <c r="M141" s="4"/>
      <c r="N141" s="4"/>
      <c r="O141" s="4"/>
    </row>
    <row r="142" spans="13:15">
      <c r="M142" s="4"/>
      <c r="N142" s="4"/>
      <c r="O142" s="4"/>
    </row>
    <row r="143" spans="13:15">
      <c r="M143" s="4"/>
      <c r="N143" s="4"/>
      <c r="O143" s="4"/>
    </row>
    <row r="144" spans="13:15">
      <c r="M144" s="4"/>
      <c r="N144" s="4"/>
      <c r="O144" s="4"/>
    </row>
    <row r="145" spans="13:15">
      <c r="M145" s="4"/>
      <c r="N145" s="4"/>
      <c r="O145" s="4"/>
    </row>
    <row r="146" spans="13:15">
      <c r="M146" s="4"/>
      <c r="N146" s="4"/>
      <c r="O146" s="4"/>
    </row>
    <row r="147" spans="13:15">
      <c r="M147" s="4"/>
      <c r="N147" s="4"/>
      <c r="O147" s="4"/>
    </row>
    <row r="148" spans="13:15">
      <c r="M148" s="4"/>
      <c r="N148" s="4"/>
      <c r="O148" s="4"/>
    </row>
    <row r="149" spans="13:15">
      <c r="M149" s="4"/>
      <c r="N149" s="4"/>
      <c r="O149" s="4"/>
    </row>
    <row r="150" spans="13:15">
      <c r="M150" s="4"/>
      <c r="N150" s="4"/>
      <c r="O150" s="4"/>
    </row>
    <row r="151" spans="13:15">
      <c r="M151" s="4"/>
      <c r="N151" s="4"/>
      <c r="O151" s="4"/>
    </row>
    <row r="152" spans="13:15">
      <c r="M152" s="4"/>
      <c r="N152" s="4"/>
      <c r="O152" s="4"/>
    </row>
    <row r="153" spans="13:15">
      <c r="M153" s="4"/>
      <c r="N153" s="4"/>
      <c r="O153" s="4"/>
    </row>
    <row r="154" spans="13:15">
      <c r="M154" s="4"/>
      <c r="N154" s="4"/>
      <c r="O154" s="4"/>
    </row>
    <row r="155" spans="13:15">
      <c r="M155" s="4"/>
      <c r="N155" s="4"/>
      <c r="O155" s="4"/>
    </row>
    <row r="156" spans="13:15">
      <c r="M156" s="4"/>
      <c r="N156" s="4"/>
      <c r="O156" s="4"/>
    </row>
    <row r="157" spans="13:15">
      <c r="M157" s="4"/>
      <c r="N157" s="4"/>
      <c r="O157" s="4"/>
    </row>
    <row r="158" spans="13:15">
      <c r="M158" s="4"/>
      <c r="N158" s="4"/>
      <c r="O158" s="4"/>
    </row>
    <row r="159" spans="13:15">
      <c r="M159" s="4"/>
      <c r="N159" s="4"/>
      <c r="O159" s="4"/>
    </row>
    <row r="160" spans="13:15">
      <c r="M160" s="4"/>
      <c r="N160" s="4"/>
      <c r="O160" s="4"/>
    </row>
    <row r="161" spans="13:15">
      <c r="M161" s="4"/>
      <c r="N161" s="4"/>
      <c r="O161" s="4"/>
    </row>
    <row r="162" spans="13:15">
      <c r="M162" s="4"/>
      <c r="N162" s="4"/>
      <c r="O162" s="4"/>
    </row>
    <row r="163" spans="13:15">
      <c r="M163" s="4"/>
      <c r="N163" s="4"/>
      <c r="O163" s="4"/>
    </row>
    <row r="164" spans="13:15">
      <c r="M164" s="4"/>
      <c r="N164" s="4"/>
      <c r="O164" s="4"/>
    </row>
    <row r="165" spans="13:15">
      <c r="M165" s="4"/>
      <c r="N165" s="4"/>
      <c r="O165" s="4"/>
    </row>
    <row r="166" spans="13:15">
      <c r="M166" s="4"/>
      <c r="N166" s="4"/>
      <c r="O166" s="4"/>
    </row>
    <row r="167" spans="13:15">
      <c r="M167" s="4"/>
      <c r="N167" s="4"/>
      <c r="O167" s="4"/>
    </row>
    <row r="168" spans="13:15">
      <c r="M168" s="4"/>
      <c r="N168" s="4"/>
      <c r="O168" s="4"/>
    </row>
    <row r="169" spans="13:15">
      <c r="M169" s="4"/>
      <c r="N169" s="4"/>
      <c r="O169" s="4"/>
    </row>
    <row r="170" spans="13:15">
      <c r="M170" s="4"/>
      <c r="N170" s="4"/>
      <c r="O170" s="4"/>
    </row>
    <row r="171" spans="13:15">
      <c r="M171" s="4"/>
      <c r="N171" s="4"/>
      <c r="O171" s="4"/>
    </row>
    <row r="172" spans="13:15">
      <c r="M172" s="4"/>
      <c r="N172" s="4"/>
      <c r="O172" s="4"/>
    </row>
    <row r="173" spans="13:15">
      <c r="M173" s="4"/>
      <c r="N173" s="4"/>
      <c r="O173" s="4"/>
    </row>
    <row r="174" spans="13:15">
      <c r="M174" s="4"/>
      <c r="N174" s="4"/>
      <c r="O174" s="4"/>
    </row>
    <row r="175" spans="13:15">
      <c r="M175" s="4"/>
      <c r="N175" s="4"/>
      <c r="O175" s="4"/>
    </row>
    <row r="176" spans="13:15">
      <c r="M176" s="4"/>
      <c r="N176" s="4"/>
      <c r="O176" s="4"/>
    </row>
    <row r="177" spans="13:15">
      <c r="M177" s="4"/>
      <c r="N177" s="4"/>
      <c r="O177" s="4"/>
    </row>
    <row r="178" spans="13:15">
      <c r="M178" s="4"/>
      <c r="N178" s="4"/>
      <c r="O178" s="4"/>
    </row>
  </sheetData>
  <mergeCells count="1">
    <mergeCell ref="B1:P1"/>
  </mergeCells>
  <phoneticPr fontId="0" type="noConversion"/>
  <printOptions horizontalCentered="1"/>
  <pageMargins left="0.55118110236220474" right="0.55118110236220474" top="0.9055118110236221" bottom="0.47244094488188981" header="0.39370078740157483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P341"/>
  <sheetViews>
    <sheetView showZeros="0" tabSelected="1" zoomScale="70" zoomScaleNormal="70" workbookViewId="0">
      <pane xSplit="3" ySplit="2" topLeftCell="D3" activePane="bottomRight" state="frozenSplit"/>
      <selection pane="topRight" activeCell="D1" sqref="D1"/>
      <selection pane="bottomLeft" activeCell="A3" sqref="A3"/>
      <selection pane="bottomRight"/>
    </sheetView>
  </sheetViews>
  <sheetFormatPr defaultColWidth="7.109375" defaultRowHeight="12.75"/>
  <cols>
    <col min="1" max="1" width="4.109375" style="1" customWidth="1"/>
    <col min="2" max="2" width="4.77734375" style="1" customWidth="1"/>
    <col min="3" max="3" width="6.44140625" style="2" customWidth="1"/>
    <col min="4" max="4" width="60.109375" style="3" customWidth="1"/>
    <col min="5" max="5" width="13.77734375" style="4" customWidth="1"/>
    <col min="6" max="7" width="13.77734375" style="1" customWidth="1"/>
    <col min="8" max="8" width="9" style="1" customWidth="1"/>
    <col min="9" max="11" width="13.77734375" style="1" customWidth="1"/>
    <col min="12" max="12" width="9" style="1" customWidth="1"/>
    <col min="13" max="15" width="13.77734375" style="1" customWidth="1"/>
    <col min="16" max="16" width="9" style="1" bestFit="1" customWidth="1"/>
    <col min="17" max="16384" width="7.109375" style="1"/>
  </cols>
  <sheetData>
    <row r="1" spans="1:16" ht="16.5" thickBot="1">
      <c r="A1" s="5"/>
      <c r="B1" s="6"/>
      <c r="C1" s="7"/>
      <c r="D1" s="8"/>
      <c r="E1" s="9" t="s">
        <v>63</v>
      </c>
      <c r="F1" s="10"/>
      <c r="G1" s="10"/>
      <c r="H1" s="11"/>
      <c r="I1" s="9" t="s">
        <v>88</v>
      </c>
      <c r="J1" s="10"/>
      <c r="K1" s="10"/>
      <c r="L1" s="11"/>
      <c r="M1" s="9" t="s">
        <v>89</v>
      </c>
      <c r="N1" s="10"/>
      <c r="O1" s="10"/>
      <c r="P1" s="12"/>
    </row>
    <row r="2" spans="1:16" ht="16.5" thickBot="1">
      <c r="A2" s="124" t="s">
        <v>0</v>
      </c>
      <c r="B2" s="125" t="s">
        <v>1</v>
      </c>
      <c r="C2" s="126" t="s">
        <v>2</v>
      </c>
      <c r="D2" s="127" t="s">
        <v>3</v>
      </c>
      <c r="E2" s="128" t="s">
        <v>197</v>
      </c>
      <c r="F2" s="129" t="s">
        <v>203</v>
      </c>
      <c r="G2" s="130" t="s">
        <v>204</v>
      </c>
      <c r="H2" s="24" t="s">
        <v>60</v>
      </c>
      <c r="I2" s="128" t="s">
        <v>197</v>
      </c>
      <c r="J2" s="129" t="s">
        <v>203</v>
      </c>
      <c r="K2" s="130" t="s">
        <v>204</v>
      </c>
      <c r="L2" s="24" t="s">
        <v>60</v>
      </c>
      <c r="M2" s="128" t="s">
        <v>197</v>
      </c>
      <c r="N2" s="129" t="s">
        <v>203</v>
      </c>
      <c r="O2" s="130" t="s">
        <v>204</v>
      </c>
      <c r="P2" s="24" t="s">
        <v>60</v>
      </c>
    </row>
    <row r="3" spans="1:16" ht="20.25">
      <c r="A3" s="135"/>
      <c r="B3" s="136"/>
      <c r="C3" s="136"/>
      <c r="D3" s="137"/>
      <c r="E3" s="138"/>
      <c r="F3" s="139"/>
      <c r="G3" s="140"/>
      <c r="H3" s="134"/>
      <c r="I3" s="131"/>
      <c r="J3" s="132"/>
      <c r="K3" s="133"/>
      <c r="L3" s="134"/>
      <c r="M3" s="26"/>
      <c r="N3" s="27"/>
      <c r="O3" s="28"/>
      <c r="P3" s="134"/>
    </row>
    <row r="4" spans="1:16" ht="20.25">
      <c r="A4" s="101" t="s">
        <v>64</v>
      </c>
      <c r="B4" s="102" t="s">
        <v>65</v>
      </c>
      <c r="C4" s="104">
        <v>1014</v>
      </c>
      <c r="D4" s="33" t="s">
        <v>129</v>
      </c>
      <c r="E4" s="29">
        <v>16404</v>
      </c>
      <c r="F4" s="30">
        <v>16868</v>
      </c>
      <c r="G4" s="31">
        <v>14822</v>
      </c>
      <c r="H4" s="32">
        <f t="shared" ref="H4:H69" si="0">IF(F4&lt;=0,0,G4/F4*100)</f>
        <v>87.870524069243544</v>
      </c>
      <c r="I4" s="29"/>
      <c r="J4" s="30">
        <v>950</v>
      </c>
      <c r="K4" s="31">
        <v>932</v>
      </c>
      <c r="L4" s="37">
        <f t="shared" ref="L4" si="1">+K4/J4*100</f>
        <v>98.10526315789474</v>
      </c>
      <c r="M4" s="29">
        <f>+E4+I4</f>
        <v>16404</v>
      </c>
      <c r="N4" s="30">
        <f>+F4+J4</f>
        <v>17818</v>
      </c>
      <c r="O4" s="31">
        <f>+G4+K4</f>
        <v>15754</v>
      </c>
      <c r="P4" s="32">
        <f t="shared" ref="P4:P9" si="2">+O4/N4*100</f>
        <v>88.41620832865641</v>
      </c>
    </row>
    <row r="5" spans="1:16" ht="20.25">
      <c r="A5" s="101" t="s">
        <v>64</v>
      </c>
      <c r="B5" s="102" t="s">
        <v>65</v>
      </c>
      <c r="C5" s="104">
        <v>1019</v>
      </c>
      <c r="D5" s="33" t="s">
        <v>130</v>
      </c>
      <c r="E5" s="29">
        <v>80</v>
      </c>
      <c r="F5" s="30">
        <v>138</v>
      </c>
      <c r="G5" s="31">
        <v>83</v>
      </c>
      <c r="H5" s="32">
        <f t="shared" si="0"/>
        <v>60.144927536231883</v>
      </c>
      <c r="I5" s="29"/>
      <c r="J5" s="30"/>
      <c r="K5" s="31"/>
      <c r="L5" s="32"/>
      <c r="M5" s="29">
        <f>+E5+I5</f>
        <v>80</v>
      </c>
      <c r="N5" s="30">
        <f t="shared" ref="N5:O8" si="3">+F5+J5</f>
        <v>138</v>
      </c>
      <c r="O5" s="31">
        <f t="shared" si="3"/>
        <v>83</v>
      </c>
      <c r="P5" s="32">
        <f t="shared" si="2"/>
        <v>60.144927536231883</v>
      </c>
    </row>
    <row r="6" spans="1:16" ht="20.25">
      <c r="A6" s="101" t="s">
        <v>64</v>
      </c>
      <c r="B6" s="102" t="s">
        <v>65</v>
      </c>
      <c r="C6" s="104">
        <v>1037</v>
      </c>
      <c r="D6" s="33" t="s">
        <v>4</v>
      </c>
      <c r="E6" s="29">
        <v>70</v>
      </c>
      <c r="F6" s="30">
        <v>88</v>
      </c>
      <c r="G6" s="31">
        <v>67</v>
      </c>
      <c r="H6" s="32">
        <f t="shared" si="0"/>
        <v>76.13636363636364</v>
      </c>
      <c r="I6" s="29"/>
      <c r="J6" s="30"/>
      <c r="K6" s="31"/>
      <c r="L6" s="32">
        <f>IF(J6&lt;=0,0,K6/J6*100)</f>
        <v>0</v>
      </c>
      <c r="M6" s="29">
        <f>+E6+I6</f>
        <v>70</v>
      </c>
      <c r="N6" s="30">
        <f t="shared" si="3"/>
        <v>88</v>
      </c>
      <c r="O6" s="31">
        <f t="shared" si="3"/>
        <v>67</v>
      </c>
      <c r="P6" s="32">
        <f t="shared" si="2"/>
        <v>76.13636363636364</v>
      </c>
    </row>
    <row r="7" spans="1:16" ht="20.25">
      <c r="A7" s="103" t="s">
        <v>64</v>
      </c>
      <c r="B7" s="104" t="s">
        <v>65</v>
      </c>
      <c r="C7" s="104">
        <v>1039</v>
      </c>
      <c r="D7" s="33" t="s">
        <v>110</v>
      </c>
      <c r="E7" s="34">
        <v>16</v>
      </c>
      <c r="F7" s="35">
        <v>358</v>
      </c>
      <c r="G7" s="36">
        <v>358</v>
      </c>
      <c r="H7" s="37">
        <f>IF(F7&lt;=0,0,G7/F7*100)</f>
        <v>100</v>
      </c>
      <c r="I7" s="34"/>
      <c r="J7" s="35"/>
      <c r="K7" s="36"/>
      <c r="L7" s="37"/>
      <c r="M7" s="29">
        <f>+E7+I7</f>
        <v>16</v>
      </c>
      <c r="N7" s="30">
        <f>+F7+J7</f>
        <v>358</v>
      </c>
      <c r="O7" s="31">
        <f>+G7+K7</f>
        <v>358</v>
      </c>
      <c r="P7" s="37">
        <f t="shared" si="2"/>
        <v>100</v>
      </c>
    </row>
    <row r="8" spans="1:16" ht="20.25">
      <c r="A8" s="103" t="s">
        <v>64</v>
      </c>
      <c r="B8" s="104" t="s">
        <v>65</v>
      </c>
      <c r="C8" s="104">
        <v>1070</v>
      </c>
      <c r="D8" s="33" t="s">
        <v>186</v>
      </c>
      <c r="E8" s="34">
        <v>10</v>
      </c>
      <c r="F8" s="35">
        <v>10</v>
      </c>
      <c r="G8" s="36">
        <v>10</v>
      </c>
      <c r="H8" s="37">
        <f t="shared" si="0"/>
        <v>100</v>
      </c>
      <c r="I8" s="34"/>
      <c r="J8" s="35"/>
      <c r="K8" s="36"/>
      <c r="L8" s="37"/>
      <c r="M8" s="29">
        <f>+E8+I8</f>
        <v>10</v>
      </c>
      <c r="N8" s="30">
        <f t="shared" si="3"/>
        <v>10</v>
      </c>
      <c r="O8" s="35">
        <f t="shared" si="3"/>
        <v>10</v>
      </c>
      <c r="P8" s="37">
        <f t="shared" si="2"/>
        <v>100</v>
      </c>
    </row>
    <row r="9" spans="1:16" ht="20.25">
      <c r="A9" s="105">
        <v>1</v>
      </c>
      <c r="B9" s="106">
        <v>10</v>
      </c>
      <c r="C9" s="107"/>
      <c r="D9" s="41" t="s">
        <v>5</v>
      </c>
      <c r="E9" s="42">
        <f>SUM(E4:E8)</f>
        <v>16580</v>
      </c>
      <c r="F9" s="43">
        <f>SUM(F3:F8)</f>
        <v>17462</v>
      </c>
      <c r="G9" s="44">
        <f>SUM(G3:G8)</f>
        <v>15340</v>
      </c>
      <c r="H9" s="45">
        <f t="shared" si="0"/>
        <v>87.847898293437183</v>
      </c>
      <c r="I9" s="42">
        <f>SUM(I3:I8)</f>
        <v>0</v>
      </c>
      <c r="J9" s="43">
        <f>SUM(J3:J8)</f>
        <v>950</v>
      </c>
      <c r="K9" s="44">
        <f>SUM(K3:K8)</f>
        <v>932</v>
      </c>
      <c r="L9" s="45">
        <f>IF(J9&lt;=0,0,K9/J9*100)</f>
        <v>98.10526315789474</v>
      </c>
      <c r="M9" s="42">
        <f>SUM(M3:M8)</f>
        <v>16580</v>
      </c>
      <c r="N9" s="43">
        <f>SUM(N3:N8)</f>
        <v>18412</v>
      </c>
      <c r="O9" s="44">
        <f>SUM(O3:O8)</f>
        <v>16272</v>
      </c>
      <c r="P9" s="45">
        <f t="shared" si="2"/>
        <v>88.37714533999565</v>
      </c>
    </row>
    <row r="10" spans="1:16" ht="21" thickBot="1">
      <c r="A10" s="108"/>
      <c r="B10" s="109"/>
      <c r="C10" s="110"/>
      <c r="D10" s="46"/>
      <c r="E10" s="47"/>
      <c r="F10" s="48"/>
      <c r="G10" s="49"/>
      <c r="H10" s="50">
        <f t="shared" si="0"/>
        <v>0</v>
      </c>
      <c r="I10" s="47"/>
      <c r="J10" s="48"/>
      <c r="K10" s="49"/>
      <c r="L10" s="50"/>
      <c r="M10" s="51"/>
      <c r="N10" s="52"/>
      <c r="O10" s="53"/>
      <c r="P10" s="50"/>
    </row>
    <row r="11" spans="1:16" ht="21.75" thickTop="1" thickBot="1">
      <c r="A11" s="111">
        <v>1</v>
      </c>
      <c r="B11" s="112"/>
      <c r="C11" s="112"/>
      <c r="D11" s="54" t="s">
        <v>5</v>
      </c>
      <c r="E11" s="55">
        <f>+E9</f>
        <v>16580</v>
      </c>
      <c r="F11" s="56">
        <f>+F9</f>
        <v>17462</v>
      </c>
      <c r="G11" s="57">
        <f>+G9</f>
        <v>15340</v>
      </c>
      <c r="H11" s="58">
        <f t="shared" si="0"/>
        <v>87.847898293437183</v>
      </c>
      <c r="I11" s="55">
        <f>+I9</f>
        <v>0</v>
      </c>
      <c r="J11" s="56">
        <f>+J9</f>
        <v>950</v>
      </c>
      <c r="K11" s="57">
        <f>+K9</f>
        <v>932</v>
      </c>
      <c r="L11" s="58">
        <f>IF(J11&lt;=0,0,K11/J11*100)</f>
        <v>98.10526315789474</v>
      </c>
      <c r="M11" s="59">
        <f>+M9</f>
        <v>16580</v>
      </c>
      <c r="N11" s="60">
        <f>+N9</f>
        <v>18412</v>
      </c>
      <c r="O11" s="61">
        <f>+O9</f>
        <v>16272</v>
      </c>
      <c r="P11" s="58">
        <f>+O11/N11*100</f>
        <v>88.37714533999565</v>
      </c>
    </row>
    <row r="12" spans="1:16" ht="21" thickTop="1">
      <c r="A12" s="113"/>
      <c r="B12" s="102"/>
      <c r="C12" s="102"/>
      <c r="D12" s="25"/>
      <c r="E12" s="62"/>
      <c r="F12" s="63"/>
      <c r="G12" s="64"/>
      <c r="H12" s="65">
        <f t="shared" si="0"/>
        <v>0</v>
      </c>
      <c r="I12" s="62"/>
      <c r="J12" s="63"/>
      <c r="K12" s="64"/>
      <c r="L12" s="65"/>
      <c r="M12" s="66"/>
      <c r="N12" s="67"/>
      <c r="O12" s="68"/>
      <c r="P12" s="65"/>
    </row>
    <row r="13" spans="1:16" ht="20.25">
      <c r="A13" s="103" t="s">
        <v>66</v>
      </c>
      <c r="B13" s="104" t="s">
        <v>67</v>
      </c>
      <c r="C13" s="104">
        <v>2141</v>
      </c>
      <c r="D13" s="33" t="s">
        <v>131</v>
      </c>
      <c r="E13" s="34">
        <v>720</v>
      </c>
      <c r="F13" s="35">
        <v>470</v>
      </c>
      <c r="G13" s="36">
        <v>322</v>
      </c>
      <c r="H13" s="37">
        <f>IF(F13&lt;=0,0,G13/F13*100)</f>
        <v>68.510638297872333</v>
      </c>
      <c r="I13" s="34"/>
      <c r="J13" s="35"/>
      <c r="K13" s="36"/>
      <c r="L13" s="37"/>
      <c r="M13" s="29">
        <f>+E13+I13</f>
        <v>720</v>
      </c>
      <c r="N13" s="30">
        <f>+F13+J13</f>
        <v>470</v>
      </c>
      <c r="O13" s="31">
        <f>+G13+K13</f>
        <v>322</v>
      </c>
      <c r="P13" s="37">
        <f>+O13/N13*100</f>
        <v>68.510638297872333</v>
      </c>
    </row>
    <row r="14" spans="1:16" ht="20.25">
      <c r="A14" s="103" t="s">
        <v>66</v>
      </c>
      <c r="B14" s="104" t="s">
        <v>67</v>
      </c>
      <c r="C14" s="104">
        <v>2143</v>
      </c>
      <c r="D14" s="33" t="s">
        <v>132</v>
      </c>
      <c r="E14" s="34">
        <v>45877</v>
      </c>
      <c r="F14" s="35">
        <v>49866</v>
      </c>
      <c r="G14" s="36">
        <v>49235</v>
      </c>
      <c r="H14" s="37">
        <f t="shared" si="0"/>
        <v>98.734608751453905</v>
      </c>
      <c r="I14" s="34"/>
      <c r="J14" s="35">
        <v>2179</v>
      </c>
      <c r="K14" s="36">
        <v>2179</v>
      </c>
      <c r="L14" s="37">
        <f t="shared" ref="L14" si="4">+K14/J14*100</f>
        <v>100</v>
      </c>
      <c r="M14" s="38">
        <f t="shared" ref="M14:O14" si="5">+E14+I14</f>
        <v>45877</v>
      </c>
      <c r="N14" s="39">
        <f t="shared" si="5"/>
        <v>52045</v>
      </c>
      <c r="O14" s="40">
        <f t="shared" si="5"/>
        <v>51414</v>
      </c>
      <c r="P14" s="37">
        <f>+O14/N14*100</f>
        <v>98.787587664521098</v>
      </c>
    </row>
    <row r="15" spans="1:16" ht="20.25">
      <c r="A15" s="105">
        <v>2</v>
      </c>
      <c r="B15" s="106">
        <v>21</v>
      </c>
      <c r="C15" s="107"/>
      <c r="D15" s="41" t="s">
        <v>6</v>
      </c>
      <c r="E15" s="42">
        <f>SUM(E13:E14)</f>
        <v>46597</v>
      </c>
      <c r="F15" s="43">
        <f>SUM(F13:F14)</f>
        <v>50336</v>
      </c>
      <c r="G15" s="44">
        <f>SUM(G13:G14)</f>
        <v>49557</v>
      </c>
      <c r="H15" s="45">
        <f t="shared" si="0"/>
        <v>98.452399872854429</v>
      </c>
      <c r="I15" s="42">
        <f>SUM(I13:I14)</f>
        <v>0</v>
      </c>
      <c r="J15" s="43">
        <f>SUM(J13:J14)</f>
        <v>2179</v>
      </c>
      <c r="K15" s="44">
        <f>SUM(K13:K14)</f>
        <v>2179</v>
      </c>
      <c r="L15" s="45">
        <f>IF(J15&lt;=0,0,K15/J15*100)</f>
        <v>100</v>
      </c>
      <c r="M15" s="42">
        <f>SUM(M13:M14)</f>
        <v>46597</v>
      </c>
      <c r="N15" s="43">
        <f>SUM(N13:N14)</f>
        <v>52515</v>
      </c>
      <c r="O15" s="44">
        <f>SUM(O13:O14)</f>
        <v>51736</v>
      </c>
      <c r="P15" s="45">
        <f>+O15/N15*100</f>
        <v>98.516614300675997</v>
      </c>
    </row>
    <row r="16" spans="1:16" ht="20.25">
      <c r="A16" s="103"/>
      <c r="B16" s="114"/>
      <c r="C16" s="104"/>
      <c r="D16" s="33"/>
      <c r="E16" s="69"/>
      <c r="F16" s="70"/>
      <c r="G16" s="71"/>
      <c r="H16" s="72">
        <f t="shared" si="0"/>
        <v>0</v>
      </c>
      <c r="I16" s="69"/>
      <c r="J16" s="70"/>
      <c r="K16" s="71"/>
      <c r="L16" s="72"/>
      <c r="M16" s="73"/>
      <c r="N16" s="74"/>
      <c r="O16" s="75"/>
      <c r="P16" s="72"/>
    </row>
    <row r="17" spans="1:16" ht="20.25">
      <c r="A17" s="103" t="s">
        <v>66</v>
      </c>
      <c r="B17" s="104" t="s">
        <v>68</v>
      </c>
      <c r="C17" s="104">
        <v>2212</v>
      </c>
      <c r="D17" s="33" t="s">
        <v>7</v>
      </c>
      <c r="E17" s="34">
        <v>649953</v>
      </c>
      <c r="F17" s="35">
        <v>678024</v>
      </c>
      <c r="G17" s="36">
        <v>663740</v>
      </c>
      <c r="H17" s="37">
        <f t="shared" si="0"/>
        <v>97.893289913041428</v>
      </c>
      <c r="I17" s="193">
        <v>284167</v>
      </c>
      <c r="J17" s="35">
        <v>174058</v>
      </c>
      <c r="K17" s="36">
        <v>159484</v>
      </c>
      <c r="L17" s="37">
        <f t="shared" ref="L17:L22" si="6">+K17/J17*100</f>
        <v>91.626928954716249</v>
      </c>
      <c r="M17" s="38">
        <f>+E17+I17</f>
        <v>934120</v>
      </c>
      <c r="N17" s="30">
        <f>+F17+J17</f>
        <v>852082</v>
      </c>
      <c r="O17" s="31">
        <f>+G17+K17</f>
        <v>823224</v>
      </c>
      <c r="P17" s="37">
        <f t="shared" ref="P17:P24" si="7">+O17/N17*100</f>
        <v>96.613236754209098</v>
      </c>
    </row>
    <row r="18" spans="1:16" ht="20.25">
      <c r="A18" s="103">
        <v>2</v>
      </c>
      <c r="B18" s="104">
        <v>22</v>
      </c>
      <c r="C18" s="104">
        <v>2219</v>
      </c>
      <c r="D18" s="33" t="s">
        <v>111</v>
      </c>
      <c r="E18" s="34">
        <v>75570</v>
      </c>
      <c r="F18" s="35">
        <v>103083</v>
      </c>
      <c r="G18" s="36">
        <v>87084</v>
      </c>
      <c r="H18" s="37">
        <f t="shared" si="0"/>
        <v>84.479497104275197</v>
      </c>
      <c r="I18" s="193">
        <v>43090</v>
      </c>
      <c r="J18" s="35">
        <v>47805</v>
      </c>
      <c r="K18" s="36">
        <v>30164</v>
      </c>
      <c r="L18" s="37">
        <f t="shared" si="6"/>
        <v>63.098002301014532</v>
      </c>
      <c r="M18" s="38">
        <f t="shared" ref="M18:M23" si="8">+E18+I18</f>
        <v>118660</v>
      </c>
      <c r="N18" s="39">
        <f t="shared" ref="N18:N23" si="9">+F18+J18</f>
        <v>150888</v>
      </c>
      <c r="O18" s="40">
        <f t="shared" ref="O18:O23" si="10">+G18+K18</f>
        <v>117248</v>
      </c>
      <c r="P18" s="37">
        <f t="shared" si="7"/>
        <v>77.705317851651557</v>
      </c>
    </row>
    <row r="19" spans="1:16" ht="20.25">
      <c r="A19" s="103" t="s">
        <v>66</v>
      </c>
      <c r="B19" s="104" t="s">
        <v>68</v>
      </c>
      <c r="C19" s="104">
        <v>2221</v>
      </c>
      <c r="D19" s="33" t="s">
        <v>8</v>
      </c>
      <c r="E19" s="34">
        <v>102</v>
      </c>
      <c r="F19" s="35">
        <v>228</v>
      </c>
      <c r="G19" s="36">
        <v>217</v>
      </c>
      <c r="H19" s="37">
        <f t="shared" si="0"/>
        <v>95.175438596491219</v>
      </c>
      <c r="I19" s="193"/>
      <c r="J19" s="35"/>
      <c r="K19" s="36"/>
      <c r="L19" s="37"/>
      <c r="M19" s="38">
        <f>+E19+I19</f>
        <v>102</v>
      </c>
      <c r="N19" s="39">
        <f>+F19+J19</f>
        <v>228</v>
      </c>
      <c r="O19" s="40">
        <f>+G19+K19</f>
        <v>217</v>
      </c>
      <c r="P19" s="37">
        <f t="shared" si="7"/>
        <v>95.175438596491219</v>
      </c>
    </row>
    <row r="20" spans="1:16" ht="20.25">
      <c r="A20" s="103">
        <v>2</v>
      </c>
      <c r="B20" s="104">
        <v>22</v>
      </c>
      <c r="C20" s="104">
        <v>2223</v>
      </c>
      <c r="D20" s="33" t="s">
        <v>123</v>
      </c>
      <c r="E20" s="34">
        <v>135</v>
      </c>
      <c r="F20" s="35">
        <v>180</v>
      </c>
      <c r="G20" s="36">
        <v>76</v>
      </c>
      <c r="H20" s="37">
        <f t="shared" si="0"/>
        <v>42.222222222222221</v>
      </c>
      <c r="I20" s="193">
        <v>550</v>
      </c>
      <c r="J20" s="35">
        <v>6</v>
      </c>
      <c r="K20" s="36"/>
      <c r="L20" s="37">
        <f t="shared" si="6"/>
        <v>0</v>
      </c>
      <c r="M20" s="38">
        <f t="shared" si="8"/>
        <v>685</v>
      </c>
      <c r="N20" s="39">
        <f t="shared" si="9"/>
        <v>186</v>
      </c>
      <c r="O20" s="40">
        <f t="shared" si="10"/>
        <v>76</v>
      </c>
      <c r="P20" s="37">
        <f t="shared" si="7"/>
        <v>40.86021505376344</v>
      </c>
    </row>
    <row r="21" spans="1:16" ht="20.25">
      <c r="A21" s="103">
        <v>2</v>
      </c>
      <c r="B21" s="104">
        <v>22</v>
      </c>
      <c r="C21" s="104">
        <v>2229</v>
      </c>
      <c r="D21" s="33" t="s">
        <v>112</v>
      </c>
      <c r="E21" s="34">
        <v>1741705</v>
      </c>
      <c r="F21" s="35">
        <f>1747069-1396</f>
        <v>1745673</v>
      </c>
      <c r="G21" s="36">
        <f>1746242-1396</f>
        <v>1744846</v>
      </c>
      <c r="H21" s="37">
        <f t="shared" si="0"/>
        <v>99.952625720853788</v>
      </c>
      <c r="I21" s="193">
        <v>13000</v>
      </c>
      <c r="J21" s="35">
        <v>13000</v>
      </c>
      <c r="K21" s="36">
        <v>1036</v>
      </c>
      <c r="L21" s="37">
        <f t="shared" si="6"/>
        <v>7.9692307692307685</v>
      </c>
      <c r="M21" s="38">
        <f t="shared" si="8"/>
        <v>1754705</v>
      </c>
      <c r="N21" s="39">
        <f t="shared" si="9"/>
        <v>1758673</v>
      </c>
      <c r="O21" s="40">
        <f t="shared" si="10"/>
        <v>1745882</v>
      </c>
      <c r="P21" s="37">
        <f t="shared" si="7"/>
        <v>99.272690261350462</v>
      </c>
    </row>
    <row r="22" spans="1:16" ht="20.25">
      <c r="A22" s="103">
        <v>2</v>
      </c>
      <c r="B22" s="104">
        <v>22</v>
      </c>
      <c r="C22" s="104">
        <v>2271</v>
      </c>
      <c r="D22" s="33" t="s">
        <v>9</v>
      </c>
      <c r="E22" s="34">
        <v>5503</v>
      </c>
      <c r="F22" s="35">
        <v>6406</v>
      </c>
      <c r="G22" s="36">
        <v>5446</v>
      </c>
      <c r="H22" s="37">
        <f t="shared" si="0"/>
        <v>85.014049328754297</v>
      </c>
      <c r="I22" s="34">
        <v>4849</v>
      </c>
      <c r="J22" s="35">
        <v>2732</v>
      </c>
      <c r="K22" s="36">
        <v>2692</v>
      </c>
      <c r="L22" s="37">
        <f t="shared" si="6"/>
        <v>98.535871156661798</v>
      </c>
      <c r="M22" s="38">
        <f t="shared" si="8"/>
        <v>10352</v>
      </c>
      <c r="N22" s="39">
        <f t="shared" si="9"/>
        <v>9138</v>
      </c>
      <c r="O22" s="40">
        <f t="shared" si="10"/>
        <v>8138</v>
      </c>
      <c r="P22" s="37">
        <f>+O22/N22*100</f>
        <v>89.056686364631204</v>
      </c>
    </row>
    <row r="23" spans="1:16" ht="20.25">
      <c r="A23" s="103">
        <v>2</v>
      </c>
      <c r="B23" s="104">
        <v>22</v>
      </c>
      <c r="C23" s="104">
        <v>2299</v>
      </c>
      <c r="D23" s="33" t="s">
        <v>133</v>
      </c>
      <c r="E23" s="34">
        <v>6040</v>
      </c>
      <c r="F23" s="35">
        <v>5710</v>
      </c>
      <c r="G23" s="36">
        <v>5604</v>
      </c>
      <c r="H23" s="37">
        <f t="shared" si="0"/>
        <v>98.143607705779331</v>
      </c>
      <c r="I23" s="34"/>
      <c r="J23" s="35"/>
      <c r="K23" s="36"/>
      <c r="L23" s="37"/>
      <c r="M23" s="38">
        <f t="shared" si="8"/>
        <v>6040</v>
      </c>
      <c r="N23" s="39">
        <f t="shared" si="9"/>
        <v>5710</v>
      </c>
      <c r="O23" s="40">
        <f t="shared" si="10"/>
        <v>5604</v>
      </c>
      <c r="P23" s="37">
        <f t="shared" si="7"/>
        <v>98.143607705779331</v>
      </c>
    </row>
    <row r="24" spans="1:16" ht="20.25">
      <c r="A24" s="105">
        <v>2</v>
      </c>
      <c r="B24" s="106">
        <v>22</v>
      </c>
      <c r="C24" s="106"/>
      <c r="D24" s="41" t="s">
        <v>10</v>
      </c>
      <c r="E24" s="42">
        <f>SUM(E17:E23)</f>
        <v>2479008</v>
      </c>
      <c r="F24" s="43">
        <f>SUM(F17:F23)</f>
        <v>2539304</v>
      </c>
      <c r="G24" s="44">
        <f>SUM(G17:G23)</f>
        <v>2507013</v>
      </c>
      <c r="H24" s="45">
        <f t="shared" si="0"/>
        <v>98.728352335915673</v>
      </c>
      <c r="I24" s="42">
        <f>SUM(I17:I23)</f>
        <v>345656</v>
      </c>
      <c r="J24" s="43">
        <f>SUM(J17:J23)</f>
        <v>237601</v>
      </c>
      <c r="K24" s="44">
        <f>SUM(K17:K23)</f>
        <v>193376</v>
      </c>
      <c r="L24" s="45">
        <f>IF(J24&lt;=0,0,K24/J24*100)</f>
        <v>81.386862849903835</v>
      </c>
      <c r="M24" s="42">
        <f>SUM(M17:M23)</f>
        <v>2824664</v>
      </c>
      <c r="N24" s="43">
        <f>SUM(N17:N23)</f>
        <v>2776905</v>
      </c>
      <c r="O24" s="44">
        <f>SUM(O17:O23)</f>
        <v>2700389</v>
      </c>
      <c r="P24" s="45">
        <f t="shared" si="7"/>
        <v>97.244558240199069</v>
      </c>
    </row>
    <row r="25" spans="1:16" ht="20.25">
      <c r="A25" s="103"/>
      <c r="B25" s="114"/>
      <c r="C25" s="104"/>
      <c r="D25" s="33"/>
      <c r="E25" s="69"/>
      <c r="F25" s="70"/>
      <c r="G25" s="71"/>
      <c r="H25" s="72">
        <f t="shared" si="0"/>
        <v>0</v>
      </c>
      <c r="I25" s="69"/>
      <c r="J25" s="70"/>
      <c r="K25" s="71"/>
      <c r="L25" s="72"/>
      <c r="M25" s="73"/>
      <c r="N25" s="74"/>
      <c r="O25" s="75"/>
      <c r="P25" s="72"/>
    </row>
    <row r="26" spans="1:16" ht="20.25">
      <c r="A26" s="103" t="s">
        <v>66</v>
      </c>
      <c r="B26" s="104" t="s">
        <v>69</v>
      </c>
      <c r="C26" s="104">
        <v>2310</v>
      </c>
      <c r="D26" s="33" t="s">
        <v>11</v>
      </c>
      <c r="E26" s="34">
        <v>707</v>
      </c>
      <c r="F26" s="35">
        <v>777</v>
      </c>
      <c r="G26" s="36">
        <v>100</v>
      </c>
      <c r="H26" s="37">
        <f t="shared" si="0"/>
        <v>12.87001287001287</v>
      </c>
      <c r="I26" s="193">
        <v>42666</v>
      </c>
      <c r="J26" s="35">
        <v>24569</v>
      </c>
      <c r="K26" s="36">
        <v>23241</v>
      </c>
      <c r="L26" s="37">
        <f t="shared" ref="L26:L31" si="11">+K26/J26*100</f>
        <v>94.594814603768967</v>
      </c>
      <c r="M26" s="38">
        <f t="shared" ref="M26:O32" si="12">+E26+I26</f>
        <v>43373</v>
      </c>
      <c r="N26" s="39">
        <f t="shared" si="12"/>
        <v>25346</v>
      </c>
      <c r="O26" s="40">
        <f t="shared" si="12"/>
        <v>23341</v>
      </c>
      <c r="P26" s="37">
        <f t="shared" ref="P26:P33" si="13">+O26/N26*100</f>
        <v>92.089481575001969</v>
      </c>
    </row>
    <row r="27" spans="1:16" ht="20.25">
      <c r="A27" s="103" t="s">
        <v>66</v>
      </c>
      <c r="B27" s="104" t="s">
        <v>69</v>
      </c>
      <c r="C27" s="104">
        <v>2321</v>
      </c>
      <c r="D27" s="33" t="s">
        <v>134</v>
      </c>
      <c r="E27" s="34">
        <v>1564</v>
      </c>
      <c r="F27" s="35">
        <v>1964</v>
      </c>
      <c r="G27" s="36">
        <v>1407</v>
      </c>
      <c r="H27" s="37">
        <f t="shared" si="0"/>
        <v>71.639511201629318</v>
      </c>
      <c r="I27" s="193">
        <v>763681</v>
      </c>
      <c r="J27" s="35">
        <v>1389314</v>
      </c>
      <c r="K27" s="36">
        <v>1331810</v>
      </c>
      <c r="L27" s="37">
        <f t="shared" si="11"/>
        <v>95.860978871586994</v>
      </c>
      <c r="M27" s="38">
        <f t="shared" si="12"/>
        <v>765245</v>
      </c>
      <c r="N27" s="39">
        <f t="shared" si="12"/>
        <v>1391278</v>
      </c>
      <c r="O27" s="40">
        <f t="shared" si="12"/>
        <v>1333217</v>
      </c>
      <c r="P27" s="37">
        <f t="shared" si="13"/>
        <v>95.826786594771136</v>
      </c>
    </row>
    <row r="28" spans="1:16" ht="20.25">
      <c r="A28" s="103">
        <v>2</v>
      </c>
      <c r="B28" s="104">
        <v>23</v>
      </c>
      <c r="C28" s="104">
        <v>2329</v>
      </c>
      <c r="D28" s="33" t="s">
        <v>12</v>
      </c>
      <c r="E28" s="34"/>
      <c r="F28" s="35"/>
      <c r="G28" s="36"/>
      <c r="H28" s="37">
        <f t="shared" si="0"/>
        <v>0</v>
      </c>
      <c r="I28" s="193">
        <v>4100</v>
      </c>
      <c r="J28" s="35">
        <v>4100</v>
      </c>
      <c r="K28" s="36">
        <v>2694</v>
      </c>
      <c r="L28" s="37">
        <f t="shared" si="11"/>
        <v>65.707317073170728</v>
      </c>
      <c r="M28" s="38">
        <f t="shared" si="12"/>
        <v>4100</v>
      </c>
      <c r="N28" s="39">
        <f t="shared" si="12"/>
        <v>4100</v>
      </c>
      <c r="O28" s="40">
        <f t="shared" si="12"/>
        <v>2694</v>
      </c>
      <c r="P28" s="37">
        <f t="shared" si="13"/>
        <v>65.707317073170728</v>
      </c>
    </row>
    <row r="29" spans="1:16" ht="20.25">
      <c r="A29" s="103">
        <v>2</v>
      </c>
      <c r="B29" s="104">
        <v>23</v>
      </c>
      <c r="C29" s="104">
        <v>2331</v>
      </c>
      <c r="D29" s="33" t="s">
        <v>162</v>
      </c>
      <c r="E29" s="34"/>
      <c r="F29" s="35">
        <v>5680</v>
      </c>
      <c r="G29" s="36">
        <v>1954</v>
      </c>
      <c r="H29" s="32">
        <f t="shared" si="0"/>
        <v>34.401408450704224</v>
      </c>
      <c r="I29" s="193">
        <v>6409</v>
      </c>
      <c r="J29" s="35">
        <v>729</v>
      </c>
      <c r="K29" s="36">
        <v>727</v>
      </c>
      <c r="L29" s="37">
        <f t="shared" si="11"/>
        <v>99.725651577503427</v>
      </c>
      <c r="M29" s="38">
        <f t="shared" si="12"/>
        <v>6409</v>
      </c>
      <c r="N29" s="30">
        <f t="shared" si="12"/>
        <v>6409</v>
      </c>
      <c r="O29" s="31">
        <f t="shared" si="12"/>
        <v>2681</v>
      </c>
      <c r="P29" s="32">
        <f t="shared" si="13"/>
        <v>41.831799032610391</v>
      </c>
    </row>
    <row r="30" spans="1:16" ht="20.25">
      <c r="A30" s="103" t="s">
        <v>66</v>
      </c>
      <c r="B30" s="104" t="s">
        <v>69</v>
      </c>
      <c r="C30" s="104">
        <v>2333</v>
      </c>
      <c r="D30" s="33" t="s">
        <v>13</v>
      </c>
      <c r="E30" s="34">
        <v>4345</v>
      </c>
      <c r="F30" s="35">
        <v>4449</v>
      </c>
      <c r="G30" s="36">
        <v>4079</v>
      </c>
      <c r="H30" s="37">
        <f t="shared" si="0"/>
        <v>91.683524387502814</v>
      </c>
      <c r="I30" s="193"/>
      <c r="J30" s="35">
        <v>70</v>
      </c>
      <c r="K30" s="36">
        <v>26</v>
      </c>
      <c r="L30" s="37">
        <f t="shared" si="11"/>
        <v>37.142857142857146</v>
      </c>
      <c r="M30" s="38">
        <f t="shared" si="12"/>
        <v>4345</v>
      </c>
      <c r="N30" s="39">
        <f t="shared" si="12"/>
        <v>4519</v>
      </c>
      <c r="O30" s="40">
        <f t="shared" si="12"/>
        <v>4105</v>
      </c>
      <c r="P30" s="37">
        <f>+O30/N30*100</f>
        <v>90.838681124142511</v>
      </c>
    </row>
    <row r="31" spans="1:16" ht="20.25">
      <c r="A31" s="103" t="s">
        <v>66</v>
      </c>
      <c r="B31" s="104" t="s">
        <v>69</v>
      </c>
      <c r="C31" s="104">
        <v>2339</v>
      </c>
      <c r="D31" s="191" t="s">
        <v>187</v>
      </c>
      <c r="E31" s="187"/>
      <c r="F31" s="36"/>
      <c r="G31" s="36"/>
      <c r="H31" s="37"/>
      <c r="I31" s="187"/>
      <c r="J31" s="35">
        <v>1300</v>
      </c>
      <c r="K31" s="36">
        <v>998</v>
      </c>
      <c r="L31" s="37">
        <f t="shared" si="11"/>
        <v>76.769230769230774</v>
      </c>
      <c r="M31" s="38">
        <f t="shared" si="12"/>
        <v>0</v>
      </c>
      <c r="N31" s="30">
        <f t="shared" si="12"/>
        <v>1300</v>
      </c>
      <c r="O31" s="31">
        <f t="shared" si="12"/>
        <v>998</v>
      </c>
      <c r="P31" s="37">
        <f>+O31/N31*100</f>
        <v>76.769230769230774</v>
      </c>
    </row>
    <row r="32" spans="1:16" ht="20.25">
      <c r="A32" s="103" t="s">
        <v>66</v>
      </c>
      <c r="B32" s="104" t="s">
        <v>69</v>
      </c>
      <c r="C32" s="104">
        <v>2399</v>
      </c>
      <c r="D32" s="191" t="s">
        <v>127</v>
      </c>
      <c r="E32" s="187">
        <v>5</v>
      </c>
      <c r="F32" s="36">
        <v>5</v>
      </c>
      <c r="G32" s="36"/>
      <c r="H32" s="37">
        <f t="shared" si="0"/>
        <v>0</v>
      </c>
      <c r="I32" s="187"/>
      <c r="J32" s="36"/>
      <c r="K32" s="36"/>
      <c r="L32" s="37"/>
      <c r="M32" s="29">
        <f t="shared" si="12"/>
        <v>5</v>
      </c>
      <c r="N32" s="30">
        <f t="shared" si="12"/>
        <v>5</v>
      </c>
      <c r="O32" s="35">
        <f t="shared" si="12"/>
        <v>0</v>
      </c>
      <c r="P32" s="37">
        <f>+O32/N32*100</f>
        <v>0</v>
      </c>
    </row>
    <row r="33" spans="1:16" ht="20.25">
      <c r="A33" s="105">
        <v>2</v>
      </c>
      <c r="B33" s="106">
        <v>23</v>
      </c>
      <c r="C33" s="107"/>
      <c r="D33" s="192" t="s">
        <v>14</v>
      </c>
      <c r="E33" s="190">
        <f>SUM(E26:E32)</f>
        <v>6621</v>
      </c>
      <c r="F33" s="44">
        <f>SUM(F26:F32)</f>
        <v>12875</v>
      </c>
      <c r="G33" s="44">
        <f>SUM(G26:G32)</f>
        <v>7540</v>
      </c>
      <c r="H33" s="45">
        <f t="shared" si="0"/>
        <v>58.563106796116507</v>
      </c>
      <c r="I33" s="44">
        <f>SUM(I26:I32)</f>
        <v>816856</v>
      </c>
      <c r="J33" s="44">
        <f>SUM(J26:J32)</f>
        <v>1420082</v>
      </c>
      <c r="K33" s="44">
        <f>SUM(K26:K32)</f>
        <v>1359496</v>
      </c>
      <c r="L33" s="45">
        <f>IF(J33&lt;=0,0,K33/J33*100)</f>
        <v>95.733626649728677</v>
      </c>
      <c r="M33" s="42">
        <f>SUM(M26:M32)</f>
        <v>823477</v>
      </c>
      <c r="N33" s="43">
        <f>SUM(N26:N32)</f>
        <v>1432957</v>
      </c>
      <c r="O33" s="44">
        <f>SUM(O26:O32)</f>
        <v>1367036</v>
      </c>
      <c r="P33" s="45">
        <f t="shared" si="13"/>
        <v>95.39965260646342</v>
      </c>
    </row>
    <row r="34" spans="1:16" ht="21" thickBot="1">
      <c r="A34" s="197"/>
      <c r="B34" s="198"/>
      <c r="C34" s="112"/>
      <c r="D34" s="199"/>
      <c r="E34" s="47"/>
      <c r="F34" s="56"/>
      <c r="G34" s="57"/>
      <c r="H34" s="58"/>
      <c r="I34" s="55"/>
      <c r="J34" s="56"/>
      <c r="K34" s="57"/>
      <c r="L34" s="58"/>
      <c r="M34" s="59"/>
      <c r="N34" s="60"/>
      <c r="O34" s="61"/>
      <c r="P34" s="58"/>
    </row>
    <row r="35" spans="1:16" ht="21.75" thickTop="1" thickBot="1">
      <c r="A35" s="115">
        <v>2</v>
      </c>
      <c r="B35" s="116"/>
      <c r="C35" s="116"/>
      <c r="D35" s="76" t="s">
        <v>15</v>
      </c>
      <c r="E35" s="77">
        <f>E33+E24+E15</f>
        <v>2532226</v>
      </c>
      <c r="F35" s="78">
        <f>F33+F24+F15</f>
        <v>2602515</v>
      </c>
      <c r="G35" s="79">
        <f>G33+G24+G15</f>
        <v>2564110</v>
      </c>
      <c r="H35" s="80">
        <f t="shared" si="0"/>
        <v>98.524312059680724</v>
      </c>
      <c r="I35" s="77">
        <f>I33+I24+I15</f>
        <v>1162512</v>
      </c>
      <c r="J35" s="78">
        <f>J33+J24+J15</f>
        <v>1659862</v>
      </c>
      <c r="K35" s="79">
        <f>K33+K24+K15</f>
        <v>1555051</v>
      </c>
      <c r="L35" s="80">
        <f>+K35/J35*100</f>
        <v>93.685559401926184</v>
      </c>
      <c r="M35" s="81">
        <f>M33+M24+M15</f>
        <v>3694738</v>
      </c>
      <c r="N35" s="82">
        <f>N33+N24+N15</f>
        <v>4262377</v>
      </c>
      <c r="O35" s="83">
        <f>O33+O24+O15</f>
        <v>4119161</v>
      </c>
      <c r="P35" s="80">
        <f>+O35/N35*100</f>
        <v>96.639996884367577</v>
      </c>
    </row>
    <row r="36" spans="1:16" ht="21" thickTop="1">
      <c r="A36" s="113"/>
      <c r="B36" s="102"/>
      <c r="C36" s="102"/>
      <c r="D36" s="25"/>
      <c r="E36" s="62"/>
      <c r="F36" s="63"/>
      <c r="G36" s="64"/>
      <c r="H36" s="65">
        <f t="shared" si="0"/>
        <v>0</v>
      </c>
      <c r="I36" s="62"/>
      <c r="J36" s="63"/>
      <c r="K36" s="64"/>
      <c r="L36" s="65"/>
      <c r="M36" s="66"/>
      <c r="N36" s="67"/>
      <c r="O36" s="68"/>
      <c r="P36" s="65"/>
    </row>
    <row r="37" spans="1:16" ht="20.25">
      <c r="A37" s="101">
        <v>3</v>
      </c>
      <c r="B37" s="102">
        <v>31</v>
      </c>
      <c r="C37" s="104">
        <v>3111</v>
      </c>
      <c r="D37" s="33" t="s">
        <v>16</v>
      </c>
      <c r="E37" s="29">
        <v>94491</v>
      </c>
      <c r="F37" s="35">
        <f>122415-90</f>
        <v>122325</v>
      </c>
      <c r="G37" s="36">
        <f>115954-90</f>
        <v>115864</v>
      </c>
      <c r="H37" s="32">
        <f t="shared" si="0"/>
        <v>94.718168812589411</v>
      </c>
      <c r="I37" s="200">
        <v>75947</v>
      </c>
      <c r="J37" s="35">
        <v>181717</v>
      </c>
      <c r="K37" s="36">
        <v>147157</v>
      </c>
      <c r="L37" s="32">
        <f>+K37/J37*100</f>
        <v>80.981416158091974</v>
      </c>
      <c r="M37" s="29">
        <f>+E37+I37</f>
        <v>170438</v>
      </c>
      <c r="N37" s="30">
        <f>+F37+J37</f>
        <v>304042</v>
      </c>
      <c r="O37" s="31">
        <f>+G37+K37</f>
        <v>263021</v>
      </c>
      <c r="P37" s="32">
        <f>+O37/N37*100</f>
        <v>86.508114010564327</v>
      </c>
    </row>
    <row r="38" spans="1:16" ht="20.25">
      <c r="A38" s="101">
        <v>3</v>
      </c>
      <c r="B38" s="102">
        <v>31</v>
      </c>
      <c r="C38" s="104">
        <v>3112</v>
      </c>
      <c r="D38" s="33" t="s">
        <v>198</v>
      </c>
      <c r="E38" s="29">
        <v>5</v>
      </c>
      <c r="F38" s="35"/>
      <c r="G38" s="36"/>
      <c r="H38" s="32"/>
      <c r="I38" s="200"/>
      <c r="J38" s="35"/>
      <c r="K38" s="36"/>
      <c r="L38" s="32"/>
      <c r="M38" s="29">
        <f>+E38+I38</f>
        <v>5</v>
      </c>
      <c r="N38" s="30">
        <f t="shared" ref="N38" si="14">+F38+J38</f>
        <v>0</v>
      </c>
      <c r="O38" s="31"/>
      <c r="P38" s="37"/>
    </row>
    <row r="39" spans="1:16" ht="20.25">
      <c r="A39" s="103" t="s">
        <v>70</v>
      </c>
      <c r="B39" s="104" t="s">
        <v>71</v>
      </c>
      <c r="C39" s="104">
        <v>3113</v>
      </c>
      <c r="D39" s="33" t="s">
        <v>17</v>
      </c>
      <c r="E39" s="34">
        <v>249641</v>
      </c>
      <c r="F39" s="35">
        <v>325678</v>
      </c>
      <c r="G39" s="36">
        <v>321095</v>
      </c>
      <c r="H39" s="32">
        <f t="shared" si="0"/>
        <v>98.592781827449187</v>
      </c>
      <c r="I39" s="193">
        <v>84766</v>
      </c>
      <c r="J39" s="35">
        <v>173620</v>
      </c>
      <c r="K39" s="36">
        <v>60423</v>
      </c>
      <c r="L39" s="32">
        <f>+K39/J39*100</f>
        <v>34.801866144453406</v>
      </c>
      <c r="M39" s="84">
        <f t="shared" ref="M39:M47" si="15">+E39+I39</f>
        <v>334407</v>
      </c>
      <c r="N39" s="85">
        <f t="shared" ref="N39:N47" si="16">+F39+J39</f>
        <v>499298</v>
      </c>
      <c r="O39" s="86">
        <f t="shared" ref="O39:O47" si="17">+G39+K39</f>
        <v>381518</v>
      </c>
      <c r="P39" s="32">
        <f t="shared" ref="P39:P47" si="18">+O39/N39*100</f>
        <v>76.410880876750952</v>
      </c>
    </row>
    <row r="40" spans="1:16" ht="20.25">
      <c r="A40" s="103">
        <v>3</v>
      </c>
      <c r="B40" s="104">
        <v>31</v>
      </c>
      <c r="C40" s="104">
        <v>3114</v>
      </c>
      <c r="D40" s="33" t="s">
        <v>98</v>
      </c>
      <c r="E40" s="34">
        <v>5</v>
      </c>
      <c r="F40" s="35">
        <v>35</v>
      </c>
      <c r="G40" s="36">
        <v>35</v>
      </c>
      <c r="H40" s="32">
        <f t="shared" si="0"/>
        <v>100</v>
      </c>
      <c r="I40" s="193"/>
      <c r="J40" s="35"/>
      <c r="K40" s="36"/>
      <c r="L40" s="32"/>
      <c r="M40" s="84">
        <f t="shared" si="15"/>
        <v>5</v>
      </c>
      <c r="N40" s="30">
        <f t="shared" si="16"/>
        <v>35</v>
      </c>
      <c r="O40" s="31">
        <f t="shared" si="17"/>
        <v>35</v>
      </c>
      <c r="P40" s="32">
        <f t="shared" si="18"/>
        <v>100</v>
      </c>
    </row>
    <row r="41" spans="1:16" ht="20.25">
      <c r="A41" s="103">
        <v>3</v>
      </c>
      <c r="B41" s="104">
        <v>31</v>
      </c>
      <c r="C41" s="104">
        <v>3117</v>
      </c>
      <c r="D41" s="33" t="s">
        <v>135</v>
      </c>
      <c r="E41" s="34">
        <v>1152</v>
      </c>
      <c r="F41" s="35">
        <v>1242</v>
      </c>
      <c r="G41" s="36">
        <v>1235</v>
      </c>
      <c r="H41" s="32">
        <f t="shared" si="0"/>
        <v>99.43639291465378</v>
      </c>
      <c r="I41" s="193"/>
      <c r="J41" s="35"/>
      <c r="K41" s="36"/>
      <c r="L41" s="32"/>
      <c r="M41" s="84">
        <f t="shared" si="15"/>
        <v>1152</v>
      </c>
      <c r="N41" s="85">
        <f t="shared" si="16"/>
        <v>1242</v>
      </c>
      <c r="O41" s="86">
        <f t="shared" si="17"/>
        <v>1235</v>
      </c>
      <c r="P41" s="32">
        <f t="shared" si="18"/>
        <v>99.43639291465378</v>
      </c>
    </row>
    <row r="42" spans="1:16" ht="20.25">
      <c r="A42" s="103">
        <v>3</v>
      </c>
      <c r="B42" s="104">
        <v>31</v>
      </c>
      <c r="C42" s="104">
        <v>3119</v>
      </c>
      <c r="D42" s="33" t="s">
        <v>136</v>
      </c>
      <c r="E42" s="34">
        <v>6632</v>
      </c>
      <c r="F42" s="35">
        <v>6478</v>
      </c>
      <c r="G42" s="36">
        <v>6174</v>
      </c>
      <c r="H42" s="32">
        <f t="shared" si="0"/>
        <v>95.307193578264886</v>
      </c>
      <c r="I42" s="193"/>
      <c r="J42" s="35">
        <v>3782</v>
      </c>
      <c r="K42" s="36">
        <v>3763</v>
      </c>
      <c r="L42" s="32">
        <f>+K42/J42*100</f>
        <v>99.49762030671603</v>
      </c>
      <c r="M42" s="84">
        <f t="shared" si="15"/>
        <v>6632</v>
      </c>
      <c r="N42" s="85">
        <f t="shared" si="16"/>
        <v>10260</v>
      </c>
      <c r="O42" s="40">
        <f t="shared" si="17"/>
        <v>9937</v>
      </c>
      <c r="P42" s="32">
        <f t="shared" si="18"/>
        <v>96.851851851851862</v>
      </c>
    </row>
    <row r="43" spans="1:16" ht="20.25">
      <c r="A43" s="103">
        <v>3</v>
      </c>
      <c r="B43" s="104">
        <v>31</v>
      </c>
      <c r="C43" s="104">
        <v>3121</v>
      </c>
      <c r="D43" s="33" t="s">
        <v>163</v>
      </c>
      <c r="E43" s="34"/>
      <c r="F43" s="35">
        <v>19</v>
      </c>
      <c r="G43" s="36">
        <v>19</v>
      </c>
      <c r="H43" s="32">
        <f t="shared" si="0"/>
        <v>100</v>
      </c>
      <c r="I43" s="193"/>
      <c r="J43" s="35">
        <v>100</v>
      </c>
      <c r="K43" s="36">
        <v>100</v>
      </c>
      <c r="L43" s="32"/>
      <c r="M43" s="38">
        <f t="shared" si="15"/>
        <v>0</v>
      </c>
      <c r="N43" s="30">
        <f t="shared" si="16"/>
        <v>119</v>
      </c>
      <c r="O43" s="40">
        <f t="shared" si="17"/>
        <v>119</v>
      </c>
      <c r="P43" s="32">
        <f t="shared" si="18"/>
        <v>100</v>
      </c>
    </row>
    <row r="44" spans="1:16" ht="20.25">
      <c r="A44" s="103">
        <v>3</v>
      </c>
      <c r="B44" s="104">
        <v>31</v>
      </c>
      <c r="C44" s="104">
        <v>3122</v>
      </c>
      <c r="D44" s="33" t="s">
        <v>103</v>
      </c>
      <c r="E44" s="34"/>
      <c r="F44" s="35">
        <v>5</v>
      </c>
      <c r="G44" s="36">
        <v>5</v>
      </c>
      <c r="H44" s="32">
        <f t="shared" si="0"/>
        <v>100</v>
      </c>
      <c r="I44" s="193"/>
      <c r="J44" s="35">
        <v>5</v>
      </c>
      <c r="K44" s="36">
        <v>5</v>
      </c>
      <c r="L44" s="32"/>
      <c r="M44" s="38">
        <f t="shared" ref="M44" si="19">+E44+I44</f>
        <v>0</v>
      </c>
      <c r="N44" s="30">
        <f t="shared" si="16"/>
        <v>10</v>
      </c>
      <c r="O44" s="40">
        <f t="shared" si="17"/>
        <v>10</v>
      </c>
      <c r="P44" s="32">
        <f t="shared" si="18"/>
        <v>100</v>
      </c>
    </row>
    <row r="45" spans="1:16" ht="20.25">
      <c r="A45" s="103">
        <v>3</v>
      </c>
      <c r="B45" s="104">
        <v>31</v>
      </c>
      <c r="C45" s="104">
        <v>3141</v>
      </c>
      <c r="D45" s="33" t="s">
        <v>137</v>
      </c>
      <c r="E45" s="34">
        <v>14632</v>
      </c>
      <c r="F45" s="35">
        <v>14465</v>
      </c>
      <c r="G45" s="36">
        <v>14213</v>
      </c>
      <c r="H45" s="32">
        <f t="shared" si="0"/>
        <v>98.257863809194617</v>
      </c>
      <c r="I45" s="193">
        <v>200</v>
      </c>
      <c r="J45" s="35">
        <v>1070</v>
      </c>
      <c r="K45" s="36">
        <v>220</v>
      </c>
      <c r="L45" s="32">
        <f>+K45/J45*100</f>
        <v>20.5607476635514</v>
      </c>
      <c r="M45" s="29">
        <f t="shared" si="15"/>
        <v>14832</v>
      </c>
      <c r="N45" s="30">
        <f t="shared" si="16"/>
        <v>15535</v>
      </c>
      <c r="O45" s="31">
        <f t="shared" si="17"/>
        <v>14433</v>
      </c>
      <c r="P45" s="32">
        <f t="shared" si="18"/>
        <v>92.90634052140328</v>
      </c>
    </row>
    <row r="46" spans="1:16" ht="20.25">
      <c r="A46" s="103">
        <v>3</v>
      </c>
      <c r="B46" s="104">
        <v>31</v>
      </c>
      <c r="C46" s="104">
        <v>3146</v>
      </c>
      <c r="D46" s="33" t="s">
        <v>206</v>
      </c>
      <c r="E46" s="34"/>
      <c r="F46" s="35">
        <v>6</v>
      </c>
      <c r="G46" s="36">
        <v>6</v>
      </c>
      <c r="H46" s="32">
        <f t="shared" si="0"/>
        <v>100</v>
      </c>
      <c r="I46" s="193"/>
      <c r="J46" s="35"/>
      <c r="K46" s="36"/>
      <c r="L46" s="32"/>
      <c r="M46" s="29">
        <f t="shared" si="15"/>
        <v>0</v>
      </c>
      <c r="N46" s="30">
        <f t="shared" si="16"/>
        <v>6</v>
      </c>
      <c r="O46" s="31">
        <f t="shared" si="17"/>
        <v>6</v>
      </c>
      <c r="P46" s="32">
        <f>+O46/N46*100</f>
        <v>100</v>
      </c>
    </row>
    <row r="47" spans="1:16" ht="20.25">
      <c r="A47" s="103">
        <v>3</v>
      </c>
      <c r="B47" s="104">
        <v>31</v>
      </c>
      <c r="C47" s="104">
        <v>3149</v>
      </c>
      <c r="D47" s="33" t="s">
        <v>138</v>
      </c>
      <c r="E47" s="34">
        <v>1340</v>
      </c>
      <c r="F47" s="35">
        <v>1140</v>
      </c>
      <c r="G47" s="36">
        <v>484</v>
      </c>
      <c r="H47" s="37">
        <f t="shared" si="0"/>
        <v>42.456140350877192</v>
      </c>
      <c r="I47" s="34"/>
      <c r="J47" s="35"/>
      <c r="K47" s="36"/>
      <c r="L47" s="37"/>
      <c r="M47" s="84">
        <f t="shared" si="15"/>
        <v>1340</v>
      </c>
      <c r="N47" s="85">
        <f t="shared" si="16"/>
        <v>1140</v>
      </c>
      <c r="O47" s="86">
        <f t="shared" si="17"/>
        <v>484</v>
      </c>
      <c r="P47" s="32">
        <f t="shared" si="18"/>
        <v>42.456140350877192</v>
      </c>
    </row>
    <row r="48" spans="1:16" ht="20.25">
      <c r="A48" s="105">
        <v>3</v>
      </c>
      <c r="B48" s="106">
        <v>31</v>
      </c>
      <c r="C48" s="107"/>
      <c r="D48" s="41" t="s">
        <v>18</v>
      </c>
      <c r="E48" s="42">
        <f>SUM(E37:E47)</f>
        <v>367898</v>
      </c>
      <c r="F48" s="43">
        <f>SUM(F37:F47)</f>
        <v>471393</v>
      </c>
      <c r="G48" s="44">
        <f>SUM(G37:G47)</f>
        <v>459130</v>
      </c>
      <c r="H48" s="45">
        <f t="shared" si="0"/>
        <v>97.398561285381831</v>
      </c>
      <c r="I48" s="42">
        <f>SUM(I37:I47)</f>
        <v>160913</v>
      </c>
      <c r="J48" s="43">
        <f>SUM(J37:J47)</f>
        <v>360294</v>
      </c>
      <c r="K48" s="44">
        <f>SUM(K37:K47)</f>
        <v>211668</v>
      </c>
      <c r="L48" s="45">
        <f>IF(J48&lt;=0,0,K48/J48*100)</f>
        <v>58.748688571000351</v>
      </c>
      <c r="M48" s="42">
        <f>SUM(M37:M47)</f>
        <v>528811</v>
      </c>
      <c r="N48" s="43">
        <f>SUM(N37:N47)</f>
        <v>831687</v>
      </c>
      <c r="O48" s="44">
        <f>SUM(O37:O47)</f>
        <v>670798</v>
      </c>
      <c r="P48" s="45">
        <f>+O48/N48*100</f>
        <v>80.655102219945732</v>
      </c>
    </row>
    <row r="49" spans="1:16" ht="20.25">
      <c r="A49" s="103"/>
      <c r="B49" s="104"/>
      <c r="C49" s="104"/>
      <c r="D49" s="33"/>
      <c r="E49" s="34"/>
      <c r="F49" s="35"/>
      <c r="G49" s="36"/>
      <c r="H49" s="37">
        <f t="shared" si="0"/>
        <v>0</v>
      </c>
      <c r="I49" s="34"/>
      <c r="J49" s="35"/>
      <c r="K49" s="36"/>
      <c r="L49" s="37"/>
      <c r="M49" s="38"/>
      <c r="N49" s="39"/>
      <c r="O49" s="40"/>
      <c r="P49" s="37"/>
    </row>
    <row r="50" spans="1:16" ht="20.25">
      <c r="A50" s="103">
        <v>3</v>
      </c>
      <c r="B50" s="104">
        <v>32</v>
      </c>
      <c r="C50" s="104">
        <v>3231</v>
      </c>
      <c r="D50" s="33" t="s">
        <v>19</v>
      </c>
      <c r="E50" s="34">
        <v>110</v>
      </c>
      <c r="F50" s="35">
        <v>146</v>
      </c>
      <c r="G50" s="36">
        <v>130</v>
      </c>
      <c r="H50" s="37">
        <f t="shared" si="0"/>
        <v>89.041095890410958</v>
      </c>
      <c r="I50" s="34"/>
      <c r="J50" s="35"/>
      <c r="K50" s="36"/>
      <c r="L50" s="37"/>
      <c r="M50" s="29">
        <f t="shared" ref="M50:O52" si="20">+E50+I50</f>
        <v>110</v>
      </c>
      <c r="N50" s="30">
        <f t="shared" si="20"/>
        <v>146</v>
      </c>
      <c r="O50" s="31">
        <f t="shared" si="20"/>
        <v>130</v>
      </c>
      <c r="P50" s="37">
        <f>+O50/N50*100</f>
        <v>89.041095890410958</v>
      </c>
    </row>
    <row r="51" spans="1:16" ht="20.25">
      <c r="A51" s="103">
        <v>3</v>
      </c>
      <c r="B51" s="104">
        <v>32</v>
      </c>
      <c r="C51" s="104">
        <v>3239</v>
      </c>
      <c r="D51" s="33" t="s">
        <v>188</v>
      </c>
      <c r="E51" s="34">
        <v>5</v>
      </c>
      <c r="F51" s="35">
        <v>35</v>
      </c>
      <c r="G51" s="36">
        <v>35</v>
      </c>
      <c r="H51" s="37">
        <f t="shared" ref="H51" si="21">IF(F51&lt;=0,0,G51/F51*100)</f>
        <v>100</v>
      </c>
      <c r="I51" s="34"/>
      <c r="J51" s="35"/>
      <c r="K51" s="36"/>
      <c r="L51" s="37"/>
      <c r="M51" s="29">
        <f>+E51+I51</f>
        <v>5</v>
      </c>
      <c r="N51" s="30">
        <f t="shared" ref="N51" si="22">+F51+J51</f>
        <v>35</v>
      </c>
      <c r="O51" s="40">
        <f t="shared" ref="O51" si="23">+G51+K51</f>
        <v>35</v>
      </c>
      <c r="P51" s="37">
        <f>+O51/N51*100</f>
        <v>100</v>
      </c>
    </row>
    <row r="52" spans="1:16" ht="20.25">
      <c r="A52" s="103">
        <v>3</v>
      </c>
      <c r="B52" s="104">
        <v>32</v>
      </c>
      <c r="C52" s="104">
        <v>3299</v>
      </c>
      <c r="D52" s="33" t="s">
        <v>196</v>
      </c>
      <c r="E52" s="34">
        <v>644</v>
      </c>
      <c r="F52" s="35">
        <v>870</v>
      </c>
      <c r="G52" s="36">
        <v>860</v>
      </c>
      <c r="H52" s="37">
        <f t="shared" si="0"/>
        <v>98.850574712643677</v>
      </c>
      <c r="I52" s="34"/>
      <c r="J52" s="35"/>
      <c r="K52" s="36"/>
      <c r="L52" s="37"/>
      <c r="M52" s="29">
        <f>+E52+I52</f>
        <v>644</v>
      </c>
      <c r="N52" s="30">
        <f t="shared" si="20"/>
        <v>870</v>
      </c>
      <c r="O52" s="40">
        <f t="shared" si="20"/>
        <v>860</v>
      </c>
      <c r="P52" s="37">
        <f>+O52/N52*100</f>
        <v>98.850574712643677</v>
      </c>
    </row>
    <row r="53" spans="1:16" ht="20.25">
      <c r="A53" s="105">
        <v>3</v>
      </c>
      <c r="B53" s="106">
        <v>32</v>
      </c>
      <c r="C53" s="107"/>
      <c r="D53" s="41" t="s">
        <v>18</v>
      </c>
      <c r="E53" s="42">
        <f>SUM(E50:E52)</f>
        <v>759</v>
      </c>
      <c r="F53" s="43">
        <f>SUM(F50:F52)</f>
        <v>1051</v>
      </c>
      <c r="G53" s="44">
        <f>SUM(G50:G52)</f>
        <v>1025</v>
      </c>
      <c r="H53" s="45">
        <f t="shared" si="0"/>
        <v>97.526165556612753</v>
      </c>
      <c r="I53" s="42"/>
      <c r="J53" s="43"/>
      <c r="K53" s="44"/>
      <c r="L53" s="45">
        <f>IF(J53&lt;=0,0,K53/J53*100)</f>
        <v>0</v>
      </c>
      <c r="M53" s="43">
        <f>SUM(M50:M52)</f>
        <v>759</v>
      </c>
      <c r="N53" s="43">
        <f>SUM(N50:N52)</f>
        <v>1051</v>
      </c>
      <c r="O53" s="44">
        <f>SUM(O50:O52)</f>
        <v>1025</v>
      </c>
      <c r="P53" s="45">
        <f>+O53/N53*100</f>
        <v>97.526165556612753</v>
      </c>
    </row>
    <row r="54" spans="1:16" ht="20.25">
      <c r="A54" s="103"/>
      <c r="B54" s="104"/>
      <c r="C54" s="104"/>
      <c r="D54" s="33"/>
      <c r="E54" s="34"/>
      <c r="F54" s="35"/>
      <c r="G54" s="36"/>
      <c r="H54" s="37">
        <f t="shared" si="0"/>
        <v>0</v>
      </c>
      <c r="I54" s="34"/>
      <c r="J54" s="35"/>
      <c r="K54" s="36"/>
      <c r="L54" s="37"/>
      <c r="M54" s="38"/>
      <c r="N54" s="39"/>
      <c r="O54" s="40"/>
      <c r="P54" s="37"/>
    </row>
    <row r="55" spans="1:16" ht="20.25">
      <c r="A55" s="103" t="s">
        <v>70</v>
      </c>
      <c r="B55" s="104" t="s">
        <v>72</v>
      </c>
      <c r="C55" s="104">
        <v>3311</v>
      </c>
      <c r="D55" s="33" t="s">
        <v>20</v>
      </c>
      <c r="E55" s="34">
        <v>490295</v>
      </c>
      <c r="F55" s="35">
        <v>514695</v>
      </c>
      <c r="G55" s="40">
        <v>514680</v>
      </c>
      <c r="H55" s="37">
        <f t="shared" si="0"/>
        <v>99.997085652668076</v>
      </c>
      <c r="I55" s="34">
        <v>2946</v>
      </c>
      <c r="J55" s="35">
        <v>11200</v>
      </c>
      <c r="K55" s="36">
        <v>11193</v>
      </c>
      <c r="L55" s="37">
        <f>+K55/J55*100</f>
        <v>99.9375</v>
      </c>
      <c r="M55" s="29">
        <f>+E55+I55</f>
        <v>493241</v>
      </c>
      <c r="N55" s="30">
        <f>+F55+J55</f>
        <v>525895</v>
      </c>
      <c r="O55" s="31">
        <f>+G55+K55</f>
        <v>525873</v>
      </c>
      <c r="P55" s="37">
        <f>+O55/N55*100</f>
        <v>99.995816655416007</v>
      </c>
    </row>
    <row r="56" spans="1:16" ht="20.25">
      <c r="A56" s="103" t="s">
        <v>70</v>
      </c>
      <c r="B56" s="104" t="s">
        <v>72</v>
      </c>
      <c r="C56" s="104">
        <v>3312</v>
      </c>
      <c r="D56" s="33" t="s">
        <v>106</v>
      </c>
      <c r="E56" s="34">
        <v>67657</v>
      </c>
      <c r="F56" s="35">
        <v>74563</v>
      </c>
      <c r="G56" s="36">
        <v>74460</v>
      </c>
      <c r="H56" s="37">
        <f t="shared" si="0"/>
        <v>99.861861781312442</v>
      </c>
      <c r="I56" s="34"/>
      <c r="J56" s="35">
        <v>6200</v>
      </c>
      <c r="K56" s="36">
        <v>6200</v>
      </c>
      <c r="L56" s="37">
        <f>+K56/J56*100</f>
        <v>100</v>
      </c>
      <c r="M56" s="38">
        <f t="shared" ref="M56:M63" si="24">+E56+I56</f>
        <v>67657</v>
      </c>
      <c r="N56" s="39">
        <f t="shared" ref="N56:N64" si="25">+F56+J56</f>
        <v>80763</v>
      </c>
      <c r="O56" s="31">
        <f t="shared" ref="O56:O64" si="26">+G56+K56</f>
        <v>80660</v>
      </c>
      <c r="P56" s="37">
        <f t="shared" ref="P56:P69" si="27">+O56/N56*100</f>
        <v>99.872466352166214</v>
      </c>
    </row>
    <row r="57" spans="1:16" ht="20.25">
      <c r="A57" s="103">
        <v>3</v>
      </c>
      <c r="B57" s="104">
        <v>33</v>
      </c>
      <c r="C57" s="104">
        <v>3313</v>
      </c>
      <c r="D57" s="33" t="s">
        <v>139</v>
      </c>
      <c r="E57" s="34">
        <v>25</v>
      </c>
      <c r="F57" s="35">
        <v>30</v>
      </c>
      <c r="G57" s="35">
        <v>30</v>
      </c>
      <c r="H57" s="37">
        <f t="shared" si="0"/>
        <v>100</v>
      </c>
      <c r="I57" s="34">
        <v>228</v>
      </c>
      <c r="J57" s="35">
        <v>228</v>
      </c>
      <c r="K57" s="36">
        <v>228</v>
      </c>
      <c r="L57" s="37">
        <f>+K57/J57*100</f>
        <v>100</v>
      </c>
      <c r="M57" s="38">
        <f t="shared" si="24"/>
        <v>253</v>
      </c>
      <c r="N57" s="30">
        <f t="shared" si="25"/>
        <v>258</v>
      </c>
      <c r="O57" s="31">
        <f t="shared" si="26"/>
        <v>258</v>
      </c>
      <c r="P57" s="37">
        <f t="shared" si="27"/>
        <v>100</v>
      </c>
    </row>
    <row r="58" spans="1:16" ht="20.25">
      <c r="A58" s="103" t="s">
        <v>70</v>
      </c>
      <c r="B58" s="104" t="s">
        <v>72</v>
      </c>
      <c r="C58" s="104">
        <v>3314</v>
      </c>
      <c r="D58" s="33" t="s">
        <v>21</v>
      </c>
      <c r="E58" s="34">
        <v>45633</v>
      </c>
      <c r="F58" s="35">
        <v>48470</v>
      </c>
      <c r="G58" s="36">
        <v>48399</v>
      </c>
      <c r="H58" s="37">
        <f t="shared" si="0"/>
        <v>99.853517639777181</v>
      </c>
      <c r="I58" s="34">
        <v>8701</v>
      </c>
      <c r="J58" s="35">
        <v>4791</v>
      </c>
      <c r="K58" s="36">
        <v>568</v>
      </c>
      <c r="L58" s="37">
        <f>+K58/J58*100</f>
        <v>11.855562513045294</v>
      </c>
      <c r="M58" s="38">
        <f t="shared" si="24"/>
        <v>54334</v>
      </c>
      <c r="N58" s="39">
        <f t="shared" si="25"/>
        <v>53261</v>
      </c>
      <c r="O58" s="31">
        <f t="shared" si="26"/>
        <v>48967</v>
      </c>
      <c r="P58" s="37">
        <f t="shared" si="27"/>
        <v>91.937815662492255</v>
      </c>
    </row>
    <row r="59" spans="1:16" ht="20.25">
      <c r="A59" s="103" t="s">
        <v>70</v>
      </c>
      <c r="B59" s="104" t="s">
        <v>72</v>
      </c>
      <c r="C59" s="104">
        <v>3315</v>
      </c>
      <c r="D59" s="33" t="s">
        <v>22</v>
      </c>
      <c r="E59" s="34">
        <v>42718</v>
      </c>
      <c r="F59" s="35">
        <v>44047</v>
      </c>
      <c r="G59" s="36">
        <v>44047</v>
      </c>
      <c r="H59" s="37">
        <f t="shared" si="0"/>
        <v>100</v>
      </c>
      <c r="I59" s="34">
        <v>2040</v>
      </c>
      <c r="J59" s="35">
        <v>440</v>
      </c>
      <c r="K59" s="36">
        <v>407</v>
      </c>
      <c r="L59" s="37">
        <f>+K59/J59*100</f>
        <v>92.5</v>
      </c>
      <c r="M59" s="38">
        <f t="shared" si="24"/>
        <v>44758</v>
      </c>
      <c r="N59" s="39">
        <f t="shared" si="25"/>
        <v>44487</v>
      </c>
      <c r="O59" s="31">
        <f t="shared" si="26"/>
        <v>44454</v>
      </c>
      <c r="P59" s="37">
        <f t="shared" si="27"/>
        <v>99.925821026367259</v>
      </c>
    </row>
    <row r="60" spans="1:16" ht="20.25">
      <c r="A60" s="103" t="s">
        <v>70</v>
      </c>
      <c r="B60" s="104" t="s">
        <v>72</v>
      </c>
      <c r="C60" s="104">
        <v>3317</v>
      </c>
      <c r="D60" s="33" t="s">
        <v>23</v>
      </c>
      <c r="E60" s="34">
        <v>14544</v>
      </c>
      <c r="F60" s="35">
        <v>15890</v>
      </c>
      <c r="G60" s="36">
        <v>15886</v>
      </c>
      <c r="H60" s="37">
        <f t="shared" si="0"/>
        <v>99.974826935179365</v>
      </c>
      <c r="I60" s="34"/>
      <c r="J60" s="35"/>
      <c r="K60" s="36"/>
      <c r="L60" s="37"/>
      <c r="M60" s="38">
        <f t="shared" si="24"/>
        <v>14544</v>
      </c>
      <c r="N60" s="39">
        <f t="shared" si="25"/>
        <v>15890</v>
      </c>
      <c r="O60" s="31">
        <f t="shared" si="26"/>
        <v>15886</v>
      </c>
      <c r="P60" s="37">
        <f t="shared" si="27"/>
        <v>99.974826935179365</v>
      </c>
    </row>
    <row r="61" spans="1:16" ht="20.25">
      <c r="A61" s="103" t="s">
        <v>70</v>
      </c>
      <c r="B61" s="104" t="s">
        <v>72</v>
      </c>
      <c r="C61" s="104">
        <v>3319</v>
      </c>
      <c r="D61" s="33" t="s">
        <v>113</v>
      </c>
      <c r="E61" s="34">
        <v>31642</v>
      </c>
      <c r="F61" s="35">
        <v>29004</v>
      </c>
      <c r="G61" s="36">
        <v>27497</v>
      </c>
      <c r="H61" s="37">
        <f t="shared" si="0"/>
        <v>94.804164942766505</v>
      </c>
      <c r="I61" s="34">
        <v>7200</v>
      </c>
      <c r="J61" s="35">
        <v>62739</v>
      </c>
      <c r="K61" s="36">
        <v>57310</v>
      </c>
      <c r="L61" s="37">
        <f>+K61/J61*100</f>
        <v>91.346690256459297</v>
      </c>
      <c r="M61" s="38">
        <f t="shared" si="24"/>
        <v>38842</v>
      </c>
      <c r="N61" s="39">
        <f t="shared" si="25"/>
        <v>91743</v>
      </c>
      <c r="O61" s="31">
        <f t="shared" si="26"/>
        <v>84807</v>
      </c>
      <c r="P61" s="37">
        <f t="shared" si="27"/>
        <v>92.439750171675229</v>
      </c>
    </row>
    <row r="62" spans="1:16" ht="20.25">
      <c r="A62" s="103" t="s">
        <v>70</v>
      </c>
      <c r="B62" s="104" t="s">
        <v>72</v>
      </c>
      <c r="C62" s="104">
        <v>3322</v>
      </c>
      <c r="D62" s="33" t="s">
        <v>114</v>
      </c>
      <c r="E62" s="34">
        <v>11605</v>
      </c>
      <c r="F62" s="35">
        <v>12640</v>
      </c>
      <c r="G62" s="36">
        <v>11666</v>
      </c>
      <c r="H62" s="37">
        <f t="shared" si="0"/>
        <v>92.294303797468359</v>
      </c>
      <c r="I62" s="34">
        <v>64400</v>
      </c>
      <c r="J62" s="35">
        <v>57505</v>
      </c>
      <c r="K62" s="36">
        <v>54306</v>
      </c>
      <c r="L62" s="37">
        <f>+K62/J62*100</f>
        <v>94.437005477784538</v>
      </c>
      <c r="M62" s="38">
        <f t="shared" si="24"/>
        <v>76005</v>
      </c>
      <c r="N62" s="39">
        <f t="shared" si="25"/>
        <v>70145</v>
      </c>
      <c r="O62" s="31">
        <f t="shared" si="26"/>
        <v>65972</v>
      </c>
      <c r="P62" s="37">
        <f t="shared" si="27"/>
        <v>94.050894575522136</v>
      </c>
    </row>
    <row r="63" spans="1:16" ht="20.25">
      <c r="A63" s="103" t="s">
        <v>70</v>
      </c>
      <c r="B63" s="104" t="s">
        <v>72</v>
      </c>
      <c r="C63" s="104">
        <v>3326</v>
      </c>
      <c r="D63" s="33" t="s">
        <v>140</v>
      </c>
      <c r="E63" s="34">
        <v>1665</v>
      </c>
      <c r="F63" s="35">
        <v>1683</v>
      </c>
      <c r="G63" s="36">
        <v>1310</v>
      </c>
      <c r="H63" s="37">
        <f t="shared" si="0"/>
        <v>77.837195484254309</v>
      </c>
      <c r="I63" s="34">
        <v>3800</v>
      </c>
      <c r="J63" s="35">
        <v>4400</v>
      </c>
      <c r="K63" s="40">
        <v>623</v>
      </c>
      <c r="L63" s="37">
        <f>+K63/J63*100</f>
        <v>14.15909090909091</v>
      </c>
      <c r="M63" s="38">
        <f t="shared" si="24"/>
        <v>5465</v>
      </c>
      <c r="N63" s="39">
        <f t="shared" si="25"/>
        <v>6083</v>
      </c>
      <c r="O63" s="31">
        <f t="shared" si="26"/>
        <v>1933</v>
      </c>
      <c r="P63" s="37">
        <f t="shared" si="27"/>
        <v>31.777083675817853</v>
      </c>
    </row>
    <row r="64" spans="1:16" ht="20.25">
      <c r="A64" s="103" t="s">
        <v>70</v>
      </c>
      <c r="B64" s="104" t="s">
        <v>72</v>
      </c>
      <c r="C64" s="104">
        <v>3330</v>
      </c>
      <c r="D64" s="33" t="s">
        <v>124</v>
      </c>
      <c r="E64" s="34">
        <v>160</v>
      </c>
      <c r="F64" s="35">
        <v>200</v>
      </c>
      <c r="G64" s="36">
        <v>200</v>
      </c>
      <c r="H64" s="37">
        <f t="shared" si="0"/>
        <v>100</v>
      </c>
      <c r="I64" s="34"/>
      <c r="J64" s="35"/>
      <c r="K64" s="36"/>
      <c r="L64" s="37"/>
      <c r="M64" s="29">
        <f>+E64+I64</f>
        <v>160</v>
      </c>
      <c r="N64" s="30">
        <f t="shared" si="25"/>
        <v>200</v>
      </c>
      <c r="O64" s="31">
        <f t="shared" si="26"/>
        <v>200</v>
      </c>
      <c r="P64" s="37">
        <f t="shared" si="27"/>
        <v>100</v>
      </c>
    </row>
    <row r="65" spans="1:16" ht="20.25">
      <c r="A65" s="103" t="s">
        <v>70</v>
      </c>
      <c r="B65" s="104" t="s">
        <v>72</v>
      </c>
      <c r="C65" s="104">
        <v>3341</v>
      </c>
      <c r="D65" s="33" t="s">
        <v>191</v>
      </c>
      <c r="E65" s="34">
        <v>71</v>
      </c>
      <c r="F65" s="35">
        <v>101</v>
      </c>
      <c r="G65" s="36">
        <v>58</v>
      </c>
      <c r="H65" s="37">
        <f t="shared" si="0"/>
        <v>57.42574257425742</v>
      </c>
      <c r="I65" s="34"/>
      <c r="J65" s="35">
        <v>216</v>
      </c>
      <c r="K65" s="36">
        <v>215</v>
      </c>
      <c r="L65" s="37">
        <f>+K65/J65*100</f>
        <v>99.537037037037038</v>
      </c>
      <c r="M65" s="38">
        <f t="shared" ref="M65:O69" si="28">+E65+I65</f>
        <v>71</v>
      </c>
      <c r="N65" s="39">
        <f t="shared" si="28"/>
        <v>317</v>
      </c>
      <c r="O65" s="40">
        <f t="shared" si="28"/>
        <v>273</v>
      </c>
      <c r="P65" s="37">
        <f t="shared" si="27"/>
        <v>86.119873817034701</v>
      </c>
    </row>
    <row r="66" spans="1:16" ht="20.25">
      <c r="A66" s="103" t="s">
        <v>70</v>
      </c>
      <c r="B66" s="104" t="s">
        <v>72</v>
      </c>
      <c r="C66" s="104">
        <v>3349</v>
      </c>
      <c r="D66" s="33" t="s">
        <v>115</v>
      </c>
      <c r="E66" s="34">
        <v>28196</v>
      </c>
      <c r="F66" s="35">
        <v>28468</v>
      </c>
      <c r="G66" s="36">
        <v>24954</v>
      </c>
      <c r="H66" s="37">
        <f t="shared" si="0"/>
        <v>87.656315863425604</v>
      </c>
      <c r="I66" s="34"/>
      <c r="J66" s="35"/>
      <c r="K66" s="36"/>
      <c r="L66" s="37"/>
      <c r="M66" s="38">
        <f t="shared" si="28"/>
        <v>28196</v>
      </c>
      <c r="N66" s="39">
        <f t="shared" si="28"/>
        <v>28468</v>
      </c>
      <c r="O66" s="40">
        <f t="shared" si="28"/>
        <v>24954</v>
      </c>
      <c r="P66" s="37">
        <f t="shared" si="27"/>
        <v>87.656315863425604</v>
      </c>
    </row>
    <row r="67" spans="1:16" ht="20.25">
      <c r="A67" s="103" t="s">
        <v>70</v>
      </c>
      <c r="B67" s="104" t="s">
        <v>72</v>
      </c>
      <c r="C67" s="104">
        <v>3391</v>
      </c>
      <c r="D67" s="33" t="s">
        <v>190</v>
      </c>
      <c r="E67" s="34"/>
      <c r="F67" s="35">
        <v>327</v>
      </c>
      <c r="G67" s="36">
        <v>253</v>
      </c>
      <c r="H67" s="37">
        <f t="shared" si="0"/>
        <v>77.370030581039757</v>
      </c>
      <c r="I67" s="34"/>
      <c r="J67" s="35">
        <v>50</v>
      </c>
      <c r="K67" s="36">
        <v>49</v>
      </c>
      <c r="L67" s="37"/>
      <c r="M67" s="38">
        <f t="shared" si="28"/>
        <v>0</v>
      </c>
      <c r="N67" s="39">
        <f t="shared" si="28"/>
        <v>377</v>
      </c>
      <c r="O67" s="40">
        <f t="shared" si="28"/>
        <v>302</v>
      </c>
      <c r="P67" s="37">
        <f t="shared" si="27"/>
        <v>80.106100795755964</v>
      </c>
    </row>
    <row r="68" spans="1:16" ht="20.25">
      <c r="A68" s="103" t="s">
        <v>70</v>
      </c>
      <c r="B68" s="104" t="s">
        <v>72</v>
      </c>
      <c r="C68" s="104">
        <v>3392</v>
      </c>
      <c r="D68" s="33" t="s">
        <v>24</v>
      </c>
      <c r="E68" s="34">
        <v>20975</v>
      </c>
      <c r="F68" s="35">
        <v>22659</v>
      </c>
      <c r="G68" s="36">
        <v>22179</v>
      </c>
      <c r="H68" s="37">
        <f t="shared" si="0"/>
        <v>97.881636435853309</v>
      </c>
      <c r="I68" s="34"/>
      <c r="J68" s="35">
        <v>1000</v>
      </c>
      <c r="K68" s="36">
        <v>833</v>
      </c>
      <c r="L68" s="37">
        <f>+K68/J68*100</f>
        <v>83.3</v>
      </c>
      <c r="M68" s="38">
        <f t="shared" si="28"/>
        <v>20975</v>
      </c>
      <c r="N68" s="39">
        <f t="shared" si="28"/>
        <v>23659</v>
      </c>
      <c r="O68" s="40">
        <f t="shared" si="28"/>
        <v>23012</v>
      </c>
      <c r="P68" s="37">
        <f t="shared" si="27"/>
        <v>97.26531129802612</v>
      </c>
    </row>
    <row r="69" spans="1:16" ht="20.25">
      <c r="A69" s="103" t="s">
        <v>70</v>
      </c>
      <c r="B69" s="104" t="s">
        <v>72</v>
      </c>
      <c r="C69" s="104">
        <v>3399</v>
      </c>
      <c r="D69" s="33" t="s">
        <v>141</v>
      </c>
      <c r="E69" s="34">
        <v>6766</v>
      </c>
      <c r="F69" s="35">
        <v>9119</v>
      </c>
      <c r="G69" s="36">
        <v>7514</v>
      </c>
      <c r="H69" s="37">
        <f t="shared" si="0"/>
        <v>82.399385897576494</v>
      </c>
      <c r="I69" s="34"/>
      <c r="J69" s="35"/>
      <c r="K69" s="36"/>
      <c r="L69" s="37"/>
      <c r="M69" s="38">
        <f t="shared" si="28"/>
        <v>6766</v>
      </c>
      <c r="N69" s="39">
        <f t="shared" si="28"/>
        <v>9119</v>
      </c>
      <c r="O69" s="40">
        <f t="shared" si="28"/>
        <v>7514</v>
      </c>
      <c r="P69" s="37">
        <f t="shared" si="27"/>
        <v>82.399385897576494</v>
      </c>
    </row>
    <row r="70" spans="1:16" ht="20.25">
      <c r="A70" s="105">
        <v>3</v>
      </c>
      <c r="B70" s="106">
        <v>33</v>
      </c>
      <c r="C70" s="107"/>
      <c r="D70" s="41" t="s">
        <v>25</v>
      </c>
      <c r="E70" s="42">
        <f>SUM(E55:E69)</f>
        <v>761952</v>
      </c>
      <c r="F70" s="43">
        <f>SUM(F55:F69)</f>
        <v>801896</v>
      </c>
      <c r="G70" s="44">
        <f>SUM(G55:G69)</f>
        <v>793133</v>
      </c>
      <c r="H70" s="45">
        <f t="shared" ref="H70:H127" si="29">IF(F70&lt;=0,0,G70/F70*100)</f>
        <v>98.907214900685375</v>
      </c>
      <c r="I70" s="42">
        <f>SUM(I55:I69)</f>
        <v>89315</v>
      </c>
      <c r="J70" s="43">
        <f>SUM(J55:J69)</f>
        <v>148769</v>
      </c>
      <c r="K70" s="44">
        <f>SUM(K55:K69)</f>
        <v>131932</v>
      </c>
      <c r="L70" s="45">
        <f>IF(J70&lt;=0,0,K70/J70*100)</f>
        <v>88.682454005874874</v>
      </c>
      <c r="M70" s="42">
        <f>SUM(M55:M69)</f>
        <v>851267</v>
      </c>
      <c r="N70" s="43">
        <f>SUM(N55:N69)</f>
        <v>950665</v>
      </c>
      <c r="O70" s="44">
        <f>SUM(O55:O69)</f>
        <v>925065</v>
      </c>
      <c r="P70" s="45">
        <f>+O70/N70*100</f>
        <v>97.307148154186805</v>
      </c>
    </row>
    <row r="71" spans="1:16" ht="20.25">
      <c r="A71" s="103"/>
      <c r="B71" s="114"/>
      <c r="C71" s="104"/>
      <c r="D71" s="33"/>
      <c r="E71" s="69"/>
      <c r="F71" s="70"/>
      <c r="G71" s="71"/>
      <c r="H71" s="72">
        <f t="shared" si="29"/>
        <v>0</v>
      </c>
      <c r="I71" s="69"/>
      <c r="J71" s="70"/>
      <c r="K71" s="71"/>
      <c r="L71" s="72"/>
      <c r="M71" s="73"/>
      <c r="N71" s="74"/>
      <c r="O71" s="75"/>
      <c r="P71" s="72"/>
    </row>
    <row r="72" spans="1:16" ht="20.25">
      <c r="A72" s="103" t="s">
        <v>70</v>
      </c>
      <c r="B72" s="104" t="s">
        <v>73</v>
      </c>
      <c r="C72" s="104">
        <v>3412</v>
      </c>
      <c r="D72" s="33" t="s">
        <v>126</v>
      </c>
      <c r="E72" s="34">
        <v>15771</v>
      </c>
      <c r="F72" s="35">
        <v>15904</v>
      </c>
      <c r="G72" s="36">
        <v>14035</v>
      </c>
      <c r="H72" s="37">
        <f t="shared" si="29"/>
        <v>88.248239436619713</v>
      </c>
      <c r="I72" s="34">
        <v>68505</v>
      </c>
      <c r="J72" s="35">
        <v>154481</v>
      </c>
      <c r="K72" s="36">
        <v>83609</v>
      </c>
      <c r="L72" s="37">
        <f>+K72/J72*100</f>
        <v>54.122513448255773</v>
      </c>
      <c r="M72" s="38">
        <f t="shared" ref="M72:O75" si="30">+E72+I72</f>
        <v>84276</v>
      </c>
      <c r="N72" s="39">
        <f t="shared" si="30"/>
        <v>170385</v>
      </c>
      <c r="O72" s="40">
        <f t="shared" si="30"/>
        <v>97644</v>
      </c>
      <c r="P72" s="37">
        <f>+O72/N72*100</f>
        <v>57.30786160753587</v>
      </c>
    </row>
    <row r="73" spans="1:16" ht="20.25">
      <c r="A73" s="103" t="s">
        <v>70</v>
      </c>
      <c r="B73" s="104" t="s">
        <v>73</v>
      </c>
      <c r="C73" s="104">
        <v>3419</v>
      </c>
      <c r="D73" s="33" t="s">
        <v>116</v>
      </c>
      <c r="E73" s="34">
        <v>155061</v>
      </c>
      <c r="F73" s="35">
        <v>187240</v>
      </c>
      <c r="G73" s="36">
        <v>184542</v>
      </c>
      <c r="H73" s="37">
        <f t="shared" si="29"/>
        <v>98.559068575090791</v>
      </c>
      <c r="I73" s="34">
        <v>1080</v>
      </c>
      <c r="J73" s="35">
        <v>3872</v>
      </c>
      <c r="K73" s="36">
        <v>3471</v>
      </c>
      <c r="L73" s="37">
        <f>+K73/J73*100</f>
        <v>89.643595041322314</v>
      </c>
      <c r="M73" s="38">
        <f t="shared" si="30"/>
        <v>156141</v>
      </c>
      <c r="N73" s="39">
        <f t="shared" si="30"/>
        <v>191112</v>
      </c>
      <c r="O73" s="40">
        <f t="shared" si="30"/>
        <v>188013</v>
      </c>
      <c r="P73" s="37">
        <f>+O73/N73*100</f>
        <v>98.378437774708033</v>
      </c>
    </row>
    <row r="74" spans="1:16" ht="20.25">
      <c r="A74" s="103" t="s">
        <v>70</v>
      </c>
      <c r="B74" s="104" t="s">
        <v>73</v>
      </c>
      <c r="C74" s="104">
        <v>3421</v>
      </c>
      <c r="D74" s="33" t="s">
        <v>26</v>
      </c>
      <c r="E74" s="34">
        <v>20561</v>
      </c>
      <c r="F74" s="35">
        <v>22674</v>
      </c>
      <c r="G74" s="36">
        <v>19884</v>
      </c>
      <c r="H74" s="37">
        <f t="shared" si="29"/>
        <v>87.695157449060602</v>
      </c>
      <c r="I74" s="34">
        <v>17040</v>
      </c>
      <c r="J74" s="35">
        <v>33539</v>
      </c>
      <c r="K74" s="36">
        <v>31097</v>
      </c>
      <c r="L74" s="37">
        <f>+K74/J74*100</f>
        <v>92.7189242374549</v>
      </c>
      <c r="M74" s="29">
        <f t="shared" si="30"/>
        <v>37601</v>
      </c>
      <c r="N74" s="30">
        <f t="shared" si="30"/>
        <v>56213</v>
      </c>
      <c r="O74" s="31">
        <f t="shared" si="30"/>
        <v>50981</v>
      </c>
      <c r="P74" s="37">
        <f>+O74/N74*100</f>
        <v>90.692544429224554</v>
      </c>
    </row>
    <row r="75" spans="1:16" ht="20.25">
      <c r="A75" s="103" t="s">
        <v>70</v>
      </c>
      <c r="B75" s="104" t="s">
        <v>73</v>
      </c>
      <c r="C75" s="104">
        <v>3429</v>
      </c>
      <c r="D75" s="33" t="s">
        <v>117</v>
      </c>
      <c r="E75" s="34">
        <v>1233</v>
      </c>
      <c r="F75" s="35">
        <v>1439</v>
      </c>
      <c r="G75" s="36">
        <v>1237</v>
      </c>
      <c r="H75" s="37">
        <f t="shared" si="29"/>
        <v>85.962473940236279</v>
      </c>
      <c r="I75" s="34">
        <v>1000</v>
      </c>
      <c r="J75" s="35">
        <v>1700</v>
      </c>
      <c r="K75" s="36">
        <v>593</v>
      </c>
      <c r="L75" s="37">
        <f>+K75/J75*100</f>
        <v>34.882352941176471</v>
      </c>
      <c r="M75" s="38">
        <f t="shared" si="30"/>
        <v>2233</v>
      </c>
      <c r="N75" s="39">
        <f t="shared" si="30"/>
        <v>3139</v>
      </c>
      <c r="O75" s="40">
        <f t="shared" si="30"/>
        <v>1830</v>
      </c>
      <c r="P75" s="37">
        <f>+O75/N75*100</f>
        <v>58.298821280662629</v>
      </c>
    </row>
    <row r="76" spans="1:16" ht="20.25">
      <c r="A76" s="105">
        <v>3</v>
      </c>
      <c r="B76" s="106">
        <v>34</v>
      </c>
      <c r="C76" s="107"/>
      <c r="D76" s="41" t="s">
        <v>27</v>
      </c>
      <c r="E76" s="42">
        <f>SUM(E72:E75)</f>
        <v>192626</v>
      </c>
      <c r="F76" s="43">
        <f>SUM(F72:F75)</f>
        <v>227257</v>
      </c>
      <c r="G76" s="44">
        <f>SUM(G72:G75)</f>
        <v>219698</v>
      </c>
      <c r="H76" s="45">
        <f t="shared" si="29"/>
        <v>96.673809827640085</v>
      </c>
      <c r="I76" s="42">
        <f>SUM(I72:I75)</f>
        <v>87625</v>
      </c>
      <c r="J76" s="43">
        <f>SUM(J72:J75)</f>
        <v>193592</v>
      </c>
      <c r="K76" s="44">
        <f>SUM(K72:K75)</f>
        <v>118770</v>
      </c>
      <c r="L76" s="45">
        <f>IF(J76&lt;=0,0,K76/J76*100)</f>
        <v>61.350675647754038</v>
      </c>
      <c r="M76" s="42">
        <f>SUM(M72:M75)</f>
        <v>280251</v>
      </c>
      <c r="N76" s="43">
        <f>SUM(N72:N75)</f>
        <v>420849</v>
      </c>
      <c r="O76" s="44">
        <f>SUM(O72:O75)</f>
        <v>338468</v>
      </c>
      <c r="P76" s="45">
        <f>+O76/N76*100</f>
        <v>80.425045562660245</v>
      </c>
    </row>
    <row r="77" spans="1:16" ht="20.25">
      <c r="A77" s="103"/>
      <c r="B77" s="114"/>
      <c r="C77" s="104"/>
      <c r="D77" s="33"/>
      <c r="E77" s="69"/>
      <c r="F77" s="70"/>
      <c r="G77" s="71"/>
      <c r="H77" s="72">
        <f t="shared" si="29"/>
        <v>0</v>
      </c>
      <c r="I77" s="69"/>
      <c r="J77" s="70"/>
      <c r="K77" s="71"/>
      <c r="L77" s="72"/>
      <c r="M77" s="73"/>
      <c r="N77" s="74"/>
      <c r="O77" s="75"/>
      <c r="P77" s="72"/>
    </row>
    <row r="78" spans="1:16" ht="20.25">
      <c r="A78" s="103" t="s">
        <v>70</v>
      </c>
      <c r="B78" s="104" t="s">
        <v>74</v>
      </c>
      <c r="C78" s="104">
        <v>3511</v>
      </c>
      <c r="D78" s="186" t="s">
        <v>28</v>
      </c>
      <c r="E78" s="34">
        <v>15244</v>
      </c>
      <c r="F78" s="35">
        <v>18809</v>
      </c>
      <c r="G78" s="36">
        <v>16559</v>
      </c>
      <c r="H78" s="37">
        <f t="shared" si="29"/>
        <v>88.037641554574947</v>
      </c>
      <c r="I78" s="34">
        <v>19567</v>
      </c>
      <c r="J78" s="35">
        <v>18963</v>
      </c>
      <c r="K78" s="36">
        <v>10069</v>
      </c>
      <c r="L78" s="37">
        <f>+K78/J78*100</f>
        <v>53.098138480198273</v>
      </c>
      <c r="M78" s="38">
        <f t="shared" ref="M78:O84" si="31">+E78+I78</f>
        <v>34811</v>
      </c>
      <c r="N78" s="39">
        <f t="shared" si="31"/>
        <v>37772</v>
      </c>
      <c r="O78" s="40">
        <f t="shared" si="31"/>
        <v>26628</v>
      </c>
      <c r="P78" s="37">
        <f t="shared" ref="P78:P85" si="32">+O78/N78*100</f>
        <v>70.496664195700518</v>
      </c>
    </row>
    <row r="79" spans="1:16" ht="20.25">
      <c r="A79" s="103" t="s">
        <v>70</v>
      </c>
      <c r="B79" s="104" t="s">
        <v>74</v>
      </c>
      <c r="C79" s="104">
        <v>3522</v>
      </c>
      <c r="D79" s="186" t="s">
        <v>173</v>
      </c>
      <c r="E79" s="34">
        <v>53512</v>
      </c>
      <c r="F79" s="35">
        <v>58008</v>
      </c>
      <c r="G79" s="36">
        <v>58008</v>
      </c>
      <c r="H79" s="37">
        <f t="shared" si="29"/>
        <v>100</v>
      </c>
      <c r="I79" s="34"/>
      <c r="J79" s="35">
        <v>30285</v>
      </c>
      <c r="K79" s="36">
        <v>30284</v>
      </c>
      <c r="L79" s="37"/>
      <c r="M79" s="38">
        <f t="shared" si="31"/>
        <v>53512</v>
      </c>
      <c r="N79" s="39">
        <f t="shared" si="31"/>
        <v>88293</v>
      </c>
      <c r="O79" s="40">
        <f t="shared" si="31"/>
        <v>88292</v>
      </c>
      <c r="P79" s="32">
        <f t="shared" si="32"/>
        <v>99.998867407382235</v>
      </c>
    </row>
    <row r="80" spans="1:16" ht="20.25">
      <c r="A80" s="103" t="s">
        <v>70</v>
      </c>
      <c r="B80" s="104" t="s">
        <v>74</v>
      </c>
      <c r="C80" s="104">
        <v>3523</v>
      </c>
      <c r="D80" s="186" t="s">
        <v>29</v>
      </c>
      <c r="E80" s="34">
        <v>10881</v>
      </c>
      <c r="F80" s="35">
        <v>10881</v>
      </c>
      <c r="G80" s="36">
        <v>10881</v>
      </c>
      <c r="H80" s="37">
        <f t="shared" si="29"/>
        <v>100</v>
      </c>
      <c r="I80" s="34"/>
      <c r="J80" s="35">
        <v>16000</v>
      </c>
      <c r="K80" s="36">
        <v>16000</v>
      </c>
      <c r="L80" s="37"/>
      <c r="M80" s="38">
        <f t="shared" si="31"/>
        <v>10881</v>
      </c>
      <c r="N80" s="39">
        <f t="shared" si="31"/>
        <v>26881</v>
      </c>
      <c r="O80" s="40">
        <f t="shared" si="31"/>
        <v>26881</v>
      </c>
      <c r="P80" s="37">
        <f t="shared" si="32"/>
        <v>100</v>
      </c>
    </row>
    <row r="81" spans="1:16" ht="20.25">
      <c r="A81" s="103" t="s">
        <v>70</v>
      </c>
      <c r="B81" s="104" t="s">
        <v>74</v>
      </c>
      <c r="C81" s="104">
        <v>3529</v>
      </c>
      <c r="D81" s="186" t="s">
        <v>118</v>
      </c>
      <c r="E81" s="34">
        <v>40044</v>
      </c>
      <c r="F81" s="35">
        <v>40044</v>
      </c>
      <c r="G81" s="36">
        <v>40044</v>
      </c>
      <c r="H81" s="37">
        <f t="shared" si="29"/>
        <v>100</v>
      </c>
      <c r="I81" s="34"/>
      <c r="J81" s="35"/>
      <c r="K81" s="36"/>
      <c r="L81" s="37"/>
      <c r="M81" s="38">
        <f t="shared" si="31"/>
        <v>40044</v>
      </c>
      <c r="N81" s="39">
        <f t="shared" si="31"/>
        <v>40044</v>
      </c>
      <c r="O81" s="40">
        <f t="shared" si="31"/>
        <v>40044</v>
      </c>
      <c r="P81" s="37">
        <f t="shared" si="32"/>
        <v>100</v>
      </c>
    </row>
    <row r="82" spans="1:16" ht="20.25">
      <c r="A82" s="103" t="s">
        <v>70</v>
      </c>
      <c r="B82" s="104" t="s">
        <v>74</v>
      </c>
      <c r="C82" s="104">
        <v>3541</v>
      </c>
      <c r="D82" s="186" t="s">
        <v>142</v>
      </c>
      <c r="E82" s="34">
        <v>5855</v>
      </c>
      <c r="F82" s="35">
        <v>5855</v>
      </c>
      <c r="G82" s="40">
        <v>5855</v>
      </c>
      <c r="H82" s="37">
        <f t="shared" si="29"/>
        <v>100</v>
      </c>
      <c r="I82" s="34"/>
      <c r="J82" s="35"/>
      <c r="K82" s="36"/>
      <c r="L82" s="37"/>
      <c r="M82" s="38">
        <f t="shared" si="31"/>
        <v>5855</v>
      </c>
      <c r="N82" s="39">
        <f t="shared" si="31"/>
        <v>5855</v>
      </c>
      <c r="O82" s="40">
        <f t="shared" si="31"/>
        <v>5855</v>
      </c>
      <c r="P82" s="37">
        <f t="shared" si="32"/>
        <v>100</v>
      </c>
    </row>
    <row r="83" spans="1:16" ht="20.25">
      <c r="A83" s="103" t="s">
        <v>70</v>
      </c>
      <c r="B83" s="104" t="s">
        <v>74</v>
      </c>
      <c r="C83" s="104">
        <v>3543</v>
      </c>
      <c r="D83" s="186" t="s">
        <v>179</v>
      </c>
      <c r="E83" s="34">
        <v>10</v>
      </c>
      <c r="F83" s="35">
        <v>20</v>
      </c>
      <c r="G83" s="40">
        <v>20</v>
      </c>
      <c r="H83" s="37">
        <f t="shared" si="29"/>
        <v>100</v>
      </c>
      <c r="I83" s="34"/>
      <c r="J83" s="35"/>
      <c r="K83" s="36"/>
      <c r="L83" s="37"/>
      <c r="M83" s="38">
        <f t="shared" si="31"/>
        <v>10</v>
      </c>
      <c r="N83" s="39">
        <f t="shared" si="31"/>
        <v>20</v>
      </c>
      <c r="O83" s="40">
        <f t="shared" si="31"/>
        <v>20</v>
      </c>
      <c r="P83" s="37">
        <f t="shared" si="32"/>
        <v>100</v>
      </c>
    </row>
    <row r="84" spans="1:16" ht="20.25">
      <c r="A84" s="103">
        <v>3</v>
      </c>
      <c r="B84" s="104">
        <v>35</v>
      </c>
      <c r="C84" s="104">
        <v>3599</v>
      </c>
      <c r="D84" s="186" t="s">
        <v>119</v>
      </c>
      <c r="E84" s="34">
        <v>7445</v>
      </c>
      <c r="F84" s="35">
        <v>8006</v>
      </c>
      <c r="G84" s="36">
        <v>7952</v>
      </c>
      <c r="H84" s="37">
        <f t="shared" si="29"/>
        <v>99.325505870597055</v>
      </c>
      <c r="I84" s="34">
        <v>800</v>
      </c>
      <c r="J84" s="35">
        <v>1336</v>
      </c>
      <c r="K84" s="36">
        <v>1336</v>
      </c>
      <c r="L84" s="37"/>
      <c r="M84" s="38">
        <f t="shared" si="31"/>
        <v>8245</v>
      </c>
      <c r="N84" s="39">
        <f t="shared" si="31"/>
        <v>9342</v>
      </c>
      <c r="O84" s="40">
        <f t="shared" si="31"/>
        <v>9288</v>
      </c>
      <c r="P84" s="37">
        <f t="shared" si="32"/>
        <v>99.421965317919074</v>
      </c>
    </row>
    <row r="85" spans="1:16" ht="20.25">
      <c r="A85" s="105">
        <v>3</v>
      </c>
      <c r="B85" s="106">
        <v>35</v>
      </c>
      <c r="C85" s="107"/>
      <c r="D85" s="41" t="s">
        <v>30</v>
      </c>
      <c r="E85" s="42">
        <f>SUM(E78:E84)</f>
        <v>132991</v>
      </c>
      <c r="F85" s="43">
        <f>SUM(F78:F84)</f>
        <v>141623</v>
      </c>
      <c r="G85" s="44">
        <f>SUM(G78:G84)</f>
        <v>139319</v>
      </c>
      <c r="H85" s="45">
        <f t="shared" si="29"/>
        <v>98.373145604880563</v>
      </c>
      <c r="I85" s="42">
        <f>SUM(I78:I84)</f>
        <v>20367</v>
      </c>
      <c r="J85" s="43">
        <f>SUM(J78:J84)</f>
        <v>66584</v>
      </c>
      <c r="K85" s="44">
        <f>SUM(K78:K84)</f>
        <v>57689</v>
      </c>
      <c r="L85" s="45">
        <f>IF(J85&lt;=0,0,K85/J85*100)</f>
        <v>86.640934759101285</v>
      </c>
      <c r="M85" s="42">
        <f>SUM(M78:M84)</f>
        <v>153358</v>
      </c>
      <c r="N85" s="43">
        <f>SUM(N78:N84)</f>
        <v>208207</v>
      </c>
      <c r="O85" s="44">
        <f>SUM(O78:O84)</f>
        <v>197008</v>
      </c>
      <c r="P85" s="45">
        <f t="shared" si="32"/>
        <v>94.62121830678123</v>
      </c>
    </row>
    <row r="86" spans="1:16" ht="20.25">
      <c r="A86" s="117"/>
      <c r="B86" s="118"/>
      <c r="C86" s="119"/>
      <c r="D86" s="87"/>
      <c r="E86" s="73"/>
      <c r="F86" s="74"/>
      <c r="G86" s="75"/>
      <c r="H86" s="88">
        <f t="shared" si="29"/>
        <v>0</v>
      </c>
      <c r="I86" s="73"/>
      <c r="J86" s="74"/>
      <c r="K86" s="75"/>
      <c r="L86" s="88"/>
      <c r="M86" s="73"/>
      <c r="N86" s="74"/>
      <c r="O86" s="75"/>
      <c r="P86" s="88"/>
    </row>
    <row r="87" spans="1:16" ht="20.25">
      <c r="A87" s="103" t="s">
        <v>70</v>
      </c>
      <c r="B87" s="104" t="s">
        <v>75</v>
      </c>
      <c r="C87" s="104">
        <v>3612</v>
      </c>
      <c r="D87" s="33" t="s">
        <v>143</v>
      </c>
      <c r="E87" s="34">
        <v>486991</v>
      </c>
      <c r="F87" s="35">
        <v>681637</v>
      </c>
      <c r="G87" s="36">
        <v>388124</v>
      </c>
      <c r="H87" s="37">
        <f t="shared" ref="H87" si="33">IF(F87&lt;=0,0,G87/F87*100)</f>
        <v>56.939984185130797</v>
      </c>
      <c r="I87" s="34">
        <v>843556</v>
      </c>
      <c r="J87" s="35">
        <f>1061665-9827</f>
        <v>1051838</v>
      </c>
      <c r="K87" s="36">
        <f>410246-5906</f>
        <v>404340</v>
      </c>
      <c r="L87" s="37">
        <f t="shared" ref="L87" si="34">+K87/J87*100</f>
        <v>38.441280881656681</v>
      </c>
      <c r="M87" s="38">
        <f t="shared" ref="M87:O87" si="35">+E87+I87</f>
        <v>1330547</v>
      </c>
      <c r="N87" s="39">
        <f t="shared" si="35"/>
        <v>1733475</v>
      </c>
      <c r="O87" s="40">
        <f t="shared" si="35"/>
        <v>792464</v>
      </c>
      <c r="P87" s="37">
        <f t="shared" ref="P87" si="36">+O87/N87*100</f>
        <v>45.715340573126234</v>
      </c>
    </row>
    <row r="88" spans="1:16" ht="20.25">
      <c r="A88" s="103" t="s">
        <v>70</v>
      </c>
      <c r="B88" s="104" t="s">
        <v>75</v>
      </c>
      <c r="C88" s="104">
        <v>3613</v>
      </c>
      <c r="D88" s="33" t="s">
        <v>104</v>
      </c>
      <c r="E88" s="34">
        <v>14961</v>
      </c>
      <c r="F88" s="35">
        <v>22176</v>
      </c>
      <c r="G88" s="36">
        <v>18938</v>
      </c>
      <c r="H88" s="37">
        <f t="shared" si="29"/>
        <v>85.398629148629141</v>
      </c>
      <c r="I88" s="34">
        <v>6627</v>
      </c>
      <c r="J88" s="35">
        <v>16489</v>
      </c>
      <c r="K88" s="36">
        <v>10165</v>
      </c>
      <c r="L88" s="37">
        <f t="shared" ref="L88:L97" si="37">+K88/J88*100</f>
        <v>61.647158711868521</v>
      </c>
      <c r="M88" s="38">
        <f t="shared" ref="M88:M97" si="38">+E88+I88</f>
        <v>21588</v>
      </c>
      <c r="N88" s="30">
        <f>+F88+J88</f>
        <v>38665</v>
      </c>
      <c r="O88" s="31">
        <f>+G88+K88</f>
        <v>29103</v>
      </c>
      <c r="P88" s="37">
        <f t="shared" ref="P88:P98" si="39">+O88/N88*100</f>
        <v>75.269623690676326</v>
      </c>
    </row>
    <row r="89" spans="1:16" ht="20.25">
      <c r="A89" s="103" t="s">
        <v>70</v>
      </c>
      <c r="B89" s="104" t="s">
        <v>75</v>
      </c>
      <c r="C89" s="104">
        <v>3619</v>
      </c>
      <c r="D89" s="33" t="s">
        <v>144</v>
      </c>
      <c r="E89" s="34">
        <v>47193</v>
      </c>
      <c r="F89" s="35">
        <v>35091</v>
      </c>
      <c r="G89" s="36">
        <v>9318</v>
      </c>
      <c r="H89" s="37">
        <f t="shared" si="29"/>
        <v>26.55381721809011</v>
      </c>
      <c r="I89" s="34"/>
      <c r="J89" s="35">
        <v>2275</v>
      </c>
      <c r="K89" s="36">
        <v>1455</v>
      </c>
      <c r="L89" s="37">
        <f t="shared" si="37"/>
        <v>63.956043956043949</v>
      </c>
      <c r="M89" s="38">
        <f t="shared" si="38"/>
        <v>47193</v>
      </c>
      <c r="N89" s="39">
        <f t="shared" ref="N89:N97" si="40">+F89+J89</f>
        <v>37366</v>
      </c>
      <c r="O89" s="40">
        <f t="shared" ref="O89:O97" si="41">+G89+K89</f>
        <v>10773</v>
      </c>
      <c r="P89" s="37">
        <f t="shared" si="39"/>
        <v>28.831022855001876</v>
      </c>
    </row>
    <row r="90" spans="1:16" ht="20.25">
      <c r="A90" s="103" t="s">
        <v>70</v>
      </c>
      <c r="B90" s="104" t="s">
        <v>75</v>
      </c>
      <c r="C90" s="104">
        <v>3631</v>
      </c>
      <c r="D90" s="33" t="s">
        <v>31</v>
      </c>
      <c r="E90" s="34">
        <v>139397</v>
      </c>
      <c r="F90" s="35">
        <v>139897</v>
      </c>
      <c r="G90" s="36">
        <v>138718</v>
      </c>
      <c r="H90" s="37">
        <f t="shared" si="29"/>
        <v>99.157237110159613</v>
      </c>
      <c r="I90" s="34">
        <v>180</v>
      </c>
      <c r="J90" s="35">
        <v>887</v>
      </c>
      <c r="K90" s="36">
        <v>841</v>
      </c>
      <c r="L90" s="37">
        <f t="shared" si="37"/>
        <v>94.81397970687712</v>
      </c>
      <c r="M90" s="29">
        <f>+E90+I90</f>
        <v>139577</v>
      </c>
      <c r="N90" s="30">
        <f t="shared" si="40"/>
        <v>140784</v>
      </c>
      <c r="O90" s="40">
        <f t="shared" si="41"/>
        <v>139559</v>
      </c>
      <c r="P90" s="37">
        <f t="shared" si="39"/>
        <v>99.129872712808279</v>
      </c>
    </row>
    <row r="91" spans="1:16" ht="20.25">
      <c r="A91" s="103" t="s">
        <v>70</v>
      </c>
      <c r="B91" s="104" t="s">
        <v>75</v>
      </c>
      <c r="C91" s="104">
        <v>3632</v>
      </c>
      <c r="D91" s="33" t="s">
        <v>32</v>
      </c>
      <c r="E91" s="34">
        <v>25803</v>
      </c>
      <c r="F91" s="35">
        <v>27829</v>
      </c>
      <c r="G91" s="36">
        <v>26413</v>
      </c>
      <c r="H91" s="37">
        <f t="shared" si="29"/>
        <v>94.911782672751443</v>
      </c>
      <c r="I91" s="34"/>
      <c r="J91" s="35">
        <v>2735</v>
      </c>
      <c r="K91" s="36">
        <v>2655</v>
      </c>
      <c r="L91" s="37">
        <f t="shared" si="37"/>
        <v>97.074954296160882</v>
      </c>
      <c r="M91" s="38">
        <f t="shared" si="38"/>
        <v>25803</v>
      </c>
      <c r="N91" s="39">
        <f t="shared" si="40"/>
        <v>30564</v>
      </c>
      <c r="O91" s="40">
        <f t="shared" si="41"/>
        <v>29068</v>
      </c>
      <c r="P91" s="37">
        <f t="shared" si="39"/>
        <v>95.105352702525849</v>
      </c>
    </row>
    <row r="92" spans="1:16" ht="20.25">
      <c r="A92" s="103" t="s">
        <v>70</v>
      </c>
      <c r="B92" s="104" t="s">
        <v>75</v>
      </c>
      <c r="C92" s="104">
        <v>3633</v>
      </c>
      <c r="D92" s="33" t="s">
        <v>91</v>
      </c>
      <c r="E92" s="34">
        <v>18829</v>
      </c>
      <c r="F92" s="35">
        <v>18854</v>
      </c>
      <c r="G92" s="36">
        <v>18624</v>
      </c>
      <c r="H92" s="37">
        <f t="shared" si="29"/>
        <v>98.780099713588626</v>
      </c>
      <c r="I92" s="34"/>
      <c r="J92" s="35"/>
      <c r="K92" s="36"/>
      <c r="L92" s="37"/>
      <c r="M92" s="38">
        <f t="shared" si="38"/>
        <v>18829</v>
      </c>
      <c r="N92" s="39">
        <f t="shared" si="40"/>
        <v>18854</v>
      </c>
      <c r="O92" s="40">
        <f t="shared" si="41"/>
        <v>18624</v>
      </c>
      <c r="P92" s="37">
        <f t="shared" si="39"/>
        <v>98.780099713588626</v>
      </c>
    </row>
    <row r="93" spans="1:16" ht="20.25">
      <c r="A93" s="103" t="s">
        <v>70</v>
      </c>
      <c r="B93" s="104" t="s">
        <v>75</v>
      </c>
      <c r="C93" s="104">
        <v>3635</v>
      </c>
      <c r="D93" s="33" t="s">
        <v>33</v>
      </c>
      <c r="E93" s="34">
        <v>8734</v>
      </c>
      <c r="F93" s="35">
        <v>8734</v>
      </c>
      <c r="G93" s="36">
        <v>5948</v>
      </c>
      <c r="H93" s="37">
        <f t="shared" si="29"/>
        <v>68.101671628119988</v>
      </c>
      <c r="I93" s="34"/>
      <c r="J93" s="35"/>
      <c r="K93" s="36"/>
      <c r="L93" s="37"/>
      <c r="M93" s="38">
        <f t="shared" si="38"/>
        <v>8734</v>
      </c>
      <c r="N93" s="39">
        <f t="shared" si="40"/>
        <v>8734</v>
      </c>
      <c r="O93" s="40">
        <f t="shared" si="41"/>
        <v>5948</v>
      </c>
      <c r="P93" s="37">
        <f t="shared" si="39"/>
        <v>68.101671628119988</v>
      </c>
    </row>
    <row r="94" spans="1:16" ht="20.25">
      <c r="A94" s="103" t="s">
        <v>70</v>
      </c>
      <c r="B94" s="104" t="s">
        <v>75</v>
      </c>
      <c r="C94" s="104">
        <v>3636</v>
      </c>
      <c r="D94" s="33" t="s">
        <v>105</v>
      </c>
      <c r="E94" s="34">
        <v>16727</v>
      </c>
      <c r="F94" s="35">
        <v>16878</v>
      </c>
      <c r="G94" s="36">
        <v>8794</v>
      </c>
      <c r="H94" s="37">
        <f t="shared" si="29"/>
        <v>52.103329778409766</v>
      </c>
      <c r="I94" s="34"/>
      <c r="J94" s="35">
        <v>3190</v>
      </c>
      <c r="K94" s="36">
        <v>118</v>
      </c>
      <c r="L94" s="37">
        <f>+K94/J94*100</f>
        <v>3.6990595611285269</v>
      </c>
      <c r="M94" s="38">
        <f t="shared" si="38"/>
        <v>16727</v>
      </c>
      <c r="N94" s="39">
        <f t="shared" si="40"/>
        <v>20068</v>
      </c>
      <c r="O94" s="40">
        <f t="shared" si="41"/>
        <v>8912</v>
      </c>
      <c r="P94" s="37">
        <f t="shared" si="39"/>
        <v>44.409009368148297</v>
      </c>
    </row>
    <row r="95" spans="1:16" ht="20.25">
      <c r="A95" s="103" t="s">
        <v>70</v>
      </c>
      <c r="B95" s="104" t="s">
        <v>75</v>
      </c>
      <c r="C95" s="104">
        <v>3639</v>
      </c>
      <c r="D95" s="33" t="s">
        <v>145</v>
      </c>
      <c r="E95" s="34">
        <v>128648</v>
      </c>
      <c r="F95" s="35">
        <v>119297</v>
      </c>
      <c r="G95" s="40">
        <v>78744</v>
      </c>
      <c r="H95" s="37">
        <f t="shared" si="29"/>
        <v>66.006689187490039</v>
      </c>
      <c r="I95" s="34">
        <v>269914</v>
      </c>
      <c r="J95" s="35">
        <v>126550</v>
      </c>
      <c r="K95" s="36">
        <v>32702</v>
      </c>
      <c r="L95" s="37">
        <f t="shared" si="37"/>
        <v>25.841169498222044</v>
      </c>
      <c r="M95" s="38">
        <f t="shared" si="38"/>
        <v>398562</v>
      </c>
      <c r="N95" s="30">
        <f t="shared" si="40"/>
        <v>245847</v>
      </c>
      <c r="O95" s="31">
        <f t="shared" si="41"/>
        <v>111446</v>
      </c>
      <c r="P95" s="37">
        <f t="shared" si="39"/>
        <v>45.331445980630228</v>
      </c>
    </row>
    <row r="96" spans="1:16" ht="20.25">
      <c r="A96" s="103" t="s">
        <v>70</v>
      </c>
      <c r="B96" s="104" t="s">
        <v>75</v>
      </c>
      <c r="C96" s="104">
        <v>3691</v>
      </c>
      <c r="D96" s="33" t="s">
        <v>182</v>
      </c>
      <c r="E96" s="34"/>
      <c r="F96" s="35">
        <v>153</v>
      </c>
      <c r="G96" s="40">
        <v>130</v>
      </c>
      <c r="H96" s="37">
        <f t="shared" si="29"/>
        <v>84.967320261437905</v>
      </c>
      <c r="I96" s="34"/>
      <c r="J96" s="35"/>
      <c r="K96" s="36"/>
      <c r="L96" s="37"/>
      <c r="M96" s="38">
        <f t="shared" si="38"/>
        <v>0</v>
      </c>
      <c r="N96" s="30">
        <f t="shared" si="40"/>
        <v>153</v>
      </c>
      <c r="O96" s="40">
        <f t="shared" si="41"/>
        <v>130</v>
      </c>
      <c r="P96" s="32">
        <f t="shared" si="39"/>
        <v>84.967320261437905</v>
      </c>
    </row>
    <row r="97" spans="1:16" ht="20.25">
      <c r="A97" s="103" t="s">
        <v>70</v>
      </c>
      <c r="B97" s="104" t="s">
        <v>75</v>
      </c>
      <c r="C97" s="104">
        <v>3699</v>
      </c>
      <c r="D97" s="33" t="s">
        <v>146</v>
      </c>
      <c r="E97" s="34">
        <v>4730</v>
      </c>
      <c r="F97" s="35">
        <v>3875</v>
      </c>
      <c r="G97" s="36">
        <v>2228</v>
      </c>
      <c r="H97" s="37">
        <f t="shared" si="29"/>
        <v>57.496774193548383</v>
      </c>
      <c r="I97" s="34">
        <v>1900</v>
      </c>
      <c r="J97" s="35">
        <v>1900</v>
      </c>
      <c r="K97" s="36">
        <v>1900</v>
      </c>
      <c r="L97" s="37">
        <f t="shared" si="37"/>
        <v>100</v>
      </c>
      <c r="M97" s="38">
        <f t="shared" si="38"/>
        <v>6630</v>
      </c>
      <c r="N97" s="39">
        <f t="shared" si="40"/>
        <v>5775</v>
      </c>
      <c r="O97" s="40">
        <f t="shared" si="41"/>
        <v>4128</v>
      </c>
      <c r="P97" s="37">
        <f t="shared" si="39"/>
        <v>71.480519480519476</v>
      </c>
    </row>
    <row r="98" spans="1:16" ht="20.25">
      <c r="A98" s="105">
        <v>3</v>
      </c>
      <c r="B98" s="106">
        <v>36</v>
      </c>
      <c r="C98" s="107"/>
      <c r="D98" s="41" t="s">
        <v>34</v>
      </c>
      <c r="E98" s="42">
        <f>SUM(E87:E97)</f>
        <v>892013</v>
      </c>
      <c r="F98" s="43">
        <f>SUM(F87:F97)</f>
        <v>1074421</v>
      </c>
      <c r="G98" s="44">
        <f>SUM(G87:G97)</f>
        <v>695979</v>
      </c>
      <c r="H98" s="45">
        <f t="shared" si="29"/>
        <v>64.777121817239234</v>
      </c>
      <c r="I98" s="42">
        <f>SUM(I87:I97)</f>
        <v>1122177</v>
      </c>
      <c r="J98" s="43">
        <f>SUM(J87:J97)</f>
        <v>1205864</v>
      </c>
      <c r="K98" s="44">
        <f>SUM(K87:K97)</f>
        <v>454176</v>
      </c>
      <c r="L98" s="45">
        <f>IF(J98&lt;=0,0,K98/J98*100)</f>
        <v>37.663948836684739</v>
      </c>
      <c r="M98" s="42">
        <f>SUM(M87:M97)</f>
        <v>2014190</v>
      </c>
      <c r="N98" s="43">
        <f>SUM(N87:N97)</f>
        <v>2280285</v>
      </c>
      <c r="O98" s="44">
        <f>SUM(O87:O97)</f>
        <v>1150155</v>
      </c>
      <c r="P98" s="45">
        <f t="shared" si="39"/>
        <v>50.439089850610777</v>
      </c>
    </row>
    <row r="99" spans="1:16" ht="20.25">
      <c r="A99" s="103"/>
      <c r="B99" s="114"/>
      <c r="C99" s="104"/>
      <c r="D99" s="33"/>
      <c r="E99" s="69"/>
      <c r="F99" s="70"/>
      <c r="G99" s="71"/>
      <c r="H99" s="72">
        <f t="shared" si="29"/>
        <v>0</v>
      </c>
      <c r="I99" s="69"/>
      <c r="J99" s="70"/>
      <c r="K99" s="71"/>
      <c r="L99" s="72"/>
      <c r="M99" s="73"/>
      <c r="N99" s="74"/>
      <c r="O99" s="75"/>
      <c r="P99" s="72"/>
    </row>
    <row r="100" spans="1:16" ht="20.25">
      <c r="A100" s="103" t="s">
        <v>70</v>
      </c>
      <c r="B100" s="104" t="s">
        <v>76</v>
      </c>
      <c r="C100" s="104">
        <v>3716</v>
      </c>
      <c r="D100" s="33" t="s">
        <v>35</v>
      </c>
      <c r="E100" s="34">
        <v>2825</v>
      </c>
      <c r="F100" s="35">
        <v>2900</v>
      </c>
      <c r="G100" s="36">
        <v>2517</v>
      </c>
      <c r="H100" s="37">
        <f t="shared" si="29"/>
        <v>86.793103448275872</v>
      </c>
      <c r="I100" s="34">
        <v>7095</v>
      </c>
      <c r="J100" s="35">
        <v>7095</v>
      </c>
      <c r="K100" s="36">
        <v>6534</v>
      </c>
      <c r="L100" s="37">
        <f t="shared" ref="L100:L101" si="42">+K100/J100*100</f>
        <v>92.093023255813961</v>
      </c>
      <c r="M100" s="38">
        <f>+E100+I100</f>
        <v>9920</v>
      </c>
      <c r="N100" s="39">
        <f>+F100+J100</f>
        <v>9995</v>
      </c>
      <c r="O100" s="40">
        <f>+G100+K100</f>
        <v>9051</v>
      </c>
      <c r="P100" s="37">
        <f t="shared" ref="P100:P107" si="43">+O100/N100*100</f>
        <v>90.555277638819405</v>
      </c>
    </row>
    <row r="101" spans="1:16" ht="20.25">
      <c r="A101" s="103" t="s">
        <v>70</v>
      </c>
      <c r="B101" s="104" t="s">
        <v>76</v>
      </c>
      <c r="C101" s="104">
        <v>3722</v>
      </c>
      <c r="D101" s="33" t="s">
        <v>36</v>
      </c>
      <c r="E101" s="34">
        <v>202800</v>
      </c>
      <c r="F101" s="35">
        <v>199985</v>
      </c>
      <c r="G101" s="36">
        <v>194396</v>
      </c>
      <c r="H101" s="37">
        <f t="shared" si="29"/>
        <v>97.205290396779759</v>
      </c>
      <c r="I101" s="34"/>
      <c r="J101" s="35">
        <v>2048</v>
      </c>
      <c r="K101" s="36">
        <v>187</v>
      </c>
      <c r="L101" s="37">
        <f t="shared" si="42"/>
        <v>9.130859375</v>
      </c>
      <c r="M101" s="38">
        <f t="shared" ref="M101:M113" si="44">+E101+I101</f>
        <v>202800</v>
      </c>
      <c r="N101" s="39">
        <f t="shared" ref="N101:N115" si="45">+F101+J101</f>
        <v>202033</v>
      </c>
      <c r="O101" s="40">
        <f t="shared" ref="O101:O115" si="46">+G101+K101</f>
        <v>194583</v>
      </c>
      <c r="P101" s="37">
        <f t="shared" si="43"/>
        <v>96.312483604163674</v>
      </c>
    </row>
    <row r="102" spans="1:16" ht="20.25">
      <c r="A102" s="103" t="s">
        <v>70</v>
      </c>
      <c r="B102" s="104" t="s">
        <v>76</v>
      </c>
      <c r="C102" s="104">
        <v>3723</v>
      </c>
      <c r="D102" s="33" t="s">
        <v>189</v>
      </c>
      <c r="E102" s="34">
        <v>20</v>
      </c>
      <c r="F102" s="35">
        <v>20</v>
      </c>
      <c r="G102" s="36"/>
      <c r="H102" s="32">
        <f t="shared" si="29"/>
        <v>0</v>
      </c>
      <c r="I102" s="34"/>
      <c r="J102" s="35"/>
      <c r="K102" s="36"/>
      <c r="L102" s="37"/>
      <c r="M102" s="38">
        <f t="shared" si="44"/>
        <v>20</v>
      </c>
      <c r="N102" s="30">
        <f t="shared" si="45"/>
        <v>20</v>
      </c>
      <c r="O102" s="40">
        <f t="shared" si="46"/>
        <v>0</v>
      </c>
      <c r="P102" s="32"/>
    </row>
    <row r="103" spans="1:16" ht="20.25">
      <c r="A103" s="103" t="s">
        <v>70</v>
      </c>
      <c r="B103" s="104" t="s">
        <v>76</v>
      </c>
      <c r="C103" s="104">
        <v>3725</v>
      </c>
      <c r="D103" s="33" t="s">
        <v>147</v>
      </c>
      <c r="E103" s="34">
        <v>138624</v>
      </c>
      <c r="F103" s="35">
        <v>134090</v>
      </c>
      <c r="G103" s="36">
        <v>119405</v>
      </c>
      <c r="H103" s="37">
        <f t="shared" si="29"/>
        <v>89.048400328137816</v>
      </c>
      <c r="I103" s="34">
        <v>4000</v>
      </c>
      <c r="J103" s="35">
        <v>4120</v>
      </c>
      <c r="K103" s="36">
        <v>4000</v>
      </c>
      <c r="L103" s="37">
        <f t="shared" ref="L103" si="47">+K103/J103*100</f>
        <v>97.087378640776706</v>
      </c>
      <c r="M103" s="38">
        <f t="shared" si="44"/>
        <v>142624</v>
      </c>
      <c r="N103" s="39">
        <f t="shared" si="45"/>
        <v>138210</v>
      </c>
      <c r="O103" s="40">
        <f t="shared" si="46"/>
        <v>123405</v>
      </c>
      <c r="P103" s="37">
        <f t="shared" si="43"/>
        <v>89.288039939222912</v>
      </c>
    </row>
    <row r="104" spans="1:16" ht="20.25">
      <c r="A104" s="103" t="s">
        <v>70</v>
      </c>
      <c r="B104" s="104" t="s">
        <v>76</v>
      </c>
      <c r="C104" s="104">
        <v>3727</v>
      </c>
      <c r="D104" s="87" t="s">
        <v>174</v>
      </c>
      <c r="E104" s="34">
        <v>776</v>
      </c>
      <c r="F104" s="35">
        <v>1967</v>
      </c>
      <c r="G104" s="36">
        <v>1313</v>
      </c>
      <c r="H104" s="37">
        <f t="shared" si="29"/>
        <v>66.751398068124047</v>
      </c>
      <c r="I104" s="34"/>
      <c r="J104" s="35"/>
      <c r="K104" s="36"/>
      <c r="L104" s="37"/>
      <c r="M104" s="38">
        <f t="shared" ref="M104:O107" si="48">+E104+I104</f>
        <v>776</v>
      </c>
      <c r="N104" s="39">
        <f t="shared" si="48"/>
        <v>1967</v>
      </c>
      <c r="O104" s="40">
        <f t="shared" si="48"/>
        <v>1313</v>
      </c>
      <c r="P104" s="37">
        <f>+O104/N104*100</f>
        <v>66.751398068124047</v>
      </c>
    </row>
    <row r="105" spans="1:16" ht="20.25">
      <c r="A105" s="103" t="s">
        <v>70</v>
      </c>
      <c r="B105" s="104" t="s">
        <v>76</v>
      </c>
      <c r="C105" s="104">
        <v>3729</v>
      </c>
      <c r="D105" s="33" t="s">
        <v>120</v>
      </c>
      <c r="E105" s="34">
        <v>5643</v>
      </c>
      <c r="F105" s="35">
        <v>5601</v>
      </c>
      <c r="G105" s="36">
        <v>3331</v>
      </c>
      <c r="H105" s="37">
        <f t="shared" si="29"/>
        <v>59.471522942331724</v>
      </c>
      <c r="I105" s="34"/>
      <c r="J105" s="35"/>
      <c r="K105" s="36"/>
      <c r="L105" s="37"/>
      <c r="M105" s="38">
        <f t="shared" si="48"/>
        <v>5643</v>
      </c>
      <c r="N105" s="39">
        <f t="shared" si="48"/>
        <v>5601</v>
      </c>
      <c r="O105" s="40">
        <f t="shared" si="48"/>
        <v>3331</v>
      </c>
      <c r="P105" s="37">
        <f>+O105/N105*100</f>
        <v>59.471522942331724</v>
      </c>
    </row>
    <row r="106" spans="1:16" ht="20.25">
      <c r="A106" s="103" t="s">
        <v>70</v>
      </c>
      <c r="B106" s="104" t="s">
        <v>76</v>
      </c>
      <c r="C106" s="104">
        <v>3733</v>
      </c>
      <c r="D106" s="33" t="s">
        <v>37</v>
      </c>
      <c r="E106" s="34">
        <v>642</v>
      </c>
      <c r="F106" s="35">
        <v>642</v>
      </c>
      <c r="G106" s="36">
        <v>397</v>
      </c>
      <c r="H106" s="37">
        <f t="shared" si="29"/>
        <v>61.838006230529594</v>
      </c>
      <c r="I106" s="34"/>
      <c r="J106" s="35"/>
      <c r="K106" s="36"/>
      <c r="L106" s="37"/>
      <c r="M106" s="29">
        <f>+E106+I106</f>
        <v>642</v>
      </c>
      <c r="N106" s="30">
        <f t="shared" si="48"/>
        <v>642</v>
      </c>
      <c r="O106" s="40">
        <f t="shared" si="48"/>
        <v>397</v>
      </c>
      <c r="P106" s="37">
        <f t="shared" si="43"/>
        <v>61.838006230529594</v>
      </c>
    </row>
    <row r="107" spans="1:16" ht="20.25">
      <c r="A107" s="103" t="s">
        <v>70</v>
      </c>
      <c r="B107" s="104" t="s">
        <v>76</v>
      </c>
      <c r="C107" s="104">
        <v>3739</v>
      </c>
      <c r="D107" s="33" t="s">
        <v>92</v>
      </c>
      <c r="E107" s="34">
        <v>1160</v>
      </c>
      <c r="F107" s="35">
        <v>1160</v>
      </c>
      <c r="G107" s="36">
        <v>263</v>
      </c>
      <c r="H107" s="37">
        <f t="shared" si="29"/>
        <v>22.672413793103448</v>
      </c>
      <c r="I107" s="34"/>
      <c r="J107" s="35"/>
      <c r="K107" s="36"/>
      <c r="L107" s="37"/>
      <c r="M107" s="38">
        <f t="shared" si="44"/>
        <v>1160</v>
      </c>
      <c r="N107" s="39">
        <f t="shared" si="45"/>
        <v>1160</v>
      </c>
      <c r="O107" s="40">
        <f t="shared" si="48"/>
        <v>263</v>
      </c>
      <c r="P107" s="37">
        <f t="shared" si="43"/>
        <v>22.672413793103448</v>
      </c>
    </row>
    <row r="108" spans="1:16" ht="20.25">
      <c r="A108" s="103" t="s">
        <v>70</v>
      </c>
      <c r="B108" s="104" t="s">
        <v>76</v>
      </c>
      <c r="C108" s="104">
        <v>3741</v>
      </c>
      <c r="D108" s="33" t="s">
        <v>38</v>
      </c>
      <c r="E108" s="34">
        <v>34169</v>
      </c>
      <c r="F108" s="35">
        <v>36290</v>
      </c>
      <c r="G108" s="36">
        <v>36275</v>
      </c>
      <c r="H108" s="37">
        <f t="shared" si="29"/>
        <v>99.958666299255995</v>
      </c>
      <c r="I108" s="34">
        <v>24000</v>
      </c>
      <c r="J108" s="35">
        <v>24000</v>
      </c>
      <c r="K108" s="36">
        <v>8515</v>
      </c>
      <c r="L108" s="37">
        <f>+K108/J108*100</f>
        <v>35.479166666666664</v>
      </c>
      <c r="M108" s="38">
        <f t="shared" ref="M108:N111" si="49">+E108+I108</f>
        <v>58169</v>
      </c>
      <c r="N108" s="30">
        <f t="shared" si="45"/>
        <v>60290</v>
      </c>
      <c r="O108" s="31">
        <f t="shared" si="46"/>
        <v>44790</v>
      </c>
      <c r="P108" s="37">
        <f t="shared" ref="P108:P118" si="50">+O108/N108*100</f>
        <v>74.290927185271187</v>
      </c>
    </row>
    <row r="109" spans="1:16" ht="20.25">
      <c r="A109" s="103" t="s">
        <v>70</v>
      </c>
      <c r="B109" s="104" t="s">
        <v>76</v>
      </c>
      <c r="C109" s="104">
        <v>3742</v>
      </c>
      <c r="D109" s="33" t="s">
        <v>39</v>
      </c>
      <c r="E109" s="34">
        <v>730</v>
      </c>
      <c r="F109" s="35">
        <v>730</v>
      </c>
      <c r="G109" s="36">
        <v>648</v>
      </c>
      <c r="H109" s="37">
        <f t="shared" si="29"/>
        <v>88.767123287671239</v>
      </c>
      <c r="I109" s="34"/>
      <c r="J109" s="35"/>
      <c r="K109" s="36"/>
      <c r="L109" s="37"/>
      <c r="M109" s="38">
        <f t="shared" si="49"/>
        <v>730</v>
      </c>
      <c r="N109" s="39">
        <f t="shared" si="49"/>
        <v>730</v>
      </c>
      <c r="O109" s="40">
        <f t="shared" si="46"/>
        <v>648</v>
      </c>
      <c r="P109" s="37">
        <f t="shared" si="50"/>
        <v>88.767123287671239</v>
      </c>
    </row>
    <row r="110" spans="1:16" ht="20.25">
      <c r="A110" s="103">
        <v>3</v>
      </c>
      <c r="B110" s="104">
        <v>37</v>
      </c>
      <c r="C110" s="104">
        <v>3743</v>
      </c>
      <c r="D110" s="33" t="s">
        <v>192</v>
      </c>
      <c r="E110" s="34"/>
      <c r="F110" s="35"/>
      <c r="G110" s="36"/>
      <c r="H110" s="32">
        <f>IF(F110&lt;=0,0,G110/F110*100)</f>
        <v>0</v>
      </c>
      <c r="I110" s="34">
        <v>200</v>
      </c>
      <c r="J110" s="35">
        <v>110</v>
      </c>
      <c r="K110" s="36">
        <v>102</v>
      </c>
      <c r="L110" s="37">
        <f>+K110/J110*100</f>
        <v>92.72727272727272</v>
      </c>
      <c r="M110" s="38">
        <f>+E110+I110</f>
        <v>200</v>
      </c>
      <c r="N110" s="39">
        <f>+F110+J110</f>
        <v>110</v>
      </c>
      <c r="O110" s="40">
        <f t="shared" si="46"/>
        <v>102</v>
      </c>
      <c r="P110" s="37">
        <f>+O110/N110*100</f>
        <v>92.72727272727272</v>
      </c>
    </row>
    <row r="111" spans="1:16" ht="20.25">
      <c r="A111" s="103">
        <v>3</v>
      </c>
      <c r="B111" s="104">
        <v>37</v>
      </c>
      <c r="C111" s="104">
        <v>3744</v>
      </c>
      <c r="D111" s="33" t="s">
        <v>40</v>
      </c>
      <c r="E111" s="34">
        <v>396</v>
      </c>
      <c r="F111" s="35">
        <v>396</v>
      </c>
      <c r="G111" s="36"/>
      <c r="H111" s="32">
        <f>IF(F111&lt;=0,0,G111/F111*100)</f>
        <v>0</v>
      </c>
      <c r="I111" s="34"/>
      <c r="J111" s="35"/>
      <c r="K111" s="36"/>
      <c r="L111" s="37"/>
      <c r="M111" s="38">
        <f t="shared" si="49"/>
        <v>396</v>
      </c>
      <c r="N111" s="30">
        <f t="shared" ref="N111" si="51">+F111+J111</f>
        <v>396</v>
      </c>
      <c r="O111" s="40">
        <f t="shared" si="46"/>
        <v>0</v>
      </c>
      <c r="P111" s="32">
        <f>+O111/N111*100</f>
        <v>0</v>
      </c>
    </row>
    <row r="112" spans="1:16" ht="20.25">
      <c r="A112" s="103" t="s">
        <v>70</v>
      </c>
      <c r="B112" s="104" t="s">
        <v>76</v>
      </c>
      <c r="C112" s="104">
        <v>3745</v>
      </c>
      <c r="D112" s="33" t="s">
        <v>41</v>
      </c>
      <c r="E112" s="34">
        <v>172594</v>
      </c>
      <c r="F112" s="35">
        <v>195627</v>
      </c>
      <c r="G112" s="36">
        <v>173782</v>
      </c>
      <c r="H112" s="37">
        <f t="shared" si="29"/>
        <v>88.833341000986579</v>
      </c>
      <c r="I112" s="34">
        <v>55436</v>
      </c>
      <c r="J112" s="35">
        <v>101241</v>
      </c>
      <c r="K112" s="36">
        <v>62859</v>
      </c>
      <c r="L112" s="37">
        <f>+K112/J112*100</f>
        <v>62.088481939135335</v>
      </c>
      <c r="M112" s="38">
        <f t="shared" si="44"/>
        <v>228030</v>
      </c>
      <c r="N112" s="39">
        <f t="shared" si="45"/>
        <v>296868</v>
      </c>
      <c r="O112" s="40">
        <f t="shared" si="46"/>
        <v>236641</v>
      </c>
      <c r="P112" s="37">
        <f t="shared" si="50"/>
        <v>79.712532169179568</v>
      </c>
    </row>
    <row r="113" spans="1:16" ht="20.25">
      <c r="A113" s="103" t="s">
        <v>70</v>
      </c>
      <c r="B113" s="104" t="s">
        <v>76</v>
      </c>
      <c r="C113" s="104">
        <v>3749</v>
      </c>
      <c r="D113" s="33" t="s">
        <v>42</v>
      </c>
      <c r="E113" s="34">
        <v>350</v>
      </c>
      <c r="F113" s="35">
        <v>371</v>
      </c>
      <c r="G113" s="36">
        <v>321</v>
      </c>
      <c r="H113" s="37">
        <f t="shared" si="29"/>
        <v>86.52291105121293</v>
      </c>
      <c r="I113" s="34"/>
      <c r="J113" s="35"/>
      <c r="K113" s="36"/>
      <c r="L113" s="37"/>
      <c r="M113" s="38">
        <f t="shared" si="44"/>
        <v>350</v>
      </c>
      <c r="N113" s="39">
        <f t="shared" si="45"/>
        <v>371</v>
      </c>
      <c r="O113" s="40">
        <f t="shared" si="46"/>
        <v>321</v>
      </c>
      <c r="P113" s="37">
        <f t="shared" si="50"/>
        <v>86.52291105121293</v>
      </c>
    </row>
    <row r="114" spans="1:16" ht="20.25">
      <c r="A114" s="103" t="s">
        <v>70</v>
      </c>
      <c r="B114" s="104" t="s">
        <v>76</v>
      </c>
      <c r="C114" s="104">
        <v>3753</v>
      </c>
      <c r="D114" s="33" t="s">
        <v>207</v>
      </c>
      <c r="E114" s="34"/>
      <c r="F114" s="35">
        <v>75</v>
      </c>
      <c r="G114" s="36">
        <v>73</v>
      </c>
      <c r="H114" s="37">
        <f t="shared" si="29"/>
        <v>97.333333333333343</v>
      </c>
      <c r="I114" s="34"/>
      <c r="J114" s="35"/>
      <c r="K114" s="36"/>
      <c r="L114" s="37"/>
      <c r="M114" s="84"/>
      <c r="N114" s="85">
        <f t="shared" si="45"/>
        <v>75</v>
      </c>
      <c r="O114" s="86">
        <f t="shared" si="46"/>
        <v>73</v>
      </c>
      <c r="P114" s="37">
        <f t="shared" si="50"/>
        <v>97.333333333333343</v>
      </c>
    </row>
    <row r="115" spans="1:16" ht="20.25">
      <c r="A115" s="103" t="s">
        <v>70</v>
      </c>
      <c r="B115" s="104" t="s">
        <v>76</v>
      </c>
      <c r="C115" s="104">
        <v>3769</v>
      </c>
      <c r="D115" s="33" t="s">
        <v>208</v>
      </c>
      <c r="E115" s="34"/>
      <c r="F115" s="35">
        <v>3</v>
      </c>
      <c r="G115" s="36">
        <v>3</v>
      </c>
      <c r="H115" s="37">
        <f t="shared" si="29"/>
        <v>100</v>
      </c>
      <c r="I115" s="34"/>
      <c r="J115" s="35"/>
      <c r="K115" s="36"/>
      <c r="L115" s="37"/>
      <c r="M115" s="84"/>
      <c r="N115" s="85">
        <f t="shared" si="45"/>
        <v>3</v>
      </c>
      <c r="O115" s="86">
        <f t="shared" si="46"/>
        <v>3</v>
      </c>
      <c r="P115" s="37">
        <f t="shared" si="50"/>
        <v>100</v>
      </c>
    </row>
    <row r="116" spans="1:16" ht="20.25">
      <c r="A116" s="103" t="s">
        <v>70</v>
      </c>
      <c r="B116" s="104" t="s">
        <v>76</v>
      </c>
      <c r="C116" s="104">
        <v>3792</v>
      </c>
      <c r="D116" s="33" t="s">
        <v>43</v>
      </c>
      <c r="E116" s="34">
        <v>2023</v>
      </c>
      <c r="F116" s="35">
        <v>2114</v>
      </c>
      <c r="G116" s="36">
        <v>2031</v>
      </c>
      <c r="H116" s="37">
        <f>IF(F116&lt;=0,0,G116/F116*100)</f>
        <v>96.073793755912959</v>
      </c>
      <c r="I116" s="34">
        <v>27000</v>
      </c>
      <c r="J116" s="35">
        <v>12532</v>
      </c>
      <c r="K116" s="36">
        <v>12404</v>
      </c>
      <c r="L116" s="37">
        <f>+K116/J116*100</f>
        <v>98.978614746249605</v>
      </c>
      <c r="M116" s="29">
        <f t="shared" ref="M116:O117" si="52">+E116+I116</f>
        <v>29023</v>
      </c>
      <c r="N116" s="30">
        <f t="shared" si="52"/>
        <v>14646</v>
      </c>
      <c r="O116" s="31">
        <f t="shared" si="52"/>
        <v>14435</v>
      </c>
      <c r="P116" s="37">
        <f>+O116/N116*100</f>
        <v>98.559333606445449</v>
      </c>
    </row>
    <row r="117" spans="1:16" ht="20.25">
      <c r="A117" s="103" t="s">
        <v>70</v>
      </c>
      <c r="B117" s="104" t="s">
        <v>76</v>
      </c>
      <c r="C117" s="104">
        <v>3793</v>
      </c>
      <c r="D117" s="33" t="s">
        <v>209</v>
      </c>
      <c r="E117" s="34"/>
      <c r="F117" s="35">
        <v>40</v>
      </c>
      <c r="G117" s="36">
        <v>40</v>
      </c>
      <c r="H117" s="37">
        <f>IF(F117&lt;=0,0,G117/F117*100)</f>
        <v>100</v>
      </c>
      <c r="I117" s="34"/>
      <c r="J117" s="35"/>
      <c r="K117" s="36"/>
      <c r="L117" s="37"/>
      <c r="M117" s="29">
        <f t="shared" si="52"/>
        <v>0</v>
      </c>
      <c r="N117" s="30">
        <f t="shared" si="52"/>
        <v>40</v>
      </c>
      <c r="O117" s="31">
        <f t="shared" si="52"/>
        <v>40</v>
      </c>
      <c r="P117" s="37">
        <f>+O117/N117*100</f>
        <v>100</v>
      </c>
    </row>
    <row r="118" spans="1:16" ht="20.25">
      <c r="A118" s="105">
        <v>3</v>
      </c>
      <c r="B118" s="106">
        <v>37</v>
      </c>
      <c r="C118" s="107"/>
      <c r="D118" s="41" t="s">
        <v>44</v>
      </c>
      <c r="E118" s="42">
        <f>SUM(E100:E117)</f>
        <v>562752</v>
      </c>
      <c r="F118" s="43">
        <f>SUM(F100:F117)</f>
        <v>582011</v>
      </c>
      <c r="G118" s="44">
        <f>SUM(G100:G117)</f>
        <v>534795</v>
      </c>
      <c r="H118" s="45">
        <f t="shared" si="29"/>
        <v>91.887438553566852</v>
      </c>
      <c r="I118" s="42">
        <f>SUM(I100:I117)</f>
        <v>117731</v>
      </c>
      <c r="J118" s="43">
        <f>SUM(J100:J117)</f>
        <v>151146</v>
      </c>
      <c r="K118" s="44">
        <f>SUM(K100:K117)</f>
        <v>94601</v>
      </c>
      <c r="L118" s="45">
        <f>IF(J118&lt;=0,0,K118/J118*100)</f>
        <v>62.589152210445533</v>
      </c>
      <c r="M118" s="42">
        <f>SUM(M100:M117)</f>
        <v>680483</v>
      </c>
      <c r="N118" s="43">
        <f>SUM(N100:N117)</f>
        <v>733157</v>
      </c>
      <c r="O118" s="44">
        <f>SUM(O100:O117)</f>
        <v>629396</v>
      </c>
      <c r="P118" s="45">
        <f t="shared" si="50"/>
        <v>85.847369662978053</v>
      </c>
    </row>
    <row r="119" spans="1:16" ht="20.25">
      <c r="A119" s="103"/>
      <c r="B119" s="104"/>
      <c r="C119" s="104"/>
      <c r="D119" s="33"/>
      <c r="E119" s="34"/>
      <c r="F119" s="35"/>
      <c r="G119" s="36"/>
      <c r="H119" s="37"/>
      <c r="I119" s="34"/>
      <c r="J119" s="35"/>
      <c r="K119" s="36"/>
      <c r="L119" s="37"/>
      <c r="M119" s="38"/>
      <c r="N119" s="39"/>
      <c r="O119" s="40"/>
      <c r="P119" s="37"/>
    </row>
    <row r="120" spans="1:16" ht="20.25">
      <c r="A120" s="103" t="s">
        <v>70</v>
      </c>
      <c r="B120" s="104">
        <v>38</v>
      </c>
      <c r="C120" s="104">
        <v>3809</v>
      </c>
      <c r="D120" s="189" t="s">
        <v>185</v>
      </c>
      <c r="E120" s="34">
        <v>9500</v>
      </c>
      <c r="F120" s="35">
        <v>9500</v>
      </c>
      <c r="G120" s="36">
        <v>9500</v>
      </c>
      <c r="H120" s="37">
        <f>IF(F120&lt;=0,0,G120/F120*100)</f>
        <v>100</v>
      </c>
      <c r="I120" s="34"/>
      <c r="J120" s="35"/>
      <c r="K120" s="36"/>
      <c r="L120" s="37"/>
      <c r="M120" s="29">
        <f>+E120+I120</f>
        <v>9500</v>
      </c>
      <c r="N120" s="30">
        <f>+F120+J120</f>
        <v>9500</v>
      </c>
      <c r="O120" s="31">
        <f>+G120+K120</f>
        <v>9500</v>
      </c>
      <c r="P120" s="37">
        <f>+O120/N120*100</f>
        <v>100</v>
      </c>
    </row>
    <row r="121" spans="1:16" ht="20.25">
      <c r="A121" s="105">
        <v>3</v>
      </c>
      <c r="B121" s="106">
        <v>38</v>
      </c>
      <c r="C121" s="107"/>
      <c r="D121" s="41" t="s">
        <v>172</v>
      </c>
      <c r="E121" s="42">
        <f>SUM(E120:E120)</f>
        <v>9500</v>
      </c>
      <c r="F121" s="43">
        <f>SUM(F120:F120)</f>
        <v>9500</v>
      </c>
      <c r="G121" s="44">
        <f>SUM(G120:G120)</f>
        <v>9500</v>
      </c>
      <c r="H121" s="45">
        <f>IF(F121&lt;=0,0,G121/F121*100)</f>
        <v>100</v>
      </c>
      <c r="I121" s="42">
        <f>SUM(I120:I120)</f>
        <v>0</v>
      </c>
      <c r="J121" s="43">
        <f>SUM(J120:J120)</f>
        <v>0</v>
      </c>
      <c r="K121" s="44">
        <f>SUM(K120:K120)</f>
        <v>0</v>
      </c>
      <c r="L121" s="45"/>
      <c r="M121" s="43">
        <f>SUM(M120:M120)</f>
        <v>9500</v>
      </c>
      <c r="N121" s="43">
        <f>SUM(N120:N120)</f>
        <v>9500</v>
      </c>
      <c r="O121" s="44">
        <f>SUM(O120:O120)</f>
        <v>9500</v>
      </c>
      <c r="P121" s="45">
        <f>+O121/N121*100</f>
        <v>100</v>
      </c>
    </row>
    <row r="122" spans="1:16" ht="20.25">
      <c r="A122" s="103"/>
      <c r="B122" s="114"/>
      <c r="C122" s="104"/>
      <c r="D122" s="33"/>
      <c r="E122" s="69"/>
      <c r="F122" s="70"/>
      <c r="G122" s="71"/>
      <c r="H122" s="72">
        <f t="shared" si="29"/>
        <v>0</v>
      </c>
      <c r="I122" s="69"/>
      <c r="J122" s="70"/>
      <c r="K122" s="71"/>
      <c r="L122" s="72"/>
      <c r="M122" s="73"/>
      <c r="N122" s="74"/>
      <c r="O122" s="75"/>
      <c r="P122" s="72"/>
    </row>
    <row r="123" spans="1:16" ht="20.25">
      <c r="A123" s="103" t="s">
        <v>70</v>
      </c>
      <c r="B123" s="104">
        <v>39</v>
      </c>
      <c r="C123" s="104">
        <v>3900</v>
      </c>
      <c r="D123" s="189" t="s">
        <v>184</v>
      </c>
      <c r="E123" s="34">
        <v>8386</v>
      </c>
      <c r="F123" s="35">
        <v>8391</v>
      </c>
      <c r="G123" s="36">
        <v>8391</v>
      </c>
      <c r="H123" s="37">
        <f>IF(F123&lt;=0,0,G123/F123*100)</f>
        <v>100</v>
      </c>
      <c r="I123" s="34"/>
      <c r="J123" s="35"/>
      <c r="K123" s="36"/>
      <c r="L123" s="37"/>
      <c r="M123" s="29">
        <f>+E123+I123</f>
        <v>8386</v>
      </c>
      <c r="N123" s="30">
        <f>+F123+J123</f>
        <v>8391</v>
      </c>
      <c r="O123" s="40">
        <f>+G123+K123</f>
        <v>8391</v>
      </c>
      <c r="P123" s="37">
        <f>+O123/N123*100</f>
        <v>100</v>
      </c>
    </row>
    <row r="124" spans="1:16" ht="20.25">
      <c r="A124" s="105">
        <v>3</v>
      </c>
      <c r="B124" s="106">
        <v>39</v>
      </c>
      <c r="C124" s="107"/>
      <c r="D124" s="41" t="s">
        <v>184</v>
      </c>
      <c r="E124" s="42">
        <f>SUM(E123:E123)</f>
        <v>8386</v>
      </c>
      <c r="F124" s="43">
        <f>SUM(F123:F123)</f>
        <v>8391</v>
      </c>
      <c r="G124" s="44">
        <f>SUM(G123:G123)</f>
        <v>8391</v>
      </c>
      <c r="H124" s="45">
        <f>IF(F124&lt;=0,0,G124/F124*100)</f>
        <v>100</v>
      </c>
      <c r="I124" s="42">
        <f>SUM(I123:I123)</f>
        <v>0</v>
      </c>
      <c r="J124" s="43">
        <f>SUM(J123:J123)</f>
        <v>0</v>
      </c>
      <c r="K124" s="44">
        <f>SUM(K123:K123)</f>
        <v>0</v>
      </c>
      <c r="L124" s="45"/>
      <c r="M124" s="43">
        <f>SUM(M123:M123)</f>
        <v>8386</v>
      </c>
      <c r="N124" s="43">
        <f>SUM(N123:N123)</f>
        <v>8391</v>
      </c>
      <c r="O124" s="44">
        <f>SUM(O123:O123)</f>
        <v>8391</v>
      </c>
      <c r="P124" s="45">
        <f>+O124/N124*100</f>
        <v>100</v>
      </c>
    </row>
    <row r="125" spans="1:16" ht="21" thickBot="1">
      <c r="A125" s="197"/>
      <c r="B125" s="198"/>
      <c r="C125" s="112"/>
      <c r="D125" s="199"/>
      <c r="E125" s="55"/>
      <c r="F125" s="56"/>
      <c r="G125" s="57"/>
      <c r="H125" s="58"/>
      <c r="I125" s="55"/>
      <c r="J125" s="56"/>
      <c r="K125" s="57"/>
      <c r="L125" s="58"/>
      <c r="M125" s="59"/>
      <c r="N125" s="60"/>
      <c r="O125" s="61"/>
      <c r="P125" s="58"/>
    </row>
    <row r="126" spans="1:16" ht="21.75" thickTop="1" thickBot="1">
      <c r="A126" s="111">
        <v>3</v>
      </c>
      <c r="B126" s="112"/>
      <c r="C126" s="112"/>
      <c r="D126" s="54" t="s">
        <v>45</v>
      </c>
      <c r="E126" s="55">
        <f>+E118+E98+E85+E76+E70+E53+E48+E121+E124</f>
        <v>2928877</v>
      </c>
      <c r="F126" s="56">
        <f>+F118+F98+F85+F76+F70+F53+F48+F121+F124</f>
        <v>3317543</v>
      </c>
      <c r="G126" s="57">
        <f>+G118+G98+G85+G76+G70+G53+G48+G121+G124</f>
        <v>2860970</v>
      </c>
      <c r="H126" s="58">
        <f t="shared" si="29"/>
        <v>86.237616211756716</v>
      </c>
      <c r="I126" s="55">
        <f>+I118+I98+I85+I76+I70+I53+I48+I121+I124</f>
        <v>1598128</v>
      </c>
      <c r="J126" s="56">
        <f>+J118+J98+J85+J76+J70+J53+J48+J121+J124</f>
        <v>2126249</v>
      </c>
      <c r="K126" s="57">
        <f>+K118+K98+K85+K76+K70+K53+K48+K121+K124</f>
        <v>1068836</v>
      </c>
      <c r="L126" s="58">
        <f>+K126/J126*100</f>
        <v>50.268618586064008</v>
      </c>
      <c r="M126" s="55">
        <f>+M118+M98+M85+M76+M70+M53+M48+M121+M124</f>
        <v>4527005</v>
      </c>
      <c r="N126" s="56">
        <f>+N118+N98+N85+N76+N70+N53+N48+N121+N124</f>
        <v>5443792</v>
      </c>
      <c r="O126" s="57">
        <f>+O118+O98+O85+O76+O70+O53+O48+O121+O124</f>
        <v>3929806</v>
      </c>
      <c r="P126" s="58">
        <f>+O126/N126*100</f>
        <v>72.1887610694898</v>
      </c>
    </row>
    <row r="127" spans="1:16" ht="21" thickTop="1">
      <c r="A127" s="113"/>
      <c r="B127" s="102"/>
      <c r="C127" s="102"/>
      <c r="D127" s="25"/>
      <c r="E127" s="62"/>
      <c r="F127" s="63"/>
      <c r="G127" s="64"/>
      <c r="H127" s="65">
        <f t="shared" si="29"/>
        <v>0</v>
      </c>
      <c r="I127" s="62"/>
      <c r="J127" s="63"/>
      <c r="K127" s="64"/>
      <c r="L127" s="65"/>
      <c r="M127" s="66"/>
      <c r="N127" s="67"/>
      <c r="O127" s="68"/>
      <c r="P127" s="65"/>
    </row>
    <row r="128" spans="1:16" ht="20.25">
      <c r="A128" s="103" t="s">
        <v>77</v>
      </c>
      <c r="B128" s="104" t="s">
        <v>78</v>
      </c>
      <c r="C128" s="104">
        <v>4312</v>
      </c>
      <c r="D128" s="33" t="s">
        <v>199</v>
      </c>
      <c r="E128" s="34"/>
      <c r="F128" s="35">
        <v>1500</v>
      </c>
      <c r="G128" s="36">
        <v>1500</v>
      </c>
      <c r="H128" s="37">
        <f t="shared" ref="H128:H199" si="53">IF(F128&lt;=0,0,G128/F128*100)</f>
        <v>100</v>
      </c>
      <c r="I128" s="34"/>
      <c r="J128" s="35"/>
      <c r="K128" s="36"/>
      <c r="L128" s="37"/>
      <c r="M128" s="38">
        <f t="shared" ref="M128" si="54">+E128+I128</f>
        <v>0</v>
      </c>
      <c r="N128" s="39">
        <f>+F128+J128</f>
        <v>1500</v>
      </c>
      <c r="O128" s="40">
        <f t="shared" ref="O128:O138" si="55">+G128+K128</f>
        <v>1500</v>
      </c>
      <c r="P128" s="37">
        <f t="shared" ref="P128:P141" si="56">+O128/N128*100</f>
        <v>100</v>
      </c>
    </row>
    <row r="129" spans="1:16" ht="20.25">
      <c r="A129" s="103" t="s">
        <v>77</v>
      </c>
      <c r="B129" s="104" t="s">
        <v>78</v>
      </c>
      <c r="C129" s="104">
        <v>4322</v>
      </c>
      <c r="D129" s="33" t="s">
        <v>61</v>
      </c>
      <c r="E129" s="34">
        <v>67</v>
      </c>
      <c r="F129" s="35">
        <v>61</v>
      </c>
      <c r="G129" s="36">
        <v>52</v>
      </c>
      <c r="H129" s="37">
        <f t="shared" ref="H129" si="57">IF(F129&lt;=0,0,G129/F129*100)</f>
        <v>85.245901639344254</v>
      </c>
      <c r="I129" s="34"/>
      <c r="J129" s="35"/>
      <c r="K129" s="36"/>
      <c r="L129" s="37"/>
      <c r="M129" s="38">
        <f t="shared" ref="M129" si="58">+E129+I129</f>
        <v>67</v>
      </c>
      <c r="N129" s="39">
        <f>+F129+J129</f>
        <v>61</v>
      </c>
      <c r="O129" s="40">
        <f t="shared" ref="O129" si="59">+G129+K129</f>
        <v>52</v>
      </c>
      <c r="P129" s="37">
        <f t="shared" ref="P129" si="60">+O129/N129*100</f>
        <v>85.245901639344254</v>
      </c>
    </row>
    <row r="130" spans="1:16" ht="20.25">
      <c r="A130" s="103" t="s">
        <v>77</v>
      </c>
      <c r="B130" s="104" t="s">
        <v>78</v>
      </c>
      <c r="C130" s="104">
        <v>4324</v>
      </c>
      <c r="D130" s="33" t="s">
        <v>164</v>
      </c>
      <c r="E130" s="34">
        <v>606</v>
      </c>
      <c r="F130" s="35">
        <v>26895</v>
      </c>
      <c r="G130" s="36">
        <v>30946</v>
      </c>
      <c r="H130" s="37">
        <f t="shared" si="53"/>
        <v>115.06227923405838</v>
      </c>
      <c r="I130" s="34"/>
      <c r="J130" s="35"/>
      <c r="K130" s="36"/>
      <c r="L130" s="37"/>
      <c r="M130" s="38">
        <f t="shared" ref="M130:M138" si="61">+E130+I130</f>
        <v>606</v>
      </c>
      <c r="N130" s="39">
        <f>+F130+J130</f>
        <v>26895</v>
      </c>
      <c r="O130" s="40">
        <f t="shared" si="55"/>
        <v>30946</v>
      </c>
      <c r="P130" s="37">
        <f t="shared" si="56"/>
        <v>115.06227923405838</v>
      </c>
    </row>
    <row r="131" spans="1:16" ht="20.25">
      <c r="A131" s="103" t="s">
        <v>77</v>
      </c>
      <c r="B131" s="104" t="s">
        <v>78</v>
      </c>
      <c r="C131" s="104">
        <v>4329</v>
      </c>
      <c r="D131" s="33" t="s">
        <v>148</v>
      </c>
      <c r="E131" s="34">
        <v>73</v>
      </c>
      <c r="F131" s="35">
        <v>127</v>
      </c>
      <c r="G131" s="36">
        <v>116</v>
      </c>
      <c r="H131" s="37">
        <f t="shared" si="53"/>
        <v>91.338582677165363</v>
      </c>
      <c r="I131" s="34"/>
      <c r="J131" s="35"/>
      <c r="K131" s="36"/>
      <c r="L131" s="37"/>
      <c r="M131" s="38">
        <f t="shared" si="61"/>
        <v>73</v>
      </c>
      <c r="N131" s="39">
        <f t="shared" ref="N131:N138" si="62">+F131+J131</f>
        <v>127</v>
      </c>
      <c r="O131" s="40">
        <f t="shared" si="55"/>
        <v>116</v>
      </c>
      <c r="P131" s="37">
        <f t="shared" si="56"/>
        <v>91.338582677165363</v>
      </c>
    </row>
    <row r="132" spans="1:16" ht="20.25">
      <c r="A132" s="103" t="s">
        <v>77</v>
      </c>
      <c r="B132" s="104" t="s">
        <v>78</v>
      </c>
      <c r="C132" s="104">
        <v>4332</v>
      </c>
      <c r="D132" s="33" t="s">
        <v>149</v>
      </c>
      <c r="E132" s="34">
        <v>28</v>
      </c>
      <c r="F132" s="35">
        <v>28</v>
      </c>
      <c r="G132" s="36">
        <v>20</v>
      </c>
      <c r="H132" s="37">
        <f t="shared" si="53"/>
        <v>71.428571428571431</v>
      </c>
      <c r="I132" s="34"/>
      <c r="J132" s="35"/>
      <c r="K132" s="36"/>
      <c r="L132" s="37"/>
      <c r="M132" s="38">
        <f t="shared" si="61"/>
        <v>28</v>
      </c>
      <c r="N132" s="39">
        <f t="shared" si="62"/>
        <v>28</v>
      </c>
      <c r="O132" s="40">
        <f t="shared" si="55"/>
        <v>20</v>
      </c>
      <c r="P132" s="37">
        <f t="shared" si="56"/>
        <v>71.428571428571431</v>
      </c>
    </row>
    <row r="133" spans="1:16" ht="20.25">
      <c r="A133" s="103" t="s">
        <v>77</v>
      </c>
      <c r="B133" s="104" t="s">
        <v>78</v>
      </c>
      <c r="C133" s="104">
        <v>4333</v>
      </c>
      <c r="D133" s="87" t="s">
        <v>200</v>
      </c>
      <c r="E133" s="34">
        <v>4</v>
      </c>
      <c r="F133" s="35">
        <v>4</v>
      </c>
      <c r="G133" s="36">
        <v>4</v>
      </c>
      <c r="H133" s="37">
        <f t="shared" si="53"/>
        <v>100</v>
      </c>
      <c r="I133" s="34"/>
      <c r="J133" s="35"/>
      <c r="K133" s="36"/>
      <c r="L133" s="37"/>
      <c r="M133" s="29">
        <f>+E133+I133</f>
        <v>4</v>
      </c>
      <c r="N133" s="30">
        <f t="shared" si="62"/>
        <v>4</v>
      </c>
      <c r="O133" s="40">
        <f t="shared" si="55"/>
        <v>4</v>
      </c>
      <c r="P133" s="37">
        <f t="shared" si="56"/>
        <v>100</v>
      </c>
    </row>
    <row r="134" spans="1:16" ht="20.25">
      <c r="A134" s="103" t="s">
        <v>77</v>
      </c>
      <c r="B134" s="104" t="s">
        <v>78</v>
      </c>
      <c r="C134" s="104">
        <v>4341</v>
      </c>
      <c r="D134" s="33" t="s">
        <v>150</v>
      </c>
      <c r="E134" s="34">
        <v>7612</v>
      </c>
      <c r="F134" s="35">
        <v>7282</v>
      </c>
      <c r="G134" s="36">
        <v>5556</v>
      </c>
      <c r="H134" s="37">
        <f t="shared" si="53"/>
        <v>76.297720406481744</v>
      </c>
      <c r="I134" s="34"/>
      <c r="J134" s="35"/>
      <c r="K134" s="36"/>
      <c r="L134" s="37"/>
      <c r="M134" s="38">
        <f t="shared" si="61"/>
        <v>7612</v>
      </c>
      <c r="N134" s="39">
        <f t="shared" si="62"/>
        <v>7282</v>
      </c>
      <c r="O134" s="40">
        <f t="shared" si="55"/>
        <v>5556</v>
      </c>
      <c r="P134" s="37">
        <f t="shared" si="56"/>
        <v>76.297720406481744</v>
      </c>
    </row>
    <row r="135" spans="1:16" ht="20.25">
      <c r="A135" s="103" t="s">
        <v>77</v>
      </c>
      <c r="B135" s="104" t="s">
        <v>78</v>
      </c>
      <c r="C135" s="104">
        <v>4342</v>
      </c>
      <c r="D135" s="33" t="s">
        <v>151</v>
      </c>
      <c r="E135" s="34">
        <v>5470</v>
      </c>
      <c r="F135" s="35">
        <v>10267</v>
      </c>
      <c r="G135" s="36">
        <v>10267</v>
      </c>
      <c r="H135" s="37">
        <f t="shared" si="53"/>
        <v>100</v>
      </c>
      <c r="I135" s="34"/>
      <c r="J135" s="35"/>
      <c r="K135" s="36"/>
      <c r="L135" s="37"/>
      <c r="M135" s="38">
        <f t="shared" si="61"/>
        <v>5470</v>
      </c>
      <c r="N135" s="39">
        <f t="shared" si="62"/>
        <v>10267</v>
      </c>
      <c r="O135" s="40">
        <f t="shared" si="55"/>
        <v>10267</v>
      </c>
      <c r="P135" s="37">
        <f t="shared" si="56"/>
        <v>100</v>
      </c>
    </row>
    <row r="136" spans="1:16" ht="20.25">
      <c r="A136" s="103" t="s">
        <v>77</v>
      </c>
      <c r="B136" s="104" t="s">
        <v>78</v>
      </c>
      <c r="C136" s="104">
        <v>4343</v>
      </c>
      <c r="D136" s="33" t="s">
        <v>201</v>
      </c>
      <c r="E136" s="34"/>
      <c r="F136" s="35">
        <v>50</v>
      </c>
      <c r="G136" s="36">
        <v>50</v>
      </c>
      <c r="H136" s="37">
        <f t="shared" si="53"/>
        <v>100</v>
      </c>
      <c r="I136" s="34"/>
      <c r="J136" s="35"/>
      <c r="K136" s="36"/>
      <c r="L136" s="37"/>
      <c r="M136" s="38">
        <f t="shared" si="61"/>
        <v>0</v>
      </c>
      <c r="N136" s="39">
        <f t="shared" si="62"/>
        <v>50</v>
      </c>
      <c r="O136" s="40">
        <f t="shared" si="55"/>
        <v>50</v>
      </c>
      <c r="P136" s="32">
        <f>+O136/N136*100</f>
        <v>100</v>
      </c>
    </row>
    <row r="137" spans="1:16" ht="20.25">
      <c r="A137" s="103" t="s">
        <v>77</v>
      </c>
      <c r="B137" s="104" t="s">
        <v>78</v>
      </c>
      <c r="C137" s="104">
        <v>4344</v>
      </c>
      <c r="D137" s="87" t="s">
        <v>175</v>
      </c>
      <c r="E137" s="34">
        <v>0</v>
      </c>
      <c r="F137" s="35">
        <v>102</v>
      </c>
      <c r="G137" s="36">
        <v>102</v>
      </c>
      <c r="H137" s="37">
        <f t="shared" si="53"/>
        <v>100</v>
      </c>
      <c r="I137" s="34"/>
      <c r="J137" s="35"/>
      <c r="K137" s="36"/>
      <c r="L137" s="37"/>
      <c r="M137" s="38">
        <f t="shared" ref="M137" si="63">+E137+I137</f>
        <v>0</v>
      </c>
      <c r="N137" s="39">
        <f t="shared" si="62"/>
        <v>102</v>
      </c>
      <c r="O137" s="40">
        <f t="shared" si="55"/>
        <v>102</v>
      </c>
      <c r="P137" s="37">
        <f t="shared" si="56"/>
        <v>100</v>
      </c>
    </row>
    <row r="138" spans="1:16" ht="20.25">
      <c r="A138" s="103" t="s">
        <v>77</v>
      </c>
      <c r="B138" s="104" t="s">
        <v>78</v>
      </c>
      <c r="C138" s="104">
        <v>4349</v>
      </c>
      <c r="D138" s="33" t="s">
        <v>152</v>
      </c>
      <c r="E138" s="34">
        <v>124</v>
      </c>
      <c r="F138" s="35">
        <v>342</v>
      </c>
      <c r="G138" s="36">
        <v>337</v>
      </c>
      <c r="H138" s="37">
        <f t="shared" si="53"/>
        <v>98.538011695906434</v>
      </c>
      <c r="I138" s="34"/>
      <c r="J138" s="35"/>
      <c r="K138" s="36"/>
      <c r="L138" s="37"/>
      <c r="M138" s="38">
        <f t="shared" si="61"/>
        <v>124</v>
      </c>
      <c r="N138" s="39">
        <f t="shared" si="62"/>
        <v>342</v>
      </c>
      <c r="O138" s="40">
        <f t="shared" si="55"/>
        <v>337</v>
      </c>
      <c r="P138" s="37">
        <f t="shared" si="56"/>
        <v>98.538011695906434</v>
      </c>
    </row>
    <row r="139" spans="1:16" ht="20.25">
      <c r="A139" s="103" t="s">
        <v>77</v>
      </c>
      <c r="B139" s="104" t="s">
        <v>78</v>
      </c>
      <c r="C139" s="104">
        <v>4351</v>
      </c>
      <c r="D139" s="33" t="s">
        <v>153</v>
      </c>
      <c r="E139" s="34">
        <v>100351</v>
      </c>
      <c r="F139" s="35">
        <v>110932</v>
      </c>
      <c r="G139" s="36">
        <v>106787</v>
      </c>
      <c r="H139" s="37">
        <f t="shared" si="53"/>
        <v>96.263476724479858</v>
      </c>
      <c r="I139" s="34">
        <v>30350</v>
      </c>
      <c r="J139" s="35">
        <v>12910</v>
      </c>
      <c r="K139" s="36">
        <v>3855</v>
      </c>
      <c r="L139" s="37">
        <f>+K139/J139*100</f>
        <v>29.86057319907049</v>
      </c>
      <c r="M139" s="38">
        <f t="shared" ref="M139:O142" si="64">+E139+I139</f>
        <v>130701</v>
      </c>
      <c r="N139" s="39">
        <f t="shared" si="64"/>
        <v>123842</v>
      </c>
      <c r="O139" s="40">
        <f t="shared" si="64"/>
        <v>110642</v>
      </c>
      <c r="P139" s="37">
        <f t="shared" si="56"/>
        <v>89.341257408633581</v>
      </c>
    </row>
    <row r="140" spans="1:16" ht="20.25">
      <c r="A140" s="103" t="s">
        <v>77</v>
      </c>
      <c r="B140" s="104" t="s">
        <v>78</v>
      </c>
      <c r="C140" s="104">
        <v>4352</v>
      </c>
      <c r="D140" s="33" t="s">
        <v>180</v>
      </c>
      <c r="E140" s="34"/>
      <c r="F140" s="35"/>
      <c r="G140" s="36"/>
      <c r="H140" s="32">
        <f t="shared" si="53"/>
        <v>0</v>
      </c>
      <c r="I140" s="34">
        <v>8400</v>
      </c>
      <c r="J140" s="35">
        <v>400</v>
      </c>
      <c r="K140" s="36">
        <v>36</v>
      </c>
      <c r="L140" s="37">
        <f>+K140/J140*100</f>
        <v>9</v>
      </c>
      <c r="M140" s="29">
        <f t="shared" si="64"/>
        <v>8400</v>
      </c>
      <c r="N140" s="30">
        <f t="shared" si="64"/>
        <v>400</v>
      </c>
      <c r="O140" s="31">
        <f t="shared" si="64"/>
        <v>36</v>
      </c>
      <c r="P140" s="32">
        <f t="shared" si="56"/>
        <v>9</v>
      </c>
    </row>
    <row r="141" spans="1:16" ht="20.25">
      <c r="A141" s="103" t="s">
        <v>77</v>
      </c>
      <c r="B141" s="104" t="s">
        <v>78</v>
      </c>
      <c r="C141" s="104">
        <v>4353</v>
      </c>
      <c r="D141" s="33" t="s">
        <v>165</v>
      </c>
      <c r="E141" s="34"/>
      <c r="F141" s="35">
        <v>100</v>
      </c>
      <c r="G141" s="36">
        <v>100</v>
      </c>
      <c r="H141" s="37">
        <f t="shared" si="53"/>
        <v>100</v>
      </c>
      <c r="I141" s="34"/>
      <c r="J141" s="35"/>
      <c r="K141" s="36"/>
      <c r="L141" s="37"/>
      <c r="M141" s="38">
        <f t="shared" si="64"/>
        <v>0</v>
      </c>
      <c r="N141" s="30">
        <f t="shared" si="64"/>
        <v>100</v>
      </c>
      <c r="O141" s="40">
        <f t="shared" si="64"/>
        <v>100</v>
      </c>
      <c r="P141" s="37">
        <f t="shared" si="56"/>
        <v>100</v>
      </c>
    </row>
    <row r="142" spans="1:16" ht="20.25">
      <c r="A142" s="103" t="s">
        <v>77</v>
      </c>
      <c r="B142" s="104" t="s">
        <v>78</v>
      </c>
      <c r="C142" s="104">
        <v>4354</v>
      </c>
      <c r="D142" s="33" t="s">
        <v>154</v>
      </c>
      <c r="E142" s="34"/>
      <c r="F142" s="35">
        <v>2835</v>
      </c>
      <c r="G142" s="36">
        <v>2835</v>
      </c>
      <c r="H142" s="37">
        <f t="shared" si="53"/>
        <v>100</v>
      </c>
      <c r="I142" s="34"/>
      <c r="J142" s="35"/>
      <c r="K142" s="36"/>
      <c r="L142" s="37"/>
      <c r="M142" s="38">
        <f t="shared" ref="M142" si="65">+E142+I142</f>
        <v>0</v>
      </c>
      <c r="N142" s="30">
        <f t="shared" si="64"/>
        <v>2835</v>
      </c>
      <c r="O142" s="40">
        <f t="shared" si="64"/>
        <v>2835</v>
      </c>
      <c r="P142" s="37">
        <f t="shared" ref="P142:P154" si="66">+O142/N142*100</f>
        <v>100</v>
      </c>
    </row>
    <row r="143" spans="1:16" ht="20.25">
      <c r="A143" s="103" t="s">
        <v>77</v>
      </c>
      <c r="B143" s="104" t="s">
        <v>78</v>
      </c>
      <c r="C143" s="104">
        <v>4356</v>
      </c>
      <c r="D143" s="33" t="s">
        <v>155</v>
      </c>
      <c r="E143" s="34">
        <v>1315</v>
      </c>
      <c r="F143" s="35">
        <v>5934</v>
      </c>
      <c r="G143" s="36">
        <v>5820</v>
      </c>
      <c r="H143" s="37">
        <f t="shared" si="53"/>
        <v>98.078867542972702</v>
      </c>
      <c r="I143" s="34"/>
      <c r="J143" s="35"/>
      <c r="K143" s="36"/>
      <c r="L143" s="37"/>
      <c r="M143" s="38">
        <f t="shared" ref="M143:O147" si="67">+E143+I143</f>
        <v>1315</v>
      </c>
      <c r="N143" s="39">
        <f t="shared" si="67"/>
        <v>5934</v>
      </c>
      <c r="O143" s="40">
        <f t="shared" si="67"/>
        <v>5820</v>
      </c>
      <c r="P143" s="37">
        <f t="shared" si="66"/>
        <v>98.078867542972702</v>
      </c>
    </row>
    <row r="144" spans="1:16" ht="20.25">
      <c r="A144" s="103" t="s">
        <v>77</v>
      </c>
      <c r="B144" s="104" t="s">
        <v>78</v>
      </c>
      <c r="C144" s="104">
        <v>4357</v>
      </c>
      <c r="D144" s="33" t="s">
        <v>156</v>
      </c>
      <c r="E144" s="34">
        <v>221151</v>
      </c>
      <c r="F144" s="35">
        <v>245708</v>
      </c>
      <c r="G144" s="36">
        <v>245703</v>
      </c>
      <c r="H144" s="37">
        <f t="shared" si="53"/>
        <v>99.997965064222569</v>
      </c>
      <c r="I144" s="34">
        <v>1000</v>
      </c>
      <c r="J144" s="35">
        <v>1000</v>
      </c>
      <c r="K144" s="36">
        <v>865</v>
      </c>
      <c r="L144" s="37">
        <f>+K144/J144*100</f>
        <v>86.5</v>
      </c>
      <c r="M144" s="38">
        <f t="shared" si="67"/>
        <v>222151</v>
      </c>
      <c r="N144" s="39">
        <f t="shared" si="67"/>
        <v>246708</v>
      </c>
      <c r="O144" s="40">
        <f t="shared" si="67"/>
        <v>246568</v>
      </c>
      <c r="P144" s="37">
        <f t="shared" si="66"/>
        <v>99.94325275224152</v>
      </c>
    </row>
    <row r="145" spans="1:16" ht="20.25">
      <c r="A145" s="103" t="s">
        <v>77</v>
      </c>
      <c r="B145" s="104" t="s">
        <v>78</v>
      </c>
      <c r="C145" s="104">
        <v>4359</v>
      </c>
      <c r="D145" s="33" t="s">
        <v>157</v>
      </c>
      <c r="E145" s="34">
        <v>49292</v>
      </c>
      <c r="F145" s="35">
        <v>8113</v>
      </c>
      <c r="G145" s="36">
        <v>7583</v>
      </c>
      <c r="H145" s="37">
        <f t="shared" si="53"/>
        <v>93.467274744237642</v>
      </c>
      <c r="I145" s="34"/>
      <c r="J145" s="35">
        <v>105</v>
      </c>
      <c r="K145" s="36">
        <v>105</v>
      </c>
      <c r="L145" s="37">
        <f>+K145/J145*100</f>
        <v>100</v>
      </c>
      <c r="M145" s="38">
        <f t="shared" si="67"/>
        <v>49292</v>
      </c>
      <c r="N145" s="39">
        <f t="shared" si="67"/>
        <v>8218</v>
      </c>
      <c r="O145" s="40">
        <f t="shared" si="67"/>
        <v>7688</v>
      </c>
      <c r="P145" s="37">
        <f t="shared" si="66"/>
        <v>93.550742273059143</v>
      </c>
    </row>
    <row r="146" spans="1:16" ht="20.25">
      <c r="A146" s="103" t="s">
        <v>77</v>
      </c>
      <c r="B146" s="104" t="s">
        <v>78</v>
      </c>
      <c r="C146" s="104">
        <v>4371</v>
      </c>
      <c r="D146" s="33" t="s">
        <v>166</v>
      </c>
      <c r="E146" s="34"/>
      <c r="F146" s="35">
        <v>865</v>
      </c>
      <c r="G146" s="36">
        <v>865</v>
      </c>
      <c r="H146" s="37">
        <f t="shared" si="53"/>
        <v>100</v>
      </c>
      <c r="I146" s="34"/>
      <c r="J146" s="35"/>
      <c r="K146" s="36"/>
      <c r="L146" s="37"/>
      <c r="M146" s="38">
        <f t="shared" si="67"/>
        <v>0</v>
      </c>
      <c r="N146" s="30">
        <f t="shared" si="67"/>
        <v>865</v>
      </c>
      <c r="O146" s="40">
        <f t="shared" si="67"/>
        <v>865</v>
      </c>
      <c r="P146" s="37">
        <f t="shared" si="66"/>
        <v>100</v>
      </c>
    </row>
    <row r="147" spans="1:16" ht="20.25">
      <c r="A147" s="103" t="s">
        <v>77</v>
      </c>
      <c r="B147" s="104" t="s">
        <v>78</v>
      </c>
      <c r="C147" s="104">
        <v>4372</v>
      </c>
      <c r="D147" s="33" t="s">
        <v>158</v>
      </c>
      <c r="E147" s="34"/>
      <c r="F147" s="35">
        <v>220</v>
      </c>
      <c r="G147" s="36">
        <v>220</v>
      </c>
      <c r="H147" s="37">
        <f t="shared" si="53"/>
        <v>100</v>
      </c>
      <c r="I147" s="34"/>
      <c r="J147" s="35"/>
      <c r="K147" s="36"/>
      <c r="L147" s="37"/>
      <c r="M147" s="38">
        <f t="shared" si="67"/>
        <v>0</v>
      </c>
      <c r="N147" s="30">
        <f t="shared" si="67"/>
        <v>220</v>
      </c>
      <c r="O147" s="40">
        <f t="shared" si="67"/>
        <v>220</v>
      </c>
      <c r="P147" s="37">
        <f t="shared" si="66"/>
        <v>100</v>
      </c>
    </row>
    <row r="148" spans="1:16" ht="20.25">
      <c r="A148" s="103" t="s">
        <v>77</v>
      </c>
      <c r="B148" s="104" t="s">
        <v>78</v>
      </c>
      <c r="C148" s="104">
        <v>4373</v>
      </c>
      <c r="D148" s="33" t="s">
        <v>159</v>
      </c>
      <c r="E148" s="34">
        <v>300</v>
      </c>
      <c r="F148" s="35">
        <v>43</v>
      </c>
      <c r="G148" s="36">
        <v>43</v>
      </c>
      <c r="H148" s="37">
        <f t="shared" si="53"/>
        <v>100</v>
      </c>
      <c r="I148" s="34"/>
      <c r="J148" s="35"/>
      <c r="K148" s="36"/>
      <c r="L148" s="37"/>
      <c r="M148" s="38">
        <f t="shared" ref="M148:M153" si="68">+E148+I148</f>
        <v>300</v>
      </c>
      <c r="N148" s="39">
        <f t="shared" ref="N148:N154" si="69">+F148+J148</f>
        <v>43</v>
      </c>
      <c r="O148" s="40">
        <f t="shared" ref="O148:O154" si="70">+G148+K148</f>
        <v>43</v>
      </c>
      <c r="P148" s="37">
        <f t="shared" si="66"/>
        <v>100</v>
      </c>
    </row>
    <row r="149" spans="1:16" ht="20.25">
      <c r="A149" s="103" t="s">
        <v>77</v>
      </c>
      <c r="B149" s="104" t="s">
        <v>78</v>
      </c>
      <c r="C149" s="104">
        <v>4374</v>
      </c>
      <c r="D149" s="33" t="s">
        <v>160</v>
      </c>
      <c r="E149" s="34"/>
      <c r="F149" s="35">
        <v>1015</v>
      </c>
      <c r="G149" s="36">
        <v>1015</v>
      </c>
      <c r="H149" s="37">
        <f t="shared" si="53"/>
        <v>100</v>
      </c>
      <c r="I149" s="34"/>
      <c r="J149" s="35"/>
      <c r="K149" s="36"/>
      <c r="L149" s="37"/>
      <c r="M149" s="38">
        <f t="shared" si="68"/>
        <v>0</v>
      </c>
      <c r="N149" s="39">
        <f t="shared" si="69"/>
        <v>1015</v>
      </c>
      <c r="O149" s="40">
        <f t="shared" si="70"/>
        <v>1015</v>
      </c>
      <c r="P149" s="37">
        <f t="shared" si="66"/>
        <v>100</v>
      </c>
    </row>
    <row r="150" spans="1:16" ht="20.25">
      <c r="A150" s="103" t="s">
        <v>77</v>
      </c>
      <c r="B150" s="104" t="s">
        <v>78</v>
      </c>
      <c r="C150" s="104">
        <v>4375</v>
      </c>
      <c r="D150" s="33" t="s">
        <v>167</v>
      </c>
      <c r="E150" s="34">
        <v>15</v>
      </c>
      <c r="F150" s="35">
        <v>540</v>
      </c>
      <c r="G150" s="36">
        <v>540</v>
      </c>
      <c r="H150" s="37">
        <f t="shared" si="53"/>
        <v>100</v>
      </c>
      <c r="I150" s="34">
        <v>30</v>
      </c>
      <c r="J150" s="35">
        <v>30</v>
      </c>
      <c r="K150" s="36">
        <v>12</v>
      </c>
      <c r="L150" s="37">
        <f>+K150/J150*100</f>
        <v>40</v>
      </c>
      <c r="M150" s="38">
        <f t="shared" si="68"/>
        <v>45</v>
      </c>
      <c r="N150" s="39">
        <f t="shared" si="69"/>
        <v>570</v>
      </c>
      <c r="O150" s="40">
        <f t="shared" si="70"/>
        <v>552</v>
      </c>
      <c r="P150" s="37">
        <f t="shared" si="66"/>
        <v>96.84210526315789</v>
      </c>
    </row>
    <row r="151" spans="1:16" ht="20.25">
      <c r="A151" s="103" t="s">
        <v>77</v>
      </c>
      <c r="B151" s="104" t="s">
        <v>78</v>
      </c>
      <c r="C151" s="104">
        <v>4376</v>
      </c>
      <c r="D151" s="33" t="s">
        <v>161</v>
      </c>
      <c r="E151" s="34"/>
      <c r="F151" s="35">
        <v>440</v>
      </c>
      <c r="G151" s="36">
        <v>440</v>
      </c>
      <c r="H151" s="37">
        <f t="shared" si="53"/>
        <v>100</v>
      </c>
      <c r="I151" s="34"/>
      <c r="J151" s="35"/>
      <c r="K151" s="36"/>
      <c r="L151" s="37"/>
      <c r="M151" s="38">
        <f t="shared" si="68"/>
        <v>0</v>
      </c>
      <c r="N151" s="30">
        <f t="shared" si="69"/>
        <v>440</v>
      </c>
      <c r="O151" s="40">
        <f t="shared" si="70"/>
        <v>440</v>
      </c>
      <c r="P151" s="37">
        <f t="shared" si="66"/>
        <v>100</v>
      </c>
    </row>
    <row r="152" spans="1:16" ht="20.25">
      <c r="A152" s="103" t="s">
        <v>77</v>
      </c>
      <c r="B152" s="104" t="s">
        <v>78</v>
      </c>
      <c r="C152" s="104">
        <v>4378</v>
      </c>
      <c r="D152" s="33" t="s">
        <v>168</v>
      </c>
      <c r="E152" s="34"/>
      <c r="F152" s="35">
        <v>130</v>
      </c>
      <c r="G152" s="36">
        <v>130</v>
      </c>
      <c r="H152" s="37">
        <f t="shared" si="53"/>
        <v>100</v>
      </c>
      <c r="I152" s="34"/>
      <c r="J152" s="35"/>
      <c r="K152" s="36"/>
      <c r="L152" s="37"/>
      <c r="M152" s="38">
        <f t="shared" ref="M152" si="71">+E152+I152</f>
        <v>0</v>
      </c>
      <c r="N152" s="30">
        <f t="shared" si="69"/>
        <v>130</v>
      </c>
      <c r="O152" s="40">
        <f t="shared" si="70"/>
        <v>130</v>
      </c>
      <c r="P152" s="37">
        <f t="shared" si="66"/>
        <v>100</v>
      </c>
    </row>
    <row r="153" spans="1:16" ht="20.25">
      <c r="A153" s="103" t="s">
        <v>77</v>
      </c>
      <c r="B153" s="104" t="s">
        <v>78</v>
      </c>
      <c r="C153" s="104">
        <v>4379</v>
      </c>
      <c r="D153" s="33" t="s">
        <v>169</v>
      </c>
      <c r="E153" s="34">
        <v>1472</v>
      </c>
      <c r="F153" s="35">
        <v>2798</v>
      </c>
      <c r="G153" s="36">
        <v>2762</v>
      </c>
      <c r="H153" s="37">
        <f t="shared" si="53"/>
        <v>98.713366690493203</v>
      </c>
      <c r="I153" s="34"/>
      <c r="J153" s="35"/>
      <c r="K153" s="36"/>
      <c r="L153" s="37"/>
      <c r="M153" s="38">
        <f t="shared" si="68"/>
        <v>1472</v>
      </c>
      <c r="N153" s="39">
        <f t="shared" si="69"/>
        <v>2798</v>
      </c>
      <c r="O153" s="40">
        <f t="shared" si="70"/>
        <v>2762</v>
      </c>
      <c r="P153" s="37">
        <f t="shared" si="66"/>
        <v>98.713366690493203</v>
      </c>
    </row>
    <row r="154" spans="1:16" ht="20.25">
      <c r="A154" s="103" t="s">
        <v>77</v>
      </c>
      <c r="B154" s="104" t="s">
        <v>78</v>
      </c>
      <c r="C154" s="104">
        <v>4399</v>
      </c>
      <c r="D154" s="33" t="s">
        <v>170</v>
      </c>
      <c r="E154" s="34">
        <v>5</v>
      </c>
      <c r="F154" s="35">
        <v>3132</v>
      </c>
      <c r="G154" s="36">
        <v>613</v>
      </c>
      <c r="H154" s="37">
        <f t="shared" si="53"/>
        <v>19.572158365261814</v>
      </c>
      <c r="I154" s="34"/>
      <c r="J154" s="35"/>
      <c r="K154" s="36"/>
      <c r="L154" s="37"/>
      <c r="M154" s="29">
        <f>+E154+I154</f>
        <v>5</v>
      </c>
      <c r="N154" s="30">
        <f t="shared" si="69"/>
        <v>3132</v>
      </c>
      <c r="O154" s="40">
        <f t="shared" si="70"/>
        <v>613</v>
      </c>
      <c r="P154" s="37">
        <f t="shared" si="66"/>
        <v>19.572158365261814</v>
      </c>
    </row>
    <row r="155" spans="1:16" ht="20.25">
      <c r="A155" s="105">
        <v>4</v>
      </c>
      <c r="B155" s="106">
        <v>43</v>
      </c>
      <c r="C155" s="107"/>
      <c r="D155" s="201" t="s">
        <v>93</v>
      </c>
      <c r="E155" s="42">
        <f>SUM(E128:E154)</f>
        <v>387885</v>
      </c>
      <c r="F155" s="43">
        <f>SUM(F128:F154)</f>
        <v>429463</v>
      </c>
      <c r="G155" s="44">
        <f>SUM(G128:G154)</f>
        <v>424406</v>
      </c>
      <c r="H155" s="45">
        <f t="shared" si="53"/>
        <v>98.822482961279562</v>
      </c>
      <c r="I155" s="42">
        <f>SUM(I128:I153)</f>
        <v>39780</v>
      </c>
      <c r="J155" s="43">
        <f>SUM(J128:J153)</f>
        <v>14445</v>
      </c>
      <c r="K155" s="44">
        <f>SUM(K128:K153)</f>
        <v>4873</v>
      </c>
      <c r="L155" s="45">
        <f>IF(J155&lt;=0,0,K155/J155*100)</f>
        <v>33.734856351678779</v>
      </c>
      <c r="M155" s="42">
        <f>SUM(M128:M154)</f>
        <v>427665</v>
      </c>
      <c r="N155" s="43">
        <f>SUM(N128:N154)</f>
        <v>443908</v>
      </c>
      <c r="O155" s="44">
        <f>SUM(O128:O154)</f>
        <v>429279</v>
      </c>
      <c r="P155" s="45">
        <f>+O155/N155*100</f>
        <v>96.704497328275224</v>
      </c>
    </row>
    <row r="156" spans="1:16" ht="21" thickBot="1">
      <c r="A156" s="108"/>
      <c r="B156" s="109"/>
      <c r="C156" s="110"/>
      <c r="D156" s="46"/>
      <c r="E156" s="47"/>
      <c r="F156" s="48"/>
      <c r="G156" s="49"/>
      <c r="H156" s="50">
        <f t="shared" si="53"/>
        <v>0</v>
      </c>
      <c r="I156" s="47"/>
      <c r="J156" s="48"/>
      <c r="K156" s="49"/>
      <c r="L156" s="50"/>
      <c r="M156" s="51"/>
      <c r="N156" s="52"/>
      <c r="O156" s="53"/>
      <c r="P156" s="50"/>
    </row>
    <row r="157" spans="1:16" ht="21.75" thickTop="1" thickBot="1">
      <c r="A157" s="111">
        <v>4</v>
      </c>
      <c r="B157" s="112"/>
      <c r="C157" s="112"/>
      <c r="D157" s="54" t="s">
        <v>46</v>
      </c>
      <c r="E157" s="55">
        <f>+E155</f>
        <v>387885</v>
      </c>
      <c r="F157" s="56">
        <f t="shared" ref="F157:G157" si="72">+F155</f>
        <v>429463</v>
      </c>
      <c r="G157" s="57">
        <f t="shared" si="72"/>
        <v>424406</v>
      </c>
      <c r="H157" s="58">
        <f t="shared" si="53"/>
        <v>98.822482961279562</v>
      </c>
      <c r="I157" s="55">
        <f>+I155</f>
        <v>39780</v>
      </c>
      <c r="J157" s="56">
        <f t="shared" ref="J157:K157" si="73">+J155</f>
        <v>14445</v>
      </c>
      <c r="K157" s="57">
        <f t="shared" si="73"/>
        <v>4873</v>
      </c>
      <c r="L157" s="58">
        <f>+K157/J157*100</f>
        <v>33.734856351678779</v>
      </c>
      <c r="M157" s="59">
        <f>+M155</f>
        <v>427665</v>
      </c>
      <c r="N157" s="60">
        <f t="shared" ref="N157:O157" si="74">+N155</f>
        <v>443908</v>
      </c>
      <c r="O157" s="61">
        <f t="shared" si="74"/>
        <v>429279</v>
      </c>
      <c r="P157" s="89">
        <f>+O157/N157*100</f>
        <v>96.704497328275224</v>
      </c>
    </row>
    <row r="158" spans="1:16" ht="21" thickTop="1">
      <c r="A158" s="122"/>
      <c r="B158" s="121"/>
      <c r="C158" s="121"/>
      <c r="D158" s="100"/>
      <c r="E158" s="92"/>
      <c r="F158" s="93"/>
      <c r="G158" s="94"/>
      <c r="H158" s="95">
        <f t="shared" si="53"/>
        <v>0</v>
      </c>
      <c r="I158" s="92"/>
      <c r="J158" s="93"/>
      <c r="K158" s="94"/>
      <c r="L158" s="95"/>
      <c r="M158" s="96"/>
      <c r="N158" s="97"/>
      <c r="O158" s="98"/>
      <c r="P158" s="99"/>
    </row>
    <row r="159" spans="1:16" ht="20.25">
      <c r="A159" s="103" t="s">
        <v>79</v>
      </c>
      <c r="B159" s="104" t="s">
        <v>80</v>
      </c>
      <c r="C159" s="104">
        <v>5212</v>
      </c>
      <c r="D159" s="33" t="s">
        <v>107</v>
      </c>
      <c r="E159" s="34">
        <v>1200</v>
      </c>
      <c r="F159" s="35">
        <v>1052</v>
      </c>
      <c r="G159" s="36">
        <v>313</v>
      </c>
      <c r="H159" s="37">
        <f t="shared" si="53"/>
        <v>29.752851711026619</v>
      </c>
      <c r="I159" s="34">
        <v>320</v>
      </c>
      <c r="J159" s="35">
        <v>61</v>
      </c>
      <c r="K159" s="36">
        <v>60</v>
      </c>
      <c r="L159" s="37">
        <f>+K159/J159*100</f>
        <v>98.360655737704917</v>
      </c>
      <c r="M159" s="38">
        <f t="shared" ref="M159:O162" si="75">+E159+I159</f>
        <v>1520</v>
      </c>
      <c r="N159" s="35">
        <f t="shared" si="75"/>
        <v>1113</v>
      </c>
      <c r="O159" s="35">
        <f t="shared" si="75"/>
        <v>373</v>
      </c>
      <c r="P159" s="37">
        <f>+O159/N159*100</f>
        <v>33.513027852650495</v>
      </c>
    </row>
    <row r="160" spans="1:16" ht="20.25">
      <c r="A160" s="103">
        <v>5</v>
      </c>
      <c r="B160" s="104">
        <v>52</v>
      </c>
      <c r="C160" s="104">
        <v>5269</v>
      </c>
      <c r="D160" s="33" t="s">
        <v>193</v>
      </c>
      <c r="E160" s="34">
        <v>200</v>
      </c>
      <c r="F160" s="35">
        <v>1987</v>
      </c>
      <c r="G160" s="36">
        <v>1779</v>
      </c>
      <c r="H160" s="37">
        <f>IF(F160&lt;=0,0,G160/F160*100)</f>
        <v>89.5319577252139</v>
      </c>
      <c r="I160" s="34"/>
      <c r="J160" s="35">
        <v>50</v>
      </c>
      <c r="K160" s="36">
        <v>50</v>
      </c>
      <c r="L160" s="37"/>
      <c r="M160" s="38">
        <f>+E160+I160</f>
        <v>200</v>
      </c>
      <c r="N160" s="30">
        <f>+F160+J160</f>
        <v>2037</v>
      </c>
      <c r="O160" s="31">
        <f t="shared" si="75"/>
        <v>1829</v>
      </c>
      <c r="P160" s="37">
        <f>+O160/N160*100</f>
        <v>89.788905252822786</v>
      </c>
    </row>
    <row r="161" spans="1:16" ht="20.25">
      <c r="A161" s="103">
        <v>5</v>
      </c>
      <c r="B161" s="104">
        <v>52</v>
      </c>
      <c r="C161" s="104">
        <v>5272</v>
      </c>
      <c r="D161" s="33" t="s">
        <v>210</v>
      </c>
      <c r="E161" s="34">
        <v>5</v>
      </c>
      <c r="F161" s="35">
        <v>5</v>
      </c>
      <c r="G161" s="36"/>
      <c r="H161" s="37"/>
      <c r="I161" s="34"/>
      <c r="J161" s="35"/>
      <c r="K161" s="36"/>
      <c r="L161" s="37"/>
      <c r="M161" s="29">
        <f>+E161+I161</f>
        <v>5</v>
      </c>
      <c r="N161" s="30">
        <f t="shared" ref="N161" si="76">+F161+J161</f>
        <v>5</v>
      </c>
      <c r="O161" s="40">
        <f t="shared" si="75"/>
        <v>0</v>
      </c>
      <c r="P161" s="32"/>
    </row>
    <row r="162" spans="1:16" ht="20.25">
      <c r="A162" s="103">
        <v>5</v>
      </c>
      <c r="B162" s="104">
        <v>52</v>
      </c>
      <c r="C162" s="104">
        <v>5273</v>
      </c>
      <c r="D162" s="33" t="s">
        <v>194</v>
      </c>
      <c r="E162" s="34">
        <v>300</v>
      </c>
      <c r="F162" s="35">
        <v>300</v>
      </c>
      <c r="G162" s="36"/>
      <c r="H162" s="37">
        <f t="shared" si="53"/>
        <v>0</v>
      </c>
      <c r="I162" s="34"/>
      <c r="J162" s="35"/>
      <c r="K162" s="36"/>
      <c r="L162" s="37"/>
      <c r="M162" s="38">
        <f t="shared" si="75"/>
        <v>300</v>
      </c>
      <c r="N162" s="30">
        <f t="shared" si="75"/>
        <v>300</v>
      </c>
      <c r="O162" s="40">
        <f t="shared" si="75"/>
        <v>0</v>
      </c>
      <c r="P162" s="37">
        <f>+O162/N162*100</f>
        <v>0</v>
      </c>
    </row>
    <row r="163" spans="1:16" ht="20.25">
      <c r="A163" s="105">
        <v>5</v>
      </c>
      <c r="B163" s="106">
        <v>52</v>
      </c>
      <c r="C163" s="107"/>
      <c r="D163" s="41" t="s">
        <v>108</v>
      </c>
      <c r="E163" s="144">
        <f>SUM(E159:E162)</f>
        <v>1705</v>
      </c>
      <c r="F163" s="43">
        <f>SUM(F159:F162)</f>
        <v>3344</v>
      </c>
      <c r="G163" s="43">
        <f>SUM(G159:G162)</f>
        <v>2092</v>
      </c>
      <c r="H163" s="45">
        <f t="shared" si="53"/>
        <v>62.559808612440193</v>
      </c>
      <c r="I163" s="144">
        <f>SUM(I159:I162)</f>
        <v>320</v>
      </c>
      <c r="J163" s="43">
        <f>SUM(J159:J162)</f>
        <v>111</v>
      </c>
      <c r="K163" s="145">
        <f>SUM(K159:K162)</f>
        <v>110</v>
      </c>
      <c r="L163" s="45">
        <f>IF(J163&lt;=0,0,K163/J163*100)</f>
        <v>99.099099099099092</v>
      </c>
      <c r="M163" s="144">
        <f>SUM(M159:M162)</f>
        <v>2025</v>
      </c>
      <c r="N163" s="43">
        <f>SUM(N159:N162)</f>
        <v>3455</v>
      </c>
      <c r="O163" s="145">
        <f>SUM(O159:O162)</f>
        <v>2202</v>
      </c>
      <c r="P163" s="45">
        <f>+O163/N163*100</f>
        <v>63.733719247467434</v>
      </c>
    </row>
    <row r="164" spans="1:16" ht="20.25">
      <c r="A164" s="103"/>
      <c r="B164" s="114"/>
      <c r="C164" s="104"/>
      <c r="D164" s="33"/>
      <c r="E164" s="69"/>
      <c r="F164" s="70"/>
      <c r="G164" s="71"/>
      <c r="H164" s="72">
        <f t="shared" si="53"/>
        <v>0</v>
      </c>
      <c r="I164" s="69"/>
      <c r="J164" s="70"/>
      <c r="K164" s="71"/>
      <c r="L164" s="72"/>
      <c r="M164" s="73"/>
      <c r="N164" s="74"/>
      <c r="O164" s="75"/>
      <c r="P164" s="72"/>
    </row>
    <row r="165" spans="1:16" ht="20.25">
      <c r="A165" s="103" t="s">
        <v>79</v>
      </c>
      <c r="B165" s="104" t="s">
        <v>81</v>
      </c>
      <c r="C165" s="104">
        <v>5311</v>
      </c>
      <c r="D165" s="33" t="s">
        <v>47</v>
      </c>
      <c r="E165" s="34">
        <v>340718</v>
      </c>
      <c r="F165" s="35">
        <v>337485</v>
      </c>
      <c r="G165" s="36">
        <v>327508</v>
      </c>
      <c r="H165" s="37">
        <f t="shared" si="53"/>
        <v>97.043720461650153</v>
      </c>
      <c r="I165" s="34">
        <v>26250</v>
      </c>
      <c r="J165" s="35">
        <v>31179</v>
      </c>
      <c r="K165" s="36">
        <v>30741</v>
      </c>
      <c r="L165" s="37">
        <f>+K165/J165*100</f>
        <v>98.595208313287785</v>
      </c>
      <c r="M165" s="38">
        <f t="shared" ref="M165:O167" si="77">+E165+I165</f>
        <v>366968</v>
      </c>
      <c r="N165" s="39">
        <f t="shared" si="77"/>
        <v>368664</v>
      </c>
      <c r="O165" s="40">
        <f t="shared" si="77"/>
        <v>358249</v>
      </c>
      <c r="P165" s="37">
        <f>+O165/N165*100</f>
        <v>97.174934357572212</v>
      </c>
    </row>
    <row r="166" spans="1:16" ht="20.25">
      <c r="A166" s="103" t="s">
        <v>79</v>
      </c>
      <c r="B166" s="104" t="s">
        <v>81</v>
      </c>
      <c r="C166" s="104">
        <v>5319</v>
      </c>
      <c r="D166" s="33" t="s">
        <v>171</v>
      </c>
      <c r="E166" s="34">
        <v>3188</v>
      </c>
      <c r="F166" s="35">
        <v>4422</v>
      </c>
      <c r="G166" s="36">
        <v>4214</v>
      </c>
      <c r="H166" s="37">
        <f>IF(F166&lt;=0,0,G166/F166*100)</f>
        <v>95.296246042514696</v>
      </c>
      <c r="I166" s="34"/>
      <c r="J166" s="35">
        <v>154</v>
      </c>
      <c r="K166" s="36">
        <v>154</v>
      </c>
      <c r="L166" s="37">
        <f>+K166/J166*100</f>
        <v>100</v>
      </c>
      <c r="M166" s="29">
        <f t="shared" si="77"/>
        <v>3188</v>
      </c>
      <c r="N166" s="30">
        <f t="shared" si="77"/>
        <v>4576</v>
      </c>
      <c r="O166" s="31">
        <f t="shared" si="77"/>
        <v>4368</v>
      </c>
      <c r="P166" s="37">
        <f>+O166/N166*100</f>
        <v>95.454545454545453</v>
      </c>
    </row>
    <row r="167" spans="1:16" ht="20.25">
      <c r="A167" s="103" t="s">
        <v>79</v>
      </c>
      <c r="B167" s="104" t="s">
        <v>81</v>
      </c>
      <c r="C167" s="104">
        <v>5399</v>
      </c>
      <c r="D167" s="33" t="s">
        <v>181</v>
      </c>
      <c r="E167" s="34">
        <v>215</v>
      </c>
      <c r="F167" s="35">
        <v>15</v>
      </c>
      <c r="G167" s="36"/>
      <c r="H167" s="37">
        <f t="shared" si="53"/>
        <v>0</v>
      </c>
      <c r="I167" s="34"/>
      <c r="J167" s="35"/>
      <c r="K167" s="36"/>
      <c r="L167" s="37"/>
      <c r="M167" s="38">
        <f t="shared" si="77"/>
        <v>215</v>
      </c>
      <c r="N167" s="39">
        <f t="shared" si="77"/>
        <v>15</v>
      </c>
      <c r="O167" s="40">
        <f t="shared" si="77"/>
        <v>0</v>
      </c>
      <c r="P167" s="37">
        <f>+O167/N167*100</f>
        <v>0</v>
      </c>
    </row>
    <row r="168" spans="1:16" ht="20.25">
      <c r="A168" s="105">
        <v>5</v>
      </c>
      <c r="B168" s="106">
        <v>53</v>
      </c>
      <c r="C168" s="107"/>
      <c r="D168" s="41" t="s">
        <v>48</v>
      </c>
      <c r="E168" s="42">
        <f>SUM(E165:E167)</f>
        <v>344121</v>
      </c>
      <c r="F168" s="43">
        <f>SUM(F165:F167)</f>
        <v>341922</v>
      </c>
      <c r="G168" s="44">
        <f>SUM(G165:G167)</f>
        <v>331722</v>
      </c>
      <c r="H168" s="45">
        <f t="shared" si="53"/>
        <v>97.016863495183117</v>
      </c>
      <c r="I168" s="42">
        <f>SUM(I165:I167)</f>
        <v>26250</v>
      </c>
      <c r="J168" s="43">
        <f>SUM(J165:J167)</f>
        <v>31333</v>
      </c>
      <c r="K168" s="44">
        <f>SUM(K165:K167)</f>
        <v>30895</v>
      </c>
      <c r="L168" s="45">
        <f>IF(J168&lt;=0,0,K168/J168*100)</f>
        <v>98.602112788433914</v>
      </c>
      <c r="M168" s="42">
        <f>SUM(M165:M167)</f>
        <v>370371</v>
      </c>
      <c r="N168" s="43">
        <f>SUM(N165:N167)</f>
        <v>373255</v>
      </c>
      <c r="O168" s="44">
        <f>SUM(O165:O167)</f>
        <v>362617</v>
      </c>
      <c r="P168" s="45">
        <f>+O168/N168*100</f>
        <v>97.149937710144542</v>
      </c>
    </row>
    <row r="169" spans="1:16" ht="20.25">
      <c r="A169" s="103"/>
      <c r="B169" s="114"/>
      <c r="C169" s="104"/>
      <c r="D169" s="33"/>
      <c r="E169" s="69"/>
      <c r="F169" s="70"/>
      <c r="G169" s="71"/>
      <c r="H169" s="72">
        <f t="shared" si="53"/>
        <v>0</v>
      </c>
      <c r="I169" s="69"/>
      <c r="J169" s="70"/>
      <c r="K169" s="71"/>
      <c r="L169" s="72"/>
      <c r="M169" s="73"/>
      <c r="N169" s="74"/>
      <c r="O169" s="75"/>
      <c r="P169" s="72"/>
    </row>
    <row r="170" spans="1:16" ht="20.25">
      <c r="A170" s="103" t="s">
        <v>79</v>
      </c>
      <c r="B170" s="104" t="s">
        <v>82</v>
      </c>
      <c r="C170" s="104">
        <v>5511</v>
      </c>
      <c r="D170" s="33" t="s">
        <v>195</v>
      </c>
      <c r="E170" s="34">
        <v>3100</v>
      </c>
      <c r="F170" s="35">
        <v>3150</v>
      </c>
      <c r="G170" s="36">
        <v>3150</v>
      </c>
      <c r="H170" s="37">
        <f t="shared" si="53"/>
        <v>100</v>
      </c>
      <c r="I170" s="34"/>
      <c r="J170" s="35"/>
      <c r="K170" s="40"/>
      <c r="L170" s="37"/>
      <c r="M170" s="29">
        <f t="shared" ref="M170:O172" si="78">+E170+I170</f>
        <v>3100</v>
      </c>
      <c r="N170" s="30">
        <f t="shared" si="78"/>
        <v>3150</v>
      </c>
      <c r="O170" s="31">
        <f t="shared" si="78"/>
        <v>3150</v>
      </c>
      <c r="P170" s="37">
        <f>+O170/N170*100</f>
        <v>100</v>
      </c>
    </row>
    <row r="171" spans="1:16" ht="20.25">
      <c r="A171" s="103" t="s">
        <v>79</v>
      </c>
      <c r="B171" s="104" t="s">
        <v>82</v>
      </c>
      <c r="C171" s="104">
        <v>5512</v>
      </c>
      <c r="D171" s="33" t="s">
        <v>49</v>
      </c>
      <c r="E171" s="34">
        <v>6621</v>
      </c>
      <c r="F171" s="35">
        <v>11075</v>
      </c>
      <c r="G171" s="36">
        <v>8889</v>
      </c>
      <c r="H171" s="37">
        <f>IF(F171&lt;=0,0,G171/F171*100)</f>
        <v>80.261851015801355</v>
      </c>
      <c r="I171" s="34">
        <v>27631</v>
      </c>
      <c r="J171" s="35">
        <v>33377</v>
      </c>
      <c r="K171" s="40">
        <v>3189</v>
      </c>
      <c r="L171" s="37">
        <f>+K171/J171*100</f>
        <v>9.5544836264493522</v>
      </c>
      <c r="M171" s="29">
        <f t="shared" si="78"/>
        <v>34252</v>
      </c>
      <c r="N171" s="30">
        <f t="shared" si="78"/>
        <v>44452</v>
      </c>
      <c r="O171" s="31">
        <f t="shared" si="78"/>
        <v>12078</v>
      </c>
      <c r="P171" s="37">
        <f>+O171/N171*100</f>
        <v>27.170880950238459</v>
      </c>
    </row>
    <row r="172" spans="1:16" ht="20.25">
      <c r="A172" s="103" t="s">
        <v>79</v>
      </c>
      <c r="B172" s="104" t="s">
        <v>82</v>
      </c>
      <c r="C172" s="104">
        <v>5519</v>
      </c>
      <c r="D172" s="33" t="s">
        <v>109</v>
      </c>
      <c r="E172" s="34">
        <v>257</v>
      </c>
      <c r="F172" s="35">
        <v>396</v>
      </c>
      <c r="G172" s="36">
        <v>346</v>
      </c>
      <c r="H172" s="37">
        <f>IF(F172&lt;=0,0,G172/F172*100)</f>
        <v>87.37373737373737</v>
      </c>
      <c r="I172" s="34"/>
      <c r="J172" s="35"/>
      <c r="K172" s="36"/>
      <c r="L172" s="37"/>
      <c r="M172" s="38">
        <f t="shared" si="78"/>
        <v>257</v>
      </c>
      <c r="N172" s="39">
        <f t="shared" si="78"/>
        <v>396</v>
      </c>
      <c r="O172" s="40">
        <f t="shared" si="78"/>
        <v>346</v>
      </c>
      <c r="P172" s="37">
        <f>+O172/N172*100</f>
        <v>87.37373737373737</v>
      </c>
    </row>
    <row r="173" spans="1:16" ht="20.25">
      <c r="A173" s="105">
        <v>5</v>
      </c>
      <c r="B173" s="106">
        <v>55</v>
      </c>
      <c r="C173" s="107"/>
      <c r="D173" s="41" t="s">
        <v>57</v>
      </c>
      <c r="E173" s="144">
        <f>SUM(E170:E172)</f>
        <v>9978</v>
      </c>
      <c r="F173" s="43">
        <f>SUM(F170:F172)</f>
        <v>14621</v>
      </c>
      <c r="G173" s="145">
        <f>SUM(G170:G172)</f>
        <v>12385</v>
      </c>
      <c r="H173" s="45">
        <f t="shared" si="53"/>
        <v>84.706928390670953</v>
      </c>
      <c r="I173" s="144">
        <f>SUM(I170:I172)</f>
        <v>27631</v>
      </c>
      <c r="J173" s="43">
        <f>SUM(J170:J172)</f>
        <v>33377</v>
      </c>
      <c r="K173" s="145">
        <f>SUM(K170:K172)</f>
        <v>3189</v>
      </c>
      <c r="L173" s="45">
        <f>IF(J173&lt;=0,0,K173/J173*100)</f>
        <v>9.5544836264493522</v>
      </c>
      <c r="M173" s="144">
        <f>SUM(M170:M172)</f>
        <v>37609</v>
      </c>
      <c r="N173" s="43">
        <f>SUM(N170:N172)</f>
        <v>47998</v>
      </c>
      <c r="O173" s="145">
        <f>SUM(O170:O172)</f>
        <v>15574</v>
      </c>
      <c r="P173" s="45">
        <f>+O173/N173*100</f>
        <v>32.447185299387478</v>
      </c>
    </row>
    <row r="174" spans="1:16" ht="21" thickBot="1">
      <c r="A174" s="108"/>
      <c r="B174" s="109"/>
      <c r="C174" s="110"/>
      <c r="D174" s="46"/>
      <c r="E174" s="47"/>
      <c r="F174" s="48"/>
      <c r="G174" s="49"/>
      <c r="H174" s="50">
        <f t="shared" si="53"/>
        <v>0</v>
      </c>
      <c r="I174" s="47"/>
      <c r="J174" s="48"/>
      <c r="K174" s="49"/>
      <c r="L174" s="50"/>
      <c r="M174" s="51"/>
      <c r="N174" s="52"/>
      <c r="O174" s="53"/>
      <c r="P174" s="50"/>
    </row>
    <row r="175" spans="1:16" ht="21.75" thickTop="1" thickBot="1">
      <c r="A175" s="115">
        <v>5</v>
      </c>
      <c r="B175" s="116"/>
      <c r="C175" s="116"/>
      <c r="D175" s="76" t="s">
        <v>50</v>
      </c>
      <c r="E175" s="77">
        <f>+E163+E168+E173</f>
        <v>355804</v>
      </c>
      <c r="F175" s="78">
        <f>+F163+F168+F173</f>
        <v>359887</v>
      </c>
      <c r="G175" s="79">
        <f>+G163+G168+G173</f>
        <v>346199</v>
      </c>
      <c r="H175" s="80">
        <f t="shared" si="53"/>
        <v>96.196583927732874</v>
      </c>
      <c r="I175" s="77">
        <f>+I163+I168+I173</f>
        <v>54201</v>
      </c>
      <c r="J175" s="78">
        <f>+J163+J168+J173</f>
        <v>64821</v>
      </c>
      <c r="K175" s="79">
        <f>+K163+K168+K173</f>
        <v>34194</v>
      </c>
      <c r="L175" s="80">
        <f>+K175/J175*100</f>
        <v>52.751423149905122</v>
      </c>
      <c r="M175" s="81">
        <f>+M163+M168+M173</f>
        <v>410005</v>
      </c>
      <c r="N175" s="82">
        <f>+N163+N168+N173</f>
        <v>424708</v>
      </c>
      <c r="O175" s="83">
        <f>+O163+O168+O173</f>
        <v>380393</v>
      </c>
      <c r="P175" s="90">
        <f>+O175/N175*100</f>
        <v>89.56577224822702</v>
      </c>
    </row>
    <row r="176" spans="1:16" ht="21" thickTop="1">
      <c r="A176" s="120"/>
      <c r="B176" s="121"/>
      <c r="C176" s="121"/>
      <c r="D176" s="91"/>
      <c r="E176" s="92"/>
      <c r="F176" s="93"/>
      <c r="G176" s="94"/>
      <c r="H176" s="95">
        <f t="shared" si="53"/>
        <v>0</v>
      </c>
      <c r="I176" s="92"/>
      <c r="J176" s="93"/>
      <c r="K176" s="94"/>
      <c r="L176" s="95"/>
      <c r="M176" s="96"/>
      <c r="N176" s="97"/>
      <c r="O176" s="98"/>
      <c r="P176" s="99"/>
    </row>
    <row r="177" spans="1:16" ht="20.25">
      <c r="A177" s="103" t="s">
        <v>83</v>
      </c>
      <c r="B177" s="104" t="s">
        <v>84</v>
      </c>
      <c r="C177" s="104">
        <v>6112</v>
      </c>
      <c r="D177" s="33" t="s">
        <v>96</v>
      </c>
      <c r="E177" s="34">
        <v>99464</v>
      </c>
      <c r="F177" s="35">
        <v>100222</v>
      </c>
      <c r="G177" s="36">
        <v>94691</v>
      </c>
      <c r="H177" s="37">
        <f t="shared" si="53"/>
        <v>94.481251621400489</v>
      </c>
      <c r="I177" s="34"/>
      <c r="J177" s="35"/>
      <c r="K177" s="36"/>
      <c r="L177" s="37"/>
      <c r="M177" s="34">
        <f t="shared" ref="M177:O180" si="79">+E177+I177</f>
        <v>99464</v>
      </c>
      <c r="N177" s="35">
        <f t="shared" si="79"/>
        <v>100222</v>
      </c>
      <c r="O177" s="35">
        <f t="shared" si="79"/>
        <v>94691</v>
      </c>
      <c r="P177" s="37">
        <f>+O177/N177*100</f>
        <v>94.481251621400489</v>
      </c>
    </row>
    <row r="178" spans="1:16" ht="20.25">
      <c r="A178" s="103" t="s">
        <v>83</v>
      </c>
      <c r="B178" s="104" t="s">
        <v>84</v>
      </c>
      <c r="C178" s="104">
        <v>6114</v>
      </c>
      <c r="D178" s="33" t="s">
        <v>211</v>
      </c>
      <c r="E178" s="34"/>
      <c r="F178" s="35">
        <v>11265</v>
      </c>
      <c r="G178" s="36">
        <v>10494</v>
      </c>
      <c r="H178" s="37"/>
      <c r="I178" s="34"/>
      <c r="J178" s="35"/>
      <c r="K178" s="36"/>
      <c r="L178" s="37"/>
      <c r="M178" s="34"/>
      <c r="N178" s="30">
        <f t="shared" si="79"/>
        <v>11265</v>
      </c>
      <c r="O178" s="35">
        <f t="shared" si="79"/>
        <v>10494</v>
      </c>
      <c r="P178" s="37">
        <f t="shared" ref="P178:P179" si="80">+O178/N178*100</f>
        <v>93.15579227696405</v>
      </c>
    </row>
    <row r="179" spans="1:16" ht="20.25">
      <c r="A179" s="103" t="s">
        <v>83</v>
      </c>
      <c r="B179" s="104" t="s">
        <v>84</v>
      </c>
      <c r="C179" s="104">
        <v>6118</v>
      </c>
      <c r="D179" s="33" t="s">
        <v>202</v>
      </c>
      <c r="E179" s="34">
        <v>200</v>
      </c>
      <c r="F179" s="35">
        <v>11086</v>
      </c>
      <c r="G179" s="36">
        <v>10885</v>
      </c>
      <c r="H179" s="37">
        <f t="shared" si="53"/>
        <v>98.186902399422692</v>
      </c>
      <c r="I179" s="34"/>
      <c r="J179" s="35"/>
      <c r="K179" s="36"/>
      <c r="L179" s="37"/>
      <c r="M179" s="38">
        <f>+E179+I179</f>
        <v>200</v>
      </c>
      <c r="N179" s="39">
        <f t="shared" si="79"/>
        <v>11086</v>
      </c>
      <c r="O179" s="40">
        <f t="shared" si="79"/>
        <v>10885</v>
      </c>
      <c r="P179" s="37">
        <f t="shared" si="80"/>
        <v>98.186902399422692</v>
      </c>
    </row>
    <row r="180" spans="1:16" ht="20.25">
      <c r="A180" s="103">
        <v>6</v>
      </c>
      <c r="B180" s="104">
        <v>61</v>
      </c>
      <c r="C180" s="104">
        <v>6171</v>
      </c>
      <c r="D180" s="33" t="s">
        <v>90</v>
      </c>
      <c r="E180" s="38">
        <f>1383138-390</f>
        <v>1382748</v>
      </c>
      <c r="F180" s="39">
        <f>1415565-514</f>
        <v>1415051</v>
      </c>
      <c r="G180" s="40">
        <f>1326137-514</f>
        <v>1325623</v>
      </c>
      <c r="H180" s="37">
        <f>IF(F180&lt;=0,0,G180/F180*100)</f>
        <v>93.680227779776132</v>
      </c>
      <c r="I180" s="34">
        <v>72164</v>
      </c>
      <c r="J180" s="35">
        <v>83057</v>
      </c>
      <c r="K180" s="36">
        <v>61427</v>
      </c>
      <c r="L180" s="37">
        <f>+K180/J180*100</f>
        <v>73.957643545998536</v>
      </c>
      <c r="M180" s="38">
        <f t="shared" si="79"/>
        <v>1454912</v>
      </c>
      <c r="N180" s="39">
        <f t="shared" si="79"/>
        <v>1498108</v>
      </c>
      <c r="O180" s="40">
        <f t="shared" si="79"/>
        <v>1387050</v>
      </c>
      <c r="P180" s="37">
        <f>+O180/N180*100</f>
        <v>92.586782795365892</v>
      </c>
    </row>
    <row r="181" spans="1:16" ht="20.25">
      <c r="A181" s="105">
        <v>6</v>
      </c>
      <c r="B181" s="106">
        <v>61</v>
      </c>
      <c r="C181" s="107"/>
      <c r="D181" s="41" t="s">
        <v>102</v>
      </c>
      <c r="E181" s="42">
        <f>SUM(E177:E180)</f>
        <v>1482412</v>
      </c>
      <c r="F181" s="43">
        <f>SUM(F177:F180)</f>
        <v>1537624</v>
      </c>
      <c r="G181" s="44">
        <f>SUM(G177:G180)</f>
        <v>1441693</v>
      </c>
      <c r="H181" s="45">
        <f t="shared" si="53"/>
        <v>93.761088536599317</v>
      </c>
      <c r="I181" s="42">
        <f>SUM(I177:I180)</f>
        <v>72164</v>
      </c>
      <c r="J181" s="43">
        <f>SUM(J177:J180)</f>
        <v>83057</v>
      </c>
      <c r="K181" s="44">
        <f>SUM(K177:K180)</f>
        <v>61427</v>
      </c>
      <c r="L181" s="45">
        <f>IF(J181&lt;=0,0,K181/J181*100)</f>
        <v>73.957643545998536</v>
      </c>
      <c r="M181" s="42">
        <f>SUM(M177:M180)</f>
        <v>1554576</v>
      </c>
      <c r="N181" s="43">
        <f>SUM(N177:N180)</f>
        <v>1620681</v>
      </c>
      <c r="O181" s="44">
        <f>SUM(O177:O180)</f>
        <v>1503120</v>
      </c>
      <c r="P181" s="45">
        <f>+O181/N181*100</f>
        <v>92.746197431820335</v>
      </c>
    </row>
    <row r="182" spans="1:16" ht="20.25">
      <c r="A182" s="103"/>
      <c r="B182" s="114"/>
      <c r="C182" s="104"/>
      <c r="D182" s="33"/>
      <c r="E182" s="69"/>
      <c r="F182" s="70"/>
      <c r="G182" s="71"/>
      <c r="H182" s="72">
        <f t="shared" si="53"/>
        <v>0</v>
      </c>
      <c r="I182" s="69"/>
      <c r="J182" s="70"/>
      <c r="K182" s="71"/>
      <c r="L182" s="72"/>
      <c r="M182" s="73"/>
      <c r="N182" s="74"/>
      <c r="O182" s="75"/>
      <c r="P182" s="72"/>
    </row>
    <row r="183" spans="1:16" ht="20.25">
      <c r="A183" s="103" t="s">
        <v>83</v>
      </c>
      <c r="B183" s="104" t="s">
        <v>85</v>
      </c>
      <c r="C183" s="104">
        <v>6211</v>
      </c>
      <c r="D183" s="33" t="s">
        <v>51</v>
      </c>
      <c r="E183" s="34">
        <v>6462</v>
      </c>
      <c r="F183" s="35">
        <v>6462</v>
      </c>
      <c r="G183" s="36">
        <v>4517</v>
      </c>
      <c r="H183" s="37">
        <f t="shared" si="53"/>
        <v>69.900959455277004</v>
      </c>
      <c r="I183" s="34">
        <v>1500</v>
      </c>
      <c r="J183" s="35">
        <v>1500</v>
      </c>
      <c r="K183" s="36">
        <v>1023</v>
      </c>
      <c r="L183" s="37">
        <f>+K183/J183*100</f>
        <v>68.2</v>
      </c>
      <c r="M183" s="38">
        <f t="shared" ref="M183:O185" si="81">+E183+I183</f>
        <v>7962</v>
      </c>
      <c r="N183" s="39">
        <f t="shared" si="81"/>
        <v>7962</v>
      </c>
      <c r="O183" s="40">
        <f t="shared" si="81"/>
        <v>5540</v>
      </c>
      <c r="P183" s="37">
        <f>+O183/N183*100</f>
        <v>69.58050741019845</v>
      </c>
    </row>
    <row r="184" spans="1:16" ht="20.25">
      <c r="A184" s="103" t="s">
        <v>83</v>
      </c>
      <c r="B184" s="104" t="s">
        <v>85</v>
      </c>
      <c r="C184" s="104">
        <v>6221</v>
      </c>
      <c r="D184" s="33" t="s">
        <v>128</v>
      </c>
      <c r="E184" s="34">
        <v>9</v>
      </c>
      <c r="F184" s="35">
        <v>9</v>
      </c>
      <c r="G184" s="36">
        <v>9</v>
      </c>
      <c r="H184" s="37">
        <f t="shared" si="53"/>
        <v>100</v>
      </c>
      <c r="I184" s="34"/>
      <c r="J184" s="35"/>
      <c r="K184" s="36"/>
      <c r="L184" s="37"/>
      <c r="M184" s="38">
        <f>+E184+I184</f>
        <v>9</v>
      </c>
      <c r="N184" s="39">
        <f>+F184+J184</f>
        <v>9</v>
      </c>
      <c r="O184" s="31">
        <f t="shared" si="81"/>
        <v>9</v>
      </c>
      <c r="P184" s="37">
        <f>+O184/N184*100</f>
        <v>100</v>
      </c>
    </row>
    <row r="185" spans="1:16" ht="20.25">
      <c r="A185" s="103" t="s">
        <v>83</v>
      </c>
      <c r="B185" s="104" t="s">
        <v>85</v>
      </c>
      <c r="C185" s="104">
        <v>6223</v>
      </c>
      <c r="D185" s="33" t="s">
        <v>183</v>
      </c>
      <c r="E185" s="34">
        <v>8470</v>
      </c>
      <c r="F185" s="35">
        <v>9062</v>
      </c>
      <c r="G185" s="36">
        <v>7850</v>
      </c>
      <c r="H185" s="37">
        <f t="shared" si="53"/>
        <v>86.625468991392623</v>
      </c>
      <c r="I185" s="34"/>
      <c r="J185" s="35"/>
      <c r="K185" s="36"/>
      <c r="L185" s="37"/>
      <c r="M185" s="38">
        <f t="shared" si="81"/>
        <v>8470</v>
      </c>
      <c r="N185" s="39">
        <f t="shared" si="81"/>
        <v>9062</v>
      </c>
      <c r="O185" s="40">
        <f t="shared" si="81"/>
        <v>7850</v>
      </c>
      <c r="P185" s="37">
        <f>+O185/N185*100</f>
        <v>86.625468991392623</v>
      </c>
    </row>
    <row r="186" spans="1:16" ht="20.25">
      <c r="A186" s="105">
        <v>6</v>
      </c>
      <c r="B186" s="106">
        <v>62</v>
      </c>
      <c r="C186" s="107"/>
      <c r="D186" s="41" t="s">
        <v>52</v>
      </c>
      <c r="E186" s="42">
        <f>SUM(E183:E185)</f>
        <v>14941</v>
      </c>
      <c r="F186" s="43">
        <f>SUM(F183:F185)</f>
        <v>15533</v>
      </c>
      <c r="G186" s="44">
        <f>SUM(G183:G185)</f>
        <v>12376</v>
      </c>
      <c r="H186" s="45">
        <f t="shared" si="53"/>
        <v>79.675529517800811</v>
      </c>
      <c r="I186" s="42">
        <f>SUM(I183:I185)</f>
        <v>1500</v>
      </c>
      <c r="J186" s="43">
        <f>SUM(J183:J185)</f>
        <v>1500</v>
      </c>
      <c r="K186" s="44">
        <f>SUM(K183:K185)</f>
        <v>1023</v>
      </c>
      <c r="L186" s="45">
        <f>IF(J186&lt;=0,0,K186/J186*100)</f>
        <v>68.2</v>
      </c>
      <c r="M186" s="42">
        <f>SUM(M183:M185)</f>
        <v>16441</v>
      </c>
      <c r="N186" s="43">
        <f>SUM(N183:N185)</f>
        <v>17033</v>
      </c>
      <c r="O186" s="44">
        <f>SUM(O183:O185)</f>
        <v>13399</v>
      </c>
      <c r="P186" s="45">
        <f>+O186/N186*100</f>
        <v>78.664944519462225</v>
      </c>
    </row>
    <row r="187" spans="1:16" ht="20.25">
      <c r="A187" s="103"/>
      <c r="B187" s="114"/>
      <c r="C187" s="104"/>
      <c r="D187" s="33"/>
      <c r="E187" s="69"/>
      <c r="F187" s="70"/>
      <c r="G187" s="71"/>
      <c r="H187" s="72">
        <f t="shared" si="53"/>
        <v>0</v>
      </c>
      <c r="I187" s="69"/>
      <c r="J187" s="70"/>
      <c r="K187" s="71"/>
      <c r="L187" s="72"/>
      <c r="M187" s="73"/>
      <c r="N187" s="74"/>
      <c r="O187" s="75"/>
      <c r="P187" s="72"/>
    </row>
    <row r="188" spans="1:16" ht="20.25">
      <c r="A188" s="103" t="s">
        <v>83</v>
      </c>
      <c r="B188" s="104" t="s">
        <v>86</v>
      </c>
      <c r="C188" s="104">
        <v>6310</v>
      </c>
      <c r="D188" s="33" t="s">
        <v>53</v>
      </c>
      <c r="E188" s="34">
        <v>227708</v>
      </c>
      <c r="F188" s="35">
        <v>234753</v>
      </c>
      <c r="G188" s="36">
        <v>86195</v>
      </c>
      <c r="H188" s="37">
        <f t="shared" si="53"/>
        <v>36.717315646658406</v>
      </c>
      <c r="I188" s="34"/>
      <c r="J188" s="35"/>
      <c r="K188" s="36"/>
      <c r="L188" s="37"/>
      <c r="M188" s="38">
        <f t="shared" ref="M188:O190" si="82">+E188+I188</f>
        <v>227708</v>
      </c>
      <c r="N188" s="30">
        <f t="shared" si="82"/>
        <v>234753</v>
      </c>
      <c r="O188" s="31">
        <f t="shared" si="82"/>
        <v>86195</v>
      </c>
      <c r="P188" s="37">
        <f>+O188/N188*100</f>
        <v>36.717315646658406</v>
      </c>
    </row>
    <row r="189" spans="1:16" ht="20.25">
      <c r="A189" s="103" t="s">
        <v>83</v>
      </c>
      <c r="B189" s="104" t="s">
        <v>86</v>
      </c>
      <c r="C189" s="104">
        <v>6320</v>
      </c>
      <c r="D189" s="33" t="s">
        <v>125</v>
      </c>
      <c r="E189" s="34">
        <v>1940</v>
      </c>
      <c r="F189" s="35">
        <v>1961</v>
      </c>
      <c r="G189" s="36">
        <v>1258</v>
      </c>
      <c r="H189" s="37">
        <f t="shared" si="53"/>
        <v>64.15094339622641</v>
      </c>
      <c r="I189" s="34"/>
      <c r="J189" s="35"/>
      <c r="K189" s="36"/>
      <c r="L189" s="37"/>
      <c r="M189" s="38">
        <f t="shared" si="82"/>
        <v>1940</v>
      </c>
      <c r="N189" s="39">
        <f t="shared" si="82"/>
        <v>1961</v>
      </c>
      <c r="O189" s="40">
        <f t="shared" si="82"/>
        <v>1258</v>
      </c>
      <c r="P189" s="37">
        <f>+O189/N189*100</f>
        <v>64.15094339622641</v>
      </c>
    </row>
    <row r="190" spans="1:16" ht="20.25">
      <c r="A190" s="103" t="s">
        <v>83</v>
      </c>
      <c r="B190" s="104" t="s">
        <v>86</v>
      </c>
      <c r="C190" s="104">
        <v>6399</v>
      </c>
      <c r="D190" s="33" t="s">
        <v>121</v>
      </c>
      <c r="E190" s="34">
        <v>361739</v>
      </c>
      <c r="F190" s="35">
        <v>322997</v>
      </c>
      <c r="G190" s="36">
        <v>322424</v>
      </c>
      <c r="H190" s="37">
        <f t="shared" si="53"/>
        <v>99.822598971507475</v>
      </c>
      <c r="I190" s="34"/>
      <c r="J190" s="35">
        <v>10</v>
      </c>
      <c r="K190" s="36">
        <v>10</v>
      </c>
      <c r="L190" s="37">
        <f>+K190/J190*100</f>
        <v>100</v>
      </c>
      <c r="M190" s="29">
        <f t="shared" si="82"/>
        <v>361739</v>
      </c>
      <c r="N190" s="30">
        <f t="shared" si="82"/>
        <v>323007</v>
      </c>
      <c r="O190" s="31">
        <f t="shared" si="82"/>
        <v>322434</v>
      </c>
      <c r="P190" s="37">
        <f>+O190/N190*100</f>
        <v>99.822604463680349</v>
      </c>
    </row>
    <row r="191" spans="1:16" ht="20.25">
      <c r="A191" s="105">
        <v>6</v>
      </c>
      <c r="B191" s="106">
        <v>63</v>
      </c>
      <c r="C191" s="107"/>
      <c r="D191" s="41" t="s">
        <v>54</v>
      </c>
      <c r="E191" s="42">
        <f>SUM(E188:E190)</f>
        <v>591387</v>
      </c>
      <c r="F191" s="43">
        <f>SUM(F188:F190)</f>
        <v>559711</v>
      </c>
      <c r="G191" s="44">
        <f>SUM(G188:G190)</f>
        <v>409877</v>
      </c>
      <c r="H191" s="45">
        <f t="shared" si="53"/>
        <v>73.230113397807088</v>
      </c>
      <c r="I191" s="42">
        <f>SUM(I188:I190)</f>
        <v>0</v>
      </c>
      <c r="J191" s="43">
        <f>SUM(J188:J190)</f>
        <v>10</v>
      </c>
      <c r="K191" s="44">
        <f>SUM(K188:K190)</f>
        <v>10</v>
      </c>
      <c r="L191" s="45">
        <f>IF(J191&lt;=0,0,K191/J191*100)</f>
        <v>100</v>
      </c>
      <c r="M191" s="42">
        <f>SUM(M188:M190)</f>
        <v>591387</v>
      </c>
      <c r="N191" s="43">
        <f>SUM(N188:N190)</f>
        <v>559721</v>
      </c>
      <c r="O191" s="44">
        <f>SUM(O188:O190)</f>
        <v>409887</v>
      </c>
      <c r="P191" s="45">
        <f>+O191/N191*100</f>
        <v>73.230591669778335</v>
      </c>
    </row>
    <row r="192" spans="1:16" ht="20.25">
      <c r="A192" s="103"/>
      <c r="B192" s="114"/>
      <c r="C192" s="104"/>
      <c r="D192" s="33"/>
      <c r="E192" s="69"/>
      <c r="F192" s="70"/>
      <c r="G192" s="71"/>
      <c r="H192" s="72">
        <f t="shared" si="53"/>
        <v>0</v>
      </c>
      <c r="I192" s="69"/>
      <c r="J192" s="70"/>
      <c r="K192" s="71"/>
      <c r="L192" s="72"/>
      <c r="M192" s="73"/>
      <c r="N192" s="74"/>
      <c r="O192" s="75"/>
      <c r="P192" s="72"/>
    </row>
    <row r="193" spans="1:16" ht="20.25">
      <c r="A193" s="103">
        <v>6</v>
      </c>
      <c r="B193" s="104">
        <v>64</v>
      </c>
      <c r="C193" s="104">
        <v>6402</v>
      </c>
      <c r="D193" s="33" t="s">
        <v>97</v>
      </c>
      <c r="E193" s="73"/>
      <c r="F193" s="39">
        <f>218875-205267-7624</f>
        <v>5984</v>
      </c>
      <c r="G193" s="40">
        <f>218876-205267-7625</f>
        <v>5984</v>
      </c>
      <c r="H193" s="37">
        <f t="shared" si="53"/>
        <v>100</v>
      </c>
      <c r="I193" s="69"/>
      <c r="J193" s="35"/>
      <c r="K193" s="36"/>
      <c r="L193" s="37"/>
      <c r="M193" s="38">
        <f t="shared" ref="M193:O194" si="83">+E193+I193</f>
        <v>0</v>
      </c>
      <c r="N193" s="39">
        <f t="shared" si="83"/>
        <v>5984</v>
      </c>
      <c r="O193" s="40">
        <f t="shared" si="83"/>
        <v>5984</v>
      </c>
      <c r="P193" s="37">
        <f>+O193/N193*100</f>
        <v>100</v>
      </c>
    </row>
    <row r="194" spans="1:16" ht="20.25">
      <c r="A194" s="103" t="s">
        <v>83</v>
      </c>
      <c r="B194" s="104" t="s">
        <v>87</v>
      </c>
      <c r="C194" s="104">
        <v>6409</v>
      </c>
      <c r="D194" s="33" t="s">
        <v>122</v>
      </c>
      <c r="E194" s="38">
        <f>988018-974958</f>
        <v>13060</v>
      </c>
      <c r="F194" s="39">
        <f>1137592-1015067</f>
        <v>122525</v>
      </c>
      <c r="G194" s="40">
        <f>1015200-1014967</f>
        <v>233</v>
      </c>
      <c r="H194" s="37">
        <f t="shared" si="53"/>
        <v>0.19016527239338912</v>
      </c>
      <c r="I194" s="38">
        <v>8990</v>
      </c>
      <c r="J194" s="39">
        <f>209650-189655-8240</f>
        <v>11755</v>
      </c>
      <c r="K194" s="40">
        <f>197000-188760-8240</f>
        <v>0</v>
      </c>
      <c r="L194" s="37">
        <f>+K194/J194*100</f>
        <v>0</v>
      </c>
      <c r="M194" s="38">
        <f t="shared" si="83"/>
        <v>22050</v>
      </c>
      <c r="N194" s="39">
        <f t="shared" si="83"/>
        <v>134280</v>
      </c>
      <c r="O194" s="40">
        <f t="shared" si="83"/>
        <v>233</v>
      </c>
      <c r="P194" s="37">
        <f>+O194/N194*100</f>
        <v>0.1735180220434912</v>
      </c>
    </row>
    <row r="195" spans="1:16" ht="20.25">
      <c r="A195" s="105">
        <v>6</v>
      </c>
      <c r="B195" s="106">
        <v>64</v>
      </c>
      <c r="C195" s="107"/>
      <c r="D195" s="41" t="s">
        <v>55</v>
      </c>
      <c r="E195" s="42">
        <f>SUM(E193:E194)</f>
        <v>13060</v>
      </c>
      <c r="F195" s="43">
        <f>SUM(F193:F194)</f>
        <v>128509</v>
      </c>
      <c r="G195" s="44">
        <f>SUM(G193:G194)</f>
        <v>6217</v>
      </c>
      <c r="H195" s="45">
        <f t="shared" si="53"/>
        <v>4.8377934619365179</v>
      </c>
      <c r="I195" s="42">
        <f>SUM(I193:I194)</f>
        <v>8990</v>
      </c>
      <c r="J195" s="43">
        <f>SUM(J193:J194)</f>
        <v>11755</v>
      </c>
      <c r="K195" s="44">
        <f>SUM(K193:K194)</f>
        <v>0</v>
      </c>
      <c r="L195" s="45">
        <f>IF(J195&lt;=0,0,K195/J195*100)</f>
        <v>0</v>
      </c>
      <c r="M195" s="42">
        <f>SUM(M193:M194)</f>
        <v>22050</v>
      </c>
      <c r="N195" s="43">
        <f>SUM(N193:N194)</f>
        <v>140264</v>
      </c>
      <c r="O195" s="44">
        <f>SUM(O193:O194)</f>
        <v>6217</v>
      </c>
      <c r="P195" s="45">
        <f>+O195/N195*100</f>
        <v>4.432356128443506</v>
      </c>
    </row>
    <row r="196" spans="1:16" ht="21" thickBot="1">
      <c r="A196" s="108"/>
      <c r="B196" s="109"/>
      <c r="C196" s="110"/>
      <c r="D196" s="46"/>
      <c r="E196" s="47"/>
      <c r="F196" s="48"/>
      <c r="G196" s="49"/>
      <c r="H196" s="50">
        <f t="shared" si="53"/>
        <v>0</v>
      </c>
      <c r="I196" s="47"/>
      <c r="J196" s="48"/>
      <c r="K196" s="49"/>
      <c r="L196" s="50"/>
      <c r="M196" s="51"/>
      <c r="N196" s="52"/>
      <c r="O196" s="53"/>
      <c r="P196" s="50"/>
    </row>
    <row r="197" spans="1:16" ht="21.75" thickTop="1" thickBot="1">
      <c r="A197" s="111">
        <v>6</v>
      </c>
      <c r="B197" s="112"/>
      <c r="C197" s="112"/>
      <c r="D197" s="54" t="s">
        <v>56</v>
      </c>
      <c r="E197" s="55">
        <f>+E181+E186+E191+E195</f>
        <v>2101800</v>
      </c>
      <c r="F197" s="56">
        <f>+F181+F186+F191+F195</f>
        <v>2241377</v>
      </c>
      <c r="G197" s="57">
        <f>+G181+G186+G191+G195</f>
        <v>1870163</v>
      </c>
      <c r="H197" s="58">
        <f t="shared" si="53"/>
        <v>83.438127543916082</v>
      </c>
      <c r="I197" s="55">
        <f>+I181+I186+I191+I195</f>
        <v>82654</v>
      </c>
      <c r="J197" s="56">
        <f>+J181+J186+J191+J195</f>
        <v>96322</v>
      </c>
      <c r="K197" s="57">
        <f>+K181+K186+K191+K195</f>
        <v>62460</v>
      </c>
      <c r="L197" s="58">
        <f>+K197/J197*100</f>
        <v>64.844999065634028</v>
      </c>
      <c r="M197" s="59">
        <f>+M181+M186+M191+M195</f>
        <v>2184454</v>
      </c>
      <c r="N197" s="60">
        <f>+N181+N186+N191+N195</f>
        <v>2337699</v>
      </c>
      <c r="O197" s="61">
        <f>+O181+O186+O191+O195</f>
        <v>1932623</v>
      </c>
      <c r="P197" s="89">
        <f>+O197/N197*100</f>
        <v>82.672020649365038</v>
      </c>
    </row>
    <row r="198" spans="1:16" ht="18.75" customHeight="1" thickTop="1" thickBot="1">
      <c r="A198" s="122"/>
      <c r="B198" s="121"/>
      <c r="C198" s="121"/>
      <c r="D198" s="100"/>
      <c r="E198" s="92"/>
      <c r="F198" s="93"/>
      <c r="G198" s="94"/>
      <c r="H198" s="95">
        <f t="shared" si="53"/>
        <v>0</v>
      </c>
      <c r="I198" s="96"/>
      <c r="J198" s="97"/>
      <c r="K198" s="98"/>
      <c r="L198" s="99"/>
      <c r="M198" s="96"/>
      <c r="N198" s="97"/>
      <c r="O198" s="98"/>
      <c r="P198" s="99"/>
    </row>
    <row r="199" spans="1:16" ht="24.75" customHeight="1" thickBot="1">
      <c r="A199" s="152"/>
      <c r="B199" s="153"/>
      <c r="C199" s="153"/>
      <c r="D199" s="154" t="s">
        <v>99</v>
      </c>
      <c r="E199" s="155">
        <f>E11+E35+E126+E157+E175+E197</f>
        <v>8323172</v>
      </c>
      <c r="F199" s="156">
        <f>F11+F35+F126+F157+F175+F197</f>
        <v>8968247</v>
      </c>
      <c r="G199" s="188">
        <f>G11+G35+G126+G157+G175+G197</f>
        <v>8081188</v>
      </c>
      <c r="H199" s="157">
        <f t="shared" si="53"/>
        <v>90.108891960714288</v>
      </c>
      <c r="I199" s="158">
        <f>I11+I35+I126+I157+I175+I197</f>
        <v>2937275</v>
      </c>
      <c r="J199" s="156">
        <f>J11+J35+J126+J157+J175+J197</f>
        <v>3962649</v>
      </c>
      <c r="K199" s="159">
        <f>K11+K35+K126+K157+K175+K197</f>
        <v>2726346</v>
      </c>
      <c r="L199" s="157">
        <f>+K199/J199*100</f>
        <v>68.801097447692186</v>
      </c>
      <c r="M199" s="158">
        <f>M11+M35+M126+M157+M175+M197</f>
        <v>11260447</v>
      </c>
      <c r="N199" s="156">
        <f>N11+N35+N126+N157+N175+N197</f>
        <v>12930896</v>
      </c>
      <c r="O199" s="159">
        <f>O11+O35+O126+O157+O175+O197</f>
        <v>10807534</v>
      </c>
      <c r="P199" s="157">
        <f>+O199/N199*100</f>
        <v>83.579158010396185</v>
      </c>
    </row>
    <row r="200" spans="1:16">
      <c r="A200" s="13"/>
      <c r="B200" s="13"/>
      <c r="C200" s="14"/>
      <c r="D200" s="15"/>
      <c r="E200" s="21"/>
      <c r="F200" s="21"/>
      <c r="G200" s="21"/>
      <c r="H200" s="18"/>
      <c r="I200" s="21"/>
      <c r="J200" s="18"/>
      <c r="K200" s="21"/>
      <c r="L200" s="18"/>
      <c r="M200" s="21"/>
      <c r="N200" s="21"/>
      <c r="O200" s="21"/>
      <c r="P200" s="22"/>
    </row>
    <row r="201" spans="1:16" ht="18.75">
      <c r="A201" s="13"/>
      <c r="B201" s="13"/>
      <c r="C201" s="14"/>
      <c r="D201" s="15"/>
      <c r="E201" s="16"/>
      <c r="F201" s="16"/>
      <c r="G201" s="196"/>
      <c r="H201" s="13"/>
      <c r="I201" s="16"/>
      <c r="J201" s="16"/>
      <c r="K201" s="16"/>
      <c r="L201" s="13"/>
      <c r="M201" s="16"/>
      <c r="N201" s="16"/>
      <c r="O201" s="16"/>
      <c r="P201" s="13"/>
    </row>
    <row r="202" spans="1:16" ht="18.75">
      <c r="A202" s="13"/>
      <c r="B202" s="13"/>
      <c r="C202" s="14"/>
      <c r="D202" s="15"/>
      <c r="E202" s="16"/>
      <c r="F202" s="16"/>
      <c r="G202" s="196"/>
      <c r="H202" s="13"/>
      <c r="I202" s="13"/>
      <c r="J202" s="16"/>
      <c r="K202" s="16"/>
      <c r="L202" s="13"/>
      <c r="M202" s="16"/>
      <c r="N202" s="16"/>
      <c r="O202" s="16"/>
      <c r="P202" s="13"/>
    </row>
    <row r="203" spans="1:16">
      <c r="A203" s="13"/>
      <c r="B203" s="13"/>
      <c r="C203" s="14"/>
      <c r="D203" s="15"/>
      <c r="E203" s="16"/>
      <c r="F203" s="16"/>
      <c r="G203" s="16"/>
      <c r="H203" s="13"/>
      <c r="I203" s="13"/>
      <c r="J203" s="13"/>
      <c r="K203" s="13"/>
      <c r="L203" s="13"/>
      <c r="M203" s="16"/>
      <c r="N203" s="16"/>
      <c r="O203" s="16"/>
      <c r="P203" s="13"/>
    </row>
    <row r="204" spans="1:16">
      <c r="A204" s="13"/>
      <c r="B204" s="13"/>
      <c r="C204" s="14"/>
      <c r="D204" s="15"/>
      <c r="E204" s="16"/>
      <c r="F204" s="13"/>
      <c r="G204" s="13"/>
      <c r="H204" s="13"/>
      <c r="I204" s="16"/>
      <c r="J204" s="16"/>
      <c r="K204" s="13"/>
      <c r="L204" s="13"/>
      <c r="M204" s="16"/>
      <c r="N204" s="16"/>
      <c r="O204" s="16"/>
      <c r="P204" s="13"/>
    </row>
    <row r="205" spans="1:16">
      <c r="A205" s="13"/>
      <c r="B205" s="13"/>
      <c r="C205" s="14"/>
      <c r="D205" s="15"/>
      <c r="E205" s="16"/>
      <c r="F205" s="13"/>
      <c r="G205" s="13"/>
      <c r="H205" s="13"/>
      <c r="I205" s="13"/>
      <c r="J205" s="13"/>
      <c r="K205" s="13"/>
      <c r="L205" s="13"/>
      <c r="M205" s="16"/>
      <c r="N205" s="16"/>
      <c r="O205" s="16"/>
      <c r="P205" s="13"/>
    </row>
    <row r="206" spans="1:16">
      <c r="A206" s="13"/>
      <c r="B206" s="13"/>
      <c r="C206" s="14"/>
      <c r="D206" s="15"/>
      <c r="E206" s="16"/>
      <c r="F206" s="16"/>
      <c r="G206" s="13"/>
      <c r="H206" s="13"/>
      <c r="I206" s="13"/>
      <c r="J206" s="13"/>
      <c r="K206" s="13"/>
      <c r="L206" s="13"/>
      <c r="M206" s="16"/>
      <c r="N206" s="16"/>
      <c r="O206" s="16"/>
      <c r="P206" s="13"/>
    </row>
    <row r="207" spans="1:16">
      <c r="A207" s="13"/>
      <c r="B207" s="13"/>
      <c r="C207" s="14"/>
      <c r="D207" s="15"/>
      <c r="E207" s="16"/>
      <c r="F207" s="13"/>
      <c r="G207" s="13"/>
      <c r="H207" s="13"/>
      <c r="I207" s="16"/>
      <c r="J207" s="13"/>
      <c r="K207" s="16"/>
      <c r="L207" s="13"/>
      <c r="M207" s="16"/>
      <c r="N207" s="16"/>
      <c r="O207" s="16"/>
      <c r="P207" s="13"/>
    </row>
    <row r="208" spans="1:16">
      <c r="A208" s="13"/>
      <c r="B208" s="13"/>
      <c r="C208" s="14"/>
      <c r="D208" s="15"/>
      <c r="E208" s="16"/>
      <c r="F208" s="13"/>
      <c r="G208" s="13"/>
      <c r="H208" s="13"/>
      <c r="I208" s="13"/>
      <c r="J208" s="13"/>
      <c r="K208" s="13"/>
      <c r="L208" s="13"/>
      <c r="M208" s="16"/>
      <c r="N208" s="16"/>
      <c r="O208" s="16"/>
      <c r="P208" s="13"/>
    </row>
    <row r="209" spans="1:16">
      <c r="A209" s="13"/>
      <c r="B209" s="13"/>
      <c r="C209" s="14"/>
      <c r="D209" s="15"/>
      <c r="E209" s="16"/>
      <c r="F209" s="16"/>
      <c r="G209" s="13"/>
      <c r="H209" s="13"/>
      <c r="I209" s="13"/>
      <c r="J209" s="13"/>
      <c r="K209" s="13"/>
      <c r="L209" s="13"/>
      <c r="M209" s="16"/>
      <c r="N209" s="16"/>
      <c r="O209" s="16"/>
      <c r="P209" s="13"/>
    </row>
    <row r="210" spans="1:16">
      <c r="A210" s="13"/>
      <c r="B210" s="13"/>
      <c r="C210" s="14"/>
      <c r="D210" s="15"/>
      <c r="E210" s="16"/>
      <c r="F210" s="13"/>
      <c r="G210" s="13"/>
      <c r="H210" s="13"/>
      <c r="I210" s="13"/>
      <c r="J210" s="13"/>
      <c r="K210" s="13"/>
      <c r="L210" s="13"/>
      <c r="M210" s="16"/>
      <c r="N210" s="16"/>
      <c r="O210" s="16"/>
      <c r="P210" s="13"/>
    </row>
    <row r="211" spans="1:16">
      <c r="A211" s="13"/>
      <c r="B211" s="13"/>
      <c r="C211" s="14"/>
      <c r="D211" s="15"/>
      <c r="E211" s="16"/>
      <c r="F211" s="13"/>
      <c r="G211" s="13"/>
      <c r="H211" s="13"/>
      <c r="I211" s="13"/>
      <c r="J211" s="16"/>
      <c r="K211" s="13"/>
      <c r="L211" s="13"/>
      <c r="M211" s="16"/>
      <c r="N211" s="16"/>
      <c r="O211" s="16"/>
      <c r="P211" s="13"/>
    </row>
    <row r="212" spans="1:16">
      <c r="A212" s="13"/>
      <c r="B212" s="13"/>
      <c r="C212" s="14"/>
      <c r="D212" s="15"/>
      <c r="E212" s="16"/>
      <c r="F212" s="13"/>
      <c r="G212" s="13"/>
      <c r="H212" s="13"/>
      <c r="I212" s="13"/>
      <c r="J212" s="13"/>
      <c r="K212" s="16"/>
      <c r="L212" s="13"/>
      <c r="M212" s="16"/>
      <c r="N212" s="16"/>
      <c r="O212" s="16"/>
      <c r="P212" s="13"/>
    </row>
    <row r="213" spans="1:16">
      <c r="A213" s="13"/>
      <c r="B213" s="13"/>
      <c r="C213" s="14"/>
      <c r="D213" s="15"/>
      <c r="E213" s="16"/>
      <c r="F213" s="13"/>
      <c r="G213" s="13"/>
      <c r="H213" s="13"/>
      <c r="I213" s="13"/>
      <c r="J213" s="13"/>
      <c r="K213" s="13"/>
      <c r="L213" s="13"/>
      <c r="M213" s="16"/>
      <c r="N213" s="16"/>
      <c r="O213" s="16"/>
      <c r="P213" s="13"/>
    </row>
    <row r="214" spans="1:16">
      <c r="A214" s="13"/>
      <c r="B214" s="13"/>
      <c r="C214" s="14"/>
      <c r="D214" s="15"/>
      <c r="E214" s="16"/>
      <c r="F214" s="13"/>
      <c r="G214" s="13"/>
      <c r="H214" s="13"/>
      <c r="I214" s="13"/>
      <c r="J214" s="13"/>
      <c r="K214" s="13"/>
      <c r="L214" s="13"/>
      <c r="M214" s="16"/>
      <c r="N214" s="16"/>
      <c r="O214" s="16"/>
      <c r="P214" s="13"/>
    </row>
    <row r="215" spans="1:16">
      <c r="A215" s="13"/>
      <c r="B215" s="13"/>
      <c r="C215" s="14"/>
      <c r="D215" s="15"/>
      <c r="E215" s="16"/>
      <c r="F215" s="13"/>
      <c r="G215" s="13"/>
      <c r="H215" s="13"/>
      <c r="I215" s="13"/>
      <c r="J215" s="13"/>
      <c r="K215" s="13"/>
      <c r="L215" s="13"/>
      <c r="M215" s="16"/>
      <c r="N215" s="16"/>
      <c r="O215" s="16"/>
      <c r="P215" s="13"/>
    </row>
    <row r="216" spans="1:16">
      <c r="A216" s="13"/>
      <c r="B216" s="13"/>
      <c r="C216" s="14"/>
      <c r="D216" s="15"/>
      <c r="E216" s="16"/>
      <c r="F216" s="13"/>
      <c r="G216" s="13"/>
      <c r="H216" s="13"/>
      <c r="I216" s="13"/>
      <c r="J216" s="13"/>
      <c r="K216" s="13"/>
      <c r="L216" s="13"/>
      <c r="M216" s="16"/>
      <c r="N216" s="16"/>
      <c r="O216" s="16"/>
      <c r="P216" s="13"/>
    </row>
    <row r="217" spans="1:16">
      <c r="A217" s="13"/>
      <c r="B217" s="13"/>
      <c r="C217" s="14"/>
      <c r="D217" s="15"/>
      <c r="E217" s="16"/>
      <c r="F217" s="13"/>
      <c r="G217" s="13"/>
      <c r="H217" s="13"/>
      <c r="I217" s="13"/>
      <c r="J217" s="13"/>
      <c r="K217" s="13"/>
      <c r="L217" s="13"/>
      <c r="M217" s="16"/>
      <c r="N217" s="16"/>
      <c r="O217" s="16"/>
      <c r="P217" s="13"/>
    </row>
    <row r="218" spans="1:16">
      <c r="A218" s="13"/>
      <c r="B218" s="13"/>
      <c r="C218" s="14"/>
      <c r="D218" s="15"/>
      <c r="E218" s="16"/>
      <c r="F218" s="13"/>
      <c r="G218" s="13"/>
      <c r="H218" s="13"/>
      <c r="I218" s="13"/>
      <c r="J218" s="13"/>
      <c r="K218" s="13"/>
      <c r="L218" s="13"/>
      <c r="M218" s="16"/>
      <c r="N218" s="16"/>
      <c r="O218" s="16"/>
      <c r="P218" s="13"/>
    </row>
    <row r="219" spans="1:16">
      <c r="A219" s="13"/>
      <c r="B219" s="13"/>
      <c r="C219" s="14"/>
      <c r="D219" s="15"/>
      <c r="E219" s="16"/>
      <c r="F219" s="13"/>
      <c r="G219" s="13"/>
      <c r="H219" s="13"/>
      <c r="I219" s="13"/>
      <c r="J219" s="13"/>
      <c r="K219" s="13"/>
      <c r="L219" s="13"/>
      <c r="M219" s="16"/>
      <c r="N219" s="16"/>
      <c r="O219" s="16"/>
      <c r="P219" s="13"/>
    </row>
    <row r="220" spans="1:16">
      <c r="A220" s="13"/>
      <c r="B220" s="13"/>
      <c r="C220" s="14"/>
      <c r="D220" s="15"/>
      <c r="E220" s="16"/>
      <c r="F220" s="13"/>
      <c r="G220" s="13"/>
      <c r="H220" s="13"/>
      <c r="I220" s="13"/>
      <c r="J220" s="13"/>
      <c r="K220" s="13"/>
      <c r="L220" s="13"/>
      <c r="M220" s="16"/>
      <c r="N220" s="16"/>
      <c r="O220" s="16"/>
      <c r="P220" s="13"/>
    </row>
    <row r="221" spans="1:16">
      <c r="A221" s="13"/>
      <c r="B221" s="13"/>
      <c r="C221" s="14"/>
      <c r="D221" s="15"/>
      <c r="E221" s="16"/>
      <c r="F221" s="13"/>
      <c r="G221" s="13"/>
      <c r="H221" s="13"/>
      <c r="I221" s="13"/>
      <c r="J221" s="13"/>
      <c r="K221" s="13"/>
      <c r="L221" s="13"/>
      <c r="M221" s="16"/>
      <c r="N221" s="16"/>
      <c r="O221" s="16"/>
      <c r="P221" s="13"/>
    </row>
    <row r="222" spans="1:16">
      <c r="A222" s="13"/>
      <c r="B222" s="13"/>
      <c r="C222" s="14"/>
      <c r="D222" s="15"/>
      <c r="E222" s="16"/>
      <c r="F222" s="13"/>
      <c r="G222" s="13"/>
      <c r="H222" s="13"/>
      <c r="I222" s="13"/>
      <c r="J222" s="13"/>
      <c r="K222" s="13"/>
      <c r="L222" s="13"/>
      <c r="M222" s="16"/>
      <c r="N222" s="16"/>
      <c r="O222" s="16"/>
      <c r="P222" s="13"/>
    </row>
    <row r="223" spans="1:16">
      <c r="A223" s="13"/>
      <c r="B223" s="13"/>
      <c r="C223" s="14"/>
      <c r="D223" s="15"/>
      <c r="E223" s="16"/>
      <c r="F223" s="13"/>
      <c r="G223" s="13"/>
      <c r="H223" s="13"/>
      <c r="I223" s="13"/>
      <c r="J223" s="13"/>
      <c r="K223" s="13"/>
      <c r="L223" s="13"/>
      <c r="M223" s="16"/>
      <c r="N223" s="16"/>
      <c r="O223" s="16"/>
      <c r="P223" s="13"/>
    </row>
    <row r="224" spans="1:16">
      <c r="A224" s="13"/>
      <c r="B224" s="13"/>
      <c r="C224" s="14"/>
      <c r="D224" s="15"/>
      <c r="E224" s="16"/>
      <c r="F224" s="13"/>
      <c r="G224" s="13"/>
      <c r="H224" s="13"/>
      <c r="I224" s="13"/>
      <c r="J224" s="13"/>
      <c r="K224" s="13"/>
      <c r="L224" s="13"/>
      <c r="M224" s="16"/>
      <c r="N224" s="16"/>
      <c r="O224" s="16"/>
      <c r="P224" s="13"/>
    </row>
    <row r="225" spans="1:16">
      <c r="A225" s="13"/>
      <c r="B225" s="13"/>
      <c r="C225" s="14"/>
      <c r="D225" s="15"/>
      <c r="E225" s="16"/>
      <c r="F225" s="13"/>
      <c r="G225" s="13"/>
      <c r="H225" s="13"/>
      <c r="I225" s="13"/>
      <c r="J225" s="13"/>
      <c r="K225" s="13"/>
      <c r="L225" s="13"/>
      <c r="M225" s="16"/>
      <c r="N225" s="16"/>
      <c r="O225" s="16"/>
      <c r="P225" s="13"/>
    </row>
    <row r="226" spans="1:16">
      <c r="A226" s="13"/>
      <c r="B226" s="13"/>
      <c r="C226" s="14"/>
      <c r="D226" s="15"/>
      <c r="E226" s="16"/>
      <c r="F226" s="13"/>
      <c r="G226" s="13"/>
      <c r="H226" s="13"/>
      <c r="I226" s="13"/>
      <c r="J226" s="13"/>
      <c r="K226" s="13"/>
      <c r="L226" s="13"/>
      <c r="M226" s="16"/>
      <c r="N226" s="16"/>
      <c r="O226" s="16"/>
      <c r="P226" s="13"/>
    </row>
    <row r="227" spans="1:16">
      <c r="A227" s="13"/>
      <c r="B227" s="13"/>
      <c r="C227" s="14"/>
      <c r="D227" s="15"/>
      <c r="E227" s="16"/>
      <c r="F227" s="13"/>
      <c r="G227" s="13"/>
      <c r="H227" s="13"/>
      <c r="I227" s="13"/>
      <c r="J227" s="13"/>
      <c r="K227" s="13"/>
      <c r="L227" s="13"/>
      <c r="M227" s="16"/>
      <c r="N227" s="16"/>
      <c r="O227" s="16"/>
      <c r="P227" s="13"/>
    </row>
    <row r="228" spans="1:16">
      <c r="A228" s="13"/>
      <c r="B228" s="13"/>
      <c r="C228" s="14"/>
      <c r="D228" s="15"/>
      <c r="E228" s="16"/>
      <c r="F228" s="13"/>
      <c r="G228" s="13"/>
      <c r="H228" s="13"/>
      <c r="I228" s="13"/>
      <c r="J228" s="13"/>
      <c r="K228" s="13"/>
      <c r="L228" s="13"/>
      <c r="M228" s="16"/>
      <c r="N228" s="16"/>
      <c r="O228" s="16"/>
      <c r="P228" s="13"/>
    </row>
    <row r="229" spans="1:16">
      <c r="A229" s="13"/>
      <c r="B229" s="13"/>
      <c r="C229" s="14"/>
      <c r="D229" s="15"/>
      <c r="E229" s="16"/>
      <c r="F229" s="13"/>
      <c r="G229" s="13"/>
      <c r="H229" s="13"/>
      <c r="I229" s="13"/>
      <c r="J229" s="13"/>
      <c r="K229" s="13"/>
      <c r="L229" s="13"/>
      <c r="M229" s="16"/>
      <c r="N229" s="16"/>
      <c r="O229" s="16"/>
      <c r="P229" s="13"/>
    </row>
    <row r="230" spans="1:16">
      <c r="A230" s="13"/>
      <c r="B230" s="13"/>
      <c r="C230" s="14"/>
      <c r="D230" s="15"/>
      <c r="E230" s="16"/>
      <c r="F230" s="13"/>
      <c r="G230" s="13"/>
      <c r="H230" s="13"/>
      <c r="I230" s="13"/>
      <c r="J230" s="13"/>
      <c r="K230" s="13"/>
      <c r="L230" s="13"/>
      <c r="M230" s="16"/>
      <c r="N230" s="16"/>
      <c r="O230" s="16"/>
      <c r="P230" s="13"/>
    </row>
    <row r="231" spans="1:16">
      <c r="A231" s="13"/>
      <c r="B231" s="13"/>
      <c r="C231" s="14"/>
      <c r="D231" s="15"/>
      <c r="E231" s="16"/>
      <c r="F231" s="13"/>
      <c r="G231" s="13"/>
      <c r="H231" s="13"/>
      <c r="I231" s="13"/>
      <c r="J231" s="13"/>
      <c r="K231" s="13"/>
      <c r="L231" s="13"/>
      <c r="M231" s="16"/>
      <c r="N231" s="16"/>
      <c r="O231" s="16"/>
      <c r="P231" s="13"/>
    </row>
    <row r="232" spans="1:16">
      <c r="A232" s="13"/>
      <c r="B232" s="13"/>
      <c r="C232" s="14"/>
      <c r="D232" s="15"/>
      <c r="E232" s="16"/>
      <c r="F232" s="13"/>
      <c r="G232" s="13"/>
      <c r="H232" s="13"/>
      <c r="I232" s="13"/>
      <c r="J232" s="13"/>
      <c r="K232" s="13"/>
      <c r="L232" s="13"/>
      <c r="M232" s="16"/>
      <c r="N232" s="16"/>
      <c r="O232" s="16"/>
      <c r="P232" s="13"/>
    </row>
    <row r="233" spans="1:16">
      <c r="A233" s="13"/>
      <c r="B233" s="13"/>
      <c r="C233" s="14"/>
      <c r="D233" s="15"/>
      <c r="E233" s="16"/>
      <c r="F233" s="13"/>
      <c r="G233" s="13"/>
      <c r="H233" s="13"/>
      <c r="I233" s="13"/>
      <c r="J233" s="13"/>
      <c r="K233" s="13"/>
      <c r="L233" s="13"/>
      <c r="M233" s="16"/>
      <c r="N233" s="16"/>
      <c r="O233" s="16"/>
      <c r="P233" s="13"/>
    </row>
    <row r="234" spans="1:16">
      <c r="A234" s="13"/>
      <c r="B234" s="13"/>
      <c r="C234" s="14"/>
      <c r="D234" s="15"/>
      <c r="E234" s="16"/>
      <c r="F234" s="13"/>
      <c r="G234" s="13"/>
      <c r="H234" s="13"/>
      <c r="I234" s="13"/>
      <c r="J234" s="13"/>
      <c r="K234" s="13"/>
      <c r="L234" s="13"/>
      <c r="M234" s="16"/>
      <c r="N234" s="16"/>
      <c r="O234" s="16"/>
      <c r="P234" s="13"/>
    </row>
    <row r="235" spans="1:16">
      <c r="A235" s="13"/>
      <c r="B235" s="13"/>
      <c r="C235" s="14"/>
      <c r="D235" s="15"/>
      <c r="E235" s="16"/>
      <c r="F235" s="13"/>
      <c r="G235" s="13"/>
      <c r="H235" s="13"/>
      <c r="I235" s="13"/>
      <c r="J235" s="13"/>
      <c r="K235" s="13"/>
      <c r="L235" s="13"/>
      <c r="M235" s="16"/>
      <c r="N235" s="16"/>
      <c r="O235" s="16"/>
      <c r="P235" s="13"/>
    </row>
    <row r="236" spans="1:16">
      <c r="A236" s="13"/>
      <c r="B236" s="13"/>
      <c r="C236" s="14"/>
      <c r="D236" s="15"/>
      <c r="E236" s="16"/>
      <c r="F236" s="13"/>
      <c r="G236" s="13"/>
      <c r="H236" s="13"/>
      <c r="I236" s="13"/>
      <c r="J236" s="13"/>
      <c r="K236" s="13"/>
      <c r="L236" s="13"/>
      <c r="M236" s="16"/>
      <c r="N236" s="16"/>
      <c r="O236" s="16"/>
      <c r="P236" s="13"/>
    </row>
    <row r="237" spans="1:16">
      <c r="A237" s="13"/>
      <c r="B237" s="13"/>
      <c r="C237" s="14"/>
      <c r="D237" s="15"/>
      <c r="E237" s="16"/>
      <c r="F237" s="13"/>
      <c r="G237" s="13"/>
      <c r="H237" s="13"/>
      <c r="I237" s="13"/>
      <c r="J237" s="13"/>
      <c r="K237" s="13"/>
      <c r="L237" s="13"/>
      <c r="M237" s="16"/>
      <c r="N237" s="16"/>
      <c r="O237" s="16"/>
      <c r="P237" s="13"/>
    </row>
    <row r="238" spans="1:16">
      <c r="A238" s="13"/>
      <c r="B238" s="13"/>
      <c r="C238" s="14"/>
      <c r="D238" s="15"/>
      <c r="E238" s="16"/>
      <c r="F238" s="13"/>
      <c r="G238" s="13"/>
      <c r="H238" s="13"/>
      <c r="I238" s="13"/>
      <c r="J238" s="13"/>
      <c r="K238" s="13"/>
      <c r="L238" s="13"/>
      <c r="M238" s="16"/>
      <c r="N238" s="16"/>
      <c r="O238" s="16"/>
      <c r="P238" s="13"/>
    </row>
    <row r="239" spans="1:16">
      <c r="A239" s="13"/>
      <c r="B239" s="13"/>
      <c r="C239" s="14"/>
      <c r="D239" s="15"/>
      <c r="E239" s="16"/>
      <c r="F239" s="13"/>
      <c r="G239" s="13"/>
      <c r="H239" s="13"/>
      <c r="I239" s="13"/>
      <c r="J239" s="13"/>
      <c r="K239" s="13"/>
      <c r="L239" s="13"/>
      <c r="M239" s="16"/>
      <c r="N239" s="16"/>
      <c r="O239" s="16"/>
      <c r="P239" s="13"/>
    </row>
    <row r="240" spans="1:16">
      <c r="A240" s="13"/>
      <c r="B240" s="13"/>
      <c r="C240" s="14"/>
      <c r="D240" s="15"/>
      <c r="E240" s="16"/>
      <c r="F240" s="13"/>
      <c r="G240" s="13"/>
      <c r="H240" s="13"/>
      <c r="I240" s="13"/>
      <c r="J240" s="13"/>
      <c r="K240" s="13"/>
      <c r="L240" s="13"/>
      <c r="M240" s="16"/>
      <c r="N240" s="16"/>
      <c r="O240" s="16"/>
      <c r="P240" s="13"/>
    </row>
    <row r="241" spans="1:16">
      <c r="A241" s="13"/>
      <c r="B241" s="13"/>
      <c r="C241" s="14"/>
      <c r="D241" s="15"/>
      <c r="E241" s="16"/>
      <c r="F241" s="13"/>
      <c r="G241" s="13"/>
      <c r="H241" s="13"/>
      <c r="I241" s="13"/>
      <c r="J241" s="13"/>
      <c r="K241" s="13"/>
      <c r="L241" s="13"/>
      <c r="M241" s="16"/>
      <c r="N241" s="16"/>
      <c r="O241" s="16"/>
      <c r="P241" s="13"/>
    </row>
    <row r="242" spans="1:16">
      <c r="A242" s="13"/>
      <c r="B242" s="13"/>
      <c r="C242" s="14"/>
      <c r="D242" s="15"/>
      <c r="E242" s="16"/>
      <c r="F242" s="13"/>
      <c r="G242" s="13"/>
      <c r="H242" s="13"/>
      <c r="I242" s="13"/>
      <c r="J242" s="13"/>
      <c r="K242" s="13"/>
      <c r="L242" s="13"/>
      <c r="M242" s="16"/>
      <c r="N242" s="16"/>
      <c r="O242" s="16"/>
      <c r="P242" s="13"/>
    </row>
    <row r="243" spans="1:16">
      <c r="A243" s="13"/>
      <c r="B243" s="13"/>
      <c r="C243" s="14"/>
      <c r="D243" s="15"/>
      <c r="E243" s="16"/>
      <c r="F243" s="13"/>
      <c r="G243" s="13"/>
      <c r="H243" s="13"/>
      <c r="I243" s="13"/>
      <c r="J243" s="13"/>
      <c r="K243" s="13"/>
      <c r="L243" s="13"/>
      <c r="M243" s="16"/>
      <c r="N243" s="16"/>
      <c r="O243" s="16"/>
      <c r="P243" s="13"/>
    </row>
    <row r="244" spans="1:16">
      <c r="A244" s="13"/>
      <c r="B244" s="13"/>
      <c r="C244" s="14"/>
      <c r="D244" s="15"/>
      <c r="E244" s="16"/>
      <c r="F244" s="13"/>
      <c r="G244" s="13"/>
      <c r="H244" s="13"/>
      <c r="I244" s="13"/>
      <c r="J244" s="13"/>
      <c r="K244" s="13"/>
      <c r="L244" s="13"/>
      <c r="M244" s="16"/>
      <c r="N244" s="16"/>
      <c r="O244" s="16"/>
      <c r="P244" s="13"/>
    </row>
    <row r="245" spans="1:16">
      <c r="A245" s="13"/>
      <c r="B245" s="13"/>
      <c r="C245" s="14"/>
      <c r="D245" s="15"/>
      <c r="E245" s="16"/>
      <c r="F245" s="13"/>
      <c r="G245" s="13"/>
      <c r="H245" s="13"/>
      <c r="I245" s="13"/>
      <c r="J245" s="13"/>
      <c r="K245" s="13"/>
      <c r="L245" s="13"/>
      <c r="M245" s="16"/>
      <c r="N245" s="16"/>
      <c r="O245" s="16"/>
      <c r="P245" s="13"/>
    </row>
    <row r="246" spans="1:16">
      <c r="A246" s="13"/>
      <c r="B246" s="13"/>
      <c r="C246" s="14"/>
      <c r="D246" s="15"/>
      <c r="E246" s="16"/>
      <c r="F246" s="13"/>
      <c r="G246" s="13"/>
      <c r="H246" s="13"/>
      <c r="I246" s="13"/>
      <c r="J246" s="13"/>
      <c r="K246" s="13"/>
      <c r="L246" s="13"/>
      <c r="M246" s="16"/>
      <c r="N246" s="16"/>
      <c r="O246" s="16"/>
      <c r="P246" s="13"/>
    </row>
    <row r="247" spans="1:16">
      <c r="A247" s="13"/>
      <c r="B247" s="13"/>
      <c r="C247" s="14"/>
      <c r="D247" s="15"/>
      <c r="E247" s="16"/>
      <c r="F247" s="13"/>
      <c r="G247" s="13"/>
      <c r="H247" s="13"/>
      <c r="I247" s="13"/>
      <c r="J247" s="13"/>
      <c r="K247" s="13"/>
      <c r="L247" s="13"/>
      <c r="M247" s="16"/>
      <c r="N247" s="16"/>
      <c r="O247" s="16"/>
      <c r="P247" s="13"/>
    </row>
    <row r="248" spans="1:16">
      <c r="A248" s="13"/>
      <c r="B248" s="13"/>
      <c r="C248" s="14"/>
      <c r="D248" s="15"/>
      <c r="E248" s="16"/>
      <c r="F248" s="13"/>
      <c r="G248" s="13"/>
      <c r="H248" s="13"/>
      <c r="I248" s="13"/>
      <c r="J248" s="13"/>
      <c r="K248" s="13"/>
      <c r="L248" s="13"/>
      <c r="M248" s="16"/>
      <c r="N248" s="16"/>
      <c r="O248" s="16"/>
      <c r="P248" s="13"/>
    </row>
    <row r="249" spans="1:16">
      <c r="A249" s="13"/>
      <c r="B249" s="13"/>
      <c r="C249" s="14"/>
      <c r="D249" s="15"/>
      <c r="E249" s="16"/>
      <c r="F249" s="13"/>
      <c r="G249" s="13"/>
      <c r="H249" s="13"/>
      <c r="I249" s="13"/>
      <c r="J249" s="13"/>
      <c r="K249" s="13"/>
      <c r="L249" s="13"/>
      <c r="M249" s="16"/>
      <c r="N249" s="16"/>
      <c r="O249" s="16"/>
      <c r="P249" s="13"/>
    </row>
    <row r="250" spans="1:16">
      <c r="A250" s="13"/>
      <c r="B250" s="13"/>
      <c r="C250" s="14"/>
      <c r="D250" s="15"/>
      <c r="E250" s="16"/>
      <c r="F250" s="13"/>
      <c r="G250" s="13"/>
      <c r="H250" s="13"/>
      <c r="I250" s="13"/>
      <c r="J250" s="13"/>
      <c r="K250" s="13"/>
      <c r="L250" s="13"/>
      <c r="M250" s="16"/>
      <c r="N250" s="16"/>
      <c r="O250" s="16"/>
      <c r="P250" s="13"/>
    </row>
    <row r="251" spans="1:16">
      <c r="A251" s="13"/>
      <c r="B251" s="13"/>
      <c r="C251" s="14"/>
      <c r="D251" s="15"/>
      <c r="E251" s="16"/>
      <c r="F251" s="13"/>
      <c r="G251" s="13"/>
      <c r="H251" s="13"/>
      <c r="I251" s="13"/>
      <c r="J251" s="13"/>
      <c r="K251" s="13"/>
      <c r="L251" s="13"/>
      <c r="M251" s="16"/>
      <c r="N251" s="16"/>
      <c r="O251" s="16"/>
      <c r="P251" s="13"/>
    </row>
    <row r="252" spans="1:16">
      <c r="A252" s="13"/>
      <c r="B252" s="13"/>
      <c r="C252" s="14"/>
      <c r="D252" s="15"/>
      <c r="E252" s="16"/>
      <c r="F252" s="13"/>
      <c r="G252" s="13"/>
      <c r="H252" s="13"/>
      <c r="I252" s="13"/>
      <c r="J252" s="13"/>
      <c r="K252" s="13"/>
      <c r="L252" s="13"/>
      <c r="M252" s="16"/>
      <c r="N252" s="16"/>
      <c r="O252" s="16"/>
      <c r="P252" s="13"/>
    </row>
    <row r="253" spans="1:16">
      <c r="A253" s="13"/>
      <c r="B253" s="13"/>
      <c r="C253" s="14"/>
      <c r="D253" s="15"/>
      <c r="E253" s="16"/>
      <c r="F253" s="13"/>
      <c r="G253" s="13"/>
      <c r="H253" s="13"/>
      <c r="I253" s="13"/>
      <c r="J253" s="13"/>
      <c r="K253" s="13"/>
      <c r="L253" s="13"/>
      <c r="M253" s="16"/>
      <c r="N253" s="16"/>
      <c r="O253" s="16"/>
      <c r="P253" s="13"/>
    </row>
    <row r="254" spans="1:16">
      <c r="A254" s="13"/>
      <c r="B254" s="13"/>
      <c r="C254" s="14"/>
      <c r="D254" s="15"/>
      <c r="E254" s="16"/>
      <c r="F254" s="13"/>
      <c r="G254" s="13"/>
      <c r="H254" s="13"/>
      <c r="I254" s="13"/>
      <c r="J254" s="13"/>
      <c r="K254" s="13"/>
      <c r="L254" s="13"/>
      <c r="M254" s="16"/>
      <c r="N254" s="16"/>
      <c r="O254" s="16"/>
      <c r="P254" s="13"/>
    </row>
    <row r="255" spans="1:16">
      <c r="A255" s="13"/>
      <c r="B255" s="13"/>
      <c r="C255" s="14"/>
      <c r="D255" s="15"/>
      <c r="E255" s="16"/>
      <c r="F255" s="13"/>
      <c r="G255" s="13"/>
      <c r="H255" s="13"/>
      <c r="I255" s="13"/>
      <c r="J255" s="13"/>
      <c r="K255" s="13"/>
      <c r="L255" s="13"/>
      <c r="M255" s="16"/>
      <c r="N255" s="16"/>
      <c r="O255" s="16"/>
      <c r="P255" s="13"/>
    </row>
    <row r="256" spans="1:16">
      <c r="A256" s="13"/>
      <c r="B256" s="13"/>
      <c r="C256" s="14"/>
      <c r="D256" s="15"/>
      <c r="E256" s="16"/>
      <c r="F256" s="13"/>
      <c r="G256" s="13"/>
      <c r="H256" s="13"/>
      <c r="I256" s="13"/>
      <c r="J256" s="13"/>
      <c r="K256" s="13"/>
      <c r="L256" s="13"/>
      <c r="M256" s="16"/>
      <c r="N256" s="16"/>
      <c r="O256" s="16"/>
      <c r="P256" s="13"/>
    </row>
    <row r="257" spans="1:16">
      <c r="A257" s="13"/>
      <c r="B257" s="13"/>
      <c r="C257" s="14"/>
      <c r="D257" s="15"/>
      <c r="E257" s="16"/>
      <c r="F257" s="13"/>
      <c r="G257" s="13"/>
      <c r="H257" s="13"/>
      <c r="I257" s="13"/>
      <c r="J257" s="13"/>
      <c r="K257" s="13"/>
      <c r="L257" s="13"/>
      <c r="M257" s="16"/>
      <c r="N257" s="16"/>
      <c r="O257" s="16"/>
      <c r="P257" s="13"/>
    </row>
    <row r="258" spans="1:16">
      <c r="A258" s="13"/>
      <c r="B258" s="13"/>
      <c r="C258" s="14"/>
      <c r="D258" s="15"/>
      <c r="E258" s="16"/>
      <c r="F258" s="13"/>
      <c r="G258" s="13"/>
      <c r="H258" s="13"/>
      <c r="I258" s="13"/>
      <c r="J258" s="13"/>
      <c r="K258" s="13"/>
      <c r="L258" s="13"/>
      <c r="M258" s="16"/>
      <c r="N258" s="16"/>
      <c r="O258" s="16"/>
      <c r="P258" s="13"/>
    </row>
    <row r="259" spans="1:16">
      <c r="A259" s="13"/>
      <c r="B259" s="13"/>
      <c r="C259" s="14"/>
      <c r="D259" s="15"/>
      <c r="E259" s="16"/>
      <c r="F259" s="13"/>
      <c r="G259" s="13"/>
      <c r="H259" s="13"/>
      <c r="I259" s="13"/>
      <c r="J259" s="13"/>
      <c r="K259" s="13"/>
      <c r="L259" s="13"/>
      <c r="M259" s="16"/>
      <c r="N259" s="16"/>
      <c r="O259" s="16"/>
      <c r="P259" s="13"/>
    </row>
    <row r="260" spans="1:16">
      <c r="A260" s="13"/>
      <c r="B260" s="13"/>
      <c r="C260" s="14"/>
      <c r="D260" s="15"/>
      <c r="E260" s="16"/>
      <c r="F260" s="13"/>
      <c r="G260" s="13"/>
      <c r="H260" s="13"/>
      <c r="I260" s="13"/>
      <c r="J260" s="13"/>
      <c r="K260" s="13"/>
      <c r="L260" s="13"/>
      <c r="M260" s="16"/>
      <c r="N260" s="16"/>
      <c r="O260" s="16"/>
      <c r="P260" s="13"/>
    </row>
    <row r="261" spans="1:16">
      <c r="A261" s="13"/>
      <c r="B261" s="13"/>
      <c r="C261" s="14"/>
      <c r="D261" s="15"/>
      <c r="E261" s="16"/>
      <c r="F261" s="13"/>
      <c r="G261" s="13"/>
      <c r="H261" s="13"/>
      <c r="I261" s="13"/>
      <c r="J261" s="13"/>
      <c r="K261" s="13"/>
      <c r="L261" s="13"/>
      <c r="M261" s="16"/>
      <c r="N261" s="16"/>
      <c r="O261" s="16"/>
      <c r="P261" s="13"/>
    </row>
    <row r="262" spans="1:16">
      <c r="M262" s="4"/>
      <c r="N262" s="4"/>
      <c r="O262" s="4"/>
    </row>
    <row r="263" spans="1:16">
      <c r="M263" s="4"/>
      <c r="N263" s="4"/>
      <c r="O263" s="4"/>
    </row>
    <row r="264" spans="1:16">
      <c r="M264" s="4"/>
      <c r="N264" s="4"/>
      <c r="O264" s="4"/>
    </row>
    <row r="265" spans="1:16">
      <c r="M265" s="4"/>
      <c r="N265" s="4"/>
      <c r="O265" s="4"/>
    </row>
    <row r="266" spans="1:16">
      <c r="M266" s="4"/>
      <c r="N266" s="4"/>
      <c r="O266" s="4"/>
    </row>
    <row r="267" spans="1:16">
      <c r="M267" s="4"/>
      <c r="N267" s="4"/>
      <c r="O267" s="4"/>
    </row>
    <row r="268" spans="1:16">
      <c r="M268" s="4"/>
      <c r="N268" s="4"/>
      <c r="O268" s="4"/>
    </row>
    <row r="269" spans="1:16">
      <c r="M269" s="4"/>
      <c r="N269" s="4"/>
      <c r="O269" s="4"/>
    </row>
    <row r="270" spans="1:16">
      <c r="M270" s="4"/>
      <c r="N270" s="4"/>
      <c r="O270" s="4"/>
    </row>
    <row r="271" spans="1:16">
      <c r="M271" s="4"/>
      <c r="N271" s="4"/>
      <c r="O271" s="4"/>
    </row>
    <row r="272" spans="1:16">
      <c r="M272" s="4"/>
      <c r="N272" s="4"/>
      <c r="O272" s="4"/>
    </row>
    <row r="273" spans="13:15">
      <c r="M273" s="4"/>
      <c r="N273" s="4"/>
      <c r="O273" s="4"/>
    </row>
    <row r="274" spans="13:15">
      <c r="M274" s="4"/>
      <c r="N274" s="4"/>
      <c r="O274" s="4"/>
    </row>
    <row r="275" spans="13:15">
      <c r="M275" s="4"/>
      <c r="N275" s="4"/>
      <c r="O275" s="4"/>
    </row>
    <row r="276" spans="13:15">
      <c r="M276" s="4"/>
      <c r="N276" s="4"/>
      <c r="O276" s="4"/>
    </row>
    <row r="277" spans="13:15">
      <c r="M277" s="4"/>
      <c r="N277" s="4"/>
      <c r="O277" s="4"/>
    </row>
    <row r="278" spans="13:15">
      <c r="M278" s="4"/>
      <c r="N278" s="4"/>
      <c r="O278" s="4"/>
    </row>
    <row r="279" spans="13:15">
      <c r="M279" s="4"/>
      <c r="N279" s="4"/>
      <c r="O279" s="4"/>
    </row>
    <row r="280" spans="13:15">
      <c r="M280" s="4"/>
      <c r="N280" s="4"/>
      <c r="O280" s="4"/>
    </row>
    <row r="281" spans="13:15">
      <c r="M281" s="4"/>
      <c r="N281" s="4"/>
      <c r="O281" s="4"/>
    </row>
    <row r="282" spans="13:15">
      <c r="M282" s="4"/>
      <c r="N282" s="4"/>
      <c r="O282" s="4"/>
    </row>
    <row r="283" spans="13:15">
      <c r="M283" s="4"/>
      <c r="N283" s="4"/>
      <c r="O283" s="4"/>
    </row>
    <row r="284" spans="13:15">
      <c r="M284" s="4"/>
      <c r="N284" s="4"/>
      <c r="O284" s="4"/>
    </row>
    <row r="285" spans="13:15">
      <c r="M285" s="4"/>
      <c r="N285" s="4"/>
      <c r="O285" s="4"/>
    </row>
    <row r="286" spans="13:15">
      <c r="M286" s="4"/>
      <c r="N286" s="4"/>
      <c r="O286" s="4"/>
    </row>
    <row r="287" spans="13:15">
      <c r="M287" s="4"/>
      <c r="N287" s="4"/>
      <c r="O287" s="4"/>
    </row>
    <row r="288" spans="13:15">
      <c r="M288" s="4"/>
      <c r="N288" s="4"/>
      <c r="O288" s="4"/>
    </row>
    <row r="289" spans="13:15">
      <c r="M289" s="4"/>
      <c r="N289" s="4"/>
      <c r="O289" s="4"/>
    </row>
    <row r="290" spans="13:15">
      <c r="M290" s="4"/>
      <c r="N290" s="4"/>
      <c r="O290" s="4"/>
    </row>
    <row r="291" spans="13:15">
      <c r="M291" s="4"/>
      <c r="N291" s="4"/>
      <c r="O291" s="4"/>
    </row>
    <row r="292" spans="13:15">
      <c r="M292" s="4"/>
      <c r="N292" s="4"/>
      <c r="O292" s="4"/>
    </row>
    <row r="293" spans="13:15">
      <c r="M293" s="4"/>
      <c r="N293" s="4"/>
      <c r="O293" s="4"/>
    </row>
    <row r="294" spans="13:15">
      <c r="M294" s="4"/>
      <c r="N294" s="4"/>
      <c r="O294" s="4"/>
    </row>
    <row r="295" spans="13:15">
      <c r="M295" s="4"/>
      <c r="N295" s="4"/>
      <c r="O295" s="4"/>
    </row>
    <row r="296" spans="13:15">
      <c r="M296" s="4"/>
      <c r="N296" s="4"/>
      <c r="O296" s="4"/>
    </row>
    <row r="297" spans="13:15">
      <c r="M297" s="4"/>
      <c r="N297" s="4"/>
      <c r="O297" s="4"/>
    </row>
    <row r="298" spans="13:15">
      <c r="M298" s="4"/>
      <c r="N298" s="4"/>
      <c r="O298" s="4"/>
    </row>
    <row r="299" spans="13:15">
      <c r="M299" s="4"/>
      <c r="N299" s="4"/>
      <c r="O299" s="4"/>
    </row>
    <row r="300" spans="13:15">
      <c r="M300" s="4"/>
      <c r="N300" s="4"/>
      <c r="O300" s="4"/>
    </row>
    <row r="301" spans="13:15">
      <c r="M301" s="4"/>
      <c r="N301" s="4"/>
      <c r="O301" s="4"/>
    </row>
    <row r="302" spans="13:15">
      <c r="M302" s="4"/>
      <c r="N302" s="4"/>
      <c r="O302" s="4"/>
    </row>
    <row r="303" spans="13:15">
      <c r="M303" s="4"/>
      <c r="N303" s="4"/>
      <c r="O303" s="4"/>
    </row>
    <row r="304" spans="13:15">
      <c r="M304" s="4"/>
      <c r="N304" s="4"/>
      <c r="O304" s="4"/>
    </row>
    <row r="305" spans="13:15">
      <c r="M305" s="4"/>
      <c r="N305" s="4"/>
      <c r="O305" s="4"/>
    </row>
    <row r="306" spans="13:15">
      <c r="M306" s="4"/>
      <c r="N306" s="4"/>
      <c r="O306" s="4"/>
    </row>
    <row r="307" spans="13:15">
      <c r="M307" s="4"/>
      <c r="N307" s="4"/>
      <c r="O307" s="4"/>
    </row>
    <row r="308" spans="13:15">
      <c r="M308" s="4"/>
      <c r="N308" s="4"/>
      <c r="O308" s="4"/>
    </row>
    <row r="309" spans="13:15">
      <c r="M309" s="4"/>
      <c r="N309" s="4"/>
      <c r="O309" s="4"/>
    </row>
    <row r="310" spans="13:15">
      <c r="M310" s="4"/>
      <c r="N310" s="4"/>
      <c r="O310" s="4"/>
    </row>
    <row r="311" spans="13:15">
      <c r="M311" s="4"/>
      <c r="N311" s="4"/>
      <c r="O311" s="4"/>
    </row>
    <row r="312" spans="13:15">
      <c r="M312" s="4"/>
      <c r="N312" s="4"/>
      <c r="O312" s="4"/>
    </row>
    <row r="313" spans="13:15">
      <c r="M313" s="4"/>
      <c r="N313" s="4"/>
      <c r="O313" s="4"/>
    </row>
    <row r="314" spans="13:15">
      <c r="M314" s="4"/>
      <c r="N314" s="4"/>
      <c r="O314" s="4"/>
    </row>
    <row r="315" spans="13:15">
      <c r="M315" s="4"/>
      <c r="N315" s="4"/>
      <c r="O315" s="4"/>
    </row>
    <row r="316" spans="13:15">
      <c r="M316" s="4"/>
      <c r="N316" s="4"/>
      <c r="O316" s="4"/>
    </row>
    <row r="317" spans="13:15">
      <c r="M317" s="4"/>
      <c r="N317" s="4"/>
      <c r="O317" s="4"/>
    </row>
    <row r="318" spans="13:15">
      <c r="M318" s="4"/>
      <c r="N318" s="4"/>
      <c r="O318" s="4"/>
    </row>
    <row r="319" spans="13:15">
      <c r="M319" s="4"/>
      <c r="N319" s="4"/>
      <c r="O319" s="4"/>
    </row>
    <row r="320" spans="13:15">
      <c r="M320" s="4"/>
      <c r="N320" s="4"/>
      <c r="O320" s="4"/>
    </row>
    <row r="321" spans="13:15">
      <c r="M321" s="4"/>
      <c r="N321" s="4"/>
      <c r="O321" s="4"/>
    </row>
    <row r="322" spans="13:15">
      <c r="M322" s="4"/>
      <c r="N322" s="4"/>
      <c r="O322" s="4"/>
    </row>
    <row r="323" spans="13:15">
      <c r="M323" s="4"/>
      <c r="N323" s="4"/>
      <c r="O323" s="4"/>
    </row>
    <row r="324" spans="13:15">
      <c r="M324" s="4"/>
      <c r="N324" s="4"/>
      <c r="O324" s="4"/>
    </row>
    <row r="325" spans="13:15">
      <c r="M325" s="4"/>
      <c r="N325" s="4"/>
      <c r="O325" s="4"/>
    </row>
    <row r="326" spans="13:15">
      <c r="M326" s="4"/>
      <c r="N326" s="4"/>
      <c r="O326" s="4"/>
    </row>
    <row r="327" spans="13:15">
      <c r="M327" s="4"/>
      <c r="N327" s="4"/>
      <c r="O327" s="4"/>
    </row>
    <row r="328" spans="13:15">
      <c r="M328" s="4"/>
      <c r="N328" s="4"/>
      <c r="O328" s="4"/>
    </row>
    <row r="329" spans="13:15">
      <c r="M329" s="4"/>
      <c r="N329" s="4"/>
      <c r="O329" s="4"/>
    </row>
    <row r="330" spans="13:15">
      <c r="M330" s="4"/>
      <c r="N330" s="4"/>
      <c r="O330" s="4"/>
    </row>
    <row r="331" spans="13:15">
      <c r="M331" s="4"/>
      <c r="N331" s="4"/>
      <c r="O331" s="4"/>
    </row>
    <row r="332" spans="13:15">
      <c r="M332" s="4"/>
      <c r="N332" s="4"/>
      <c r="O332" s="4"/>
    </row>
    <row r="333" spans="13:15">
      <c r="M333" s="4"/>
      <c r="N333" s="4"/>
      <c r="O333" s="4"/>
    </row>
    <row r="334" spans="13:15">
      <c r="M334" s="4"/>
      <c r="N334" s="4"/>
      <c r="O334" s="4"/>
    </row>
    <row r="335" spans="13:15">
      <c r="M335" s="4"/>
      <c r="N335" s="4"/>
      <c r="O335" s="4"/>
    </row>
    <row r="336" spans="13:15">
      <c r="M336" s="4"/>
      <c r="N336" s="4"/>
      <c r="O336" s="4"/>
    </row>
    <row r="337" spans="13:15">
      <c r="M337" s="4"/>
      <c r="N337" s="4"/>
      <c r="O337" s="4"/>
    </row>
    <row r="338" spans="13:15">
      <c r="M338" s="4"/>
      <c r="N338" s="4"/>
      <c r="O338" s="4"/>
    </row>
    <row r="339" spans="13:15">
      <c r="M339" s="4"/>
      <c r="N339" s="4"/>
      <c r="O339" s="4"/>
    </row>
    <row r="340" spans="13:15">
      <c r="M340" s="4"/>
      <c r="N340" s="4"/>
      <c r="O340" s="4"/>
    </row>
    <row r="341" spans="13:15">
      <c r="M341" s="4"/>
      <c r="N341" s="4"/>
      <c r="O341" s="4"/>
    </row>
  </sheetData>
  <phoneticPr fontId="0" type="noConversion"/>
  <printOptions horizontalCentered="1"/>
  <pageMargins left="0.55118110236220474" right="0.59055118110236227" top="0.94488188976377963" bottom="0.47244094488188981" header="0.51181102362204722" footer="0.31496062992125984"/>
  <pageSetup paperSize="9" scale="47" fitToHeight="4" orientation="landscape" r:id="rId1"/>
  <headerFooter alignWithMargins="0">
    <oddHeader xml:space="preserve">&amp;C&amp;"Times New Roman CE,Tučné"&amp;20&amp;UČerpání rozpočtu provozních  a kapitálových výdajů statutárního města Brna k 31. 12. 2013 (v tis. Kč)&amp;"Times New Roman CE,Obyčejné"&amp;10&amp;U
&amp;16rekapitulace dle skupin a oddílů 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celkem</vt:lpstr>
      <vt:lpstr>PV a KV mB</vt:lpstr>
      <vt:lpstr>'PV a KV mB'!Názvy_tisku</vt:lpstr>
      <vt:lpstr>'rekapitulace celkem'!Názvy_tisku</vt:lpstr>
      <vt:lpstr>'PV a KV mB'!Oblast_tisku</vt:lpstr>
      <vt:lpstr>'rekapitulace celkem'!Oblast_tisku</vt:lpstr>
    </vt:vector>
  </TitlesOfParts>
  <Company>MMB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MMB</dc:creator>
  <cp:lastModifiedBy>Jiří Trnečka</cp:lastModifiedBy>
  <cp:lastPrinted>2014-04-16T08:54:24Z</cp:lastPrinted>
  <dcterms:created xsi:type="dcterms:W3CDTF">2000-07-31T08:33:51Z</dcterms:created>
  <dcterms:modified xsi:type="dcterms:W3CDTF">2014-04-16T08:54:27Z</dcterms:modified>
</cp:coreProperties>
</file>