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9585" yWindow="-15" windowWidth="9570" windowHeight="11640" tabRatio="602"/>
  </bookViews>
  <sheets>
    <sheet name="Příjmy" sheetId="25" r:id="rId1"/>
    <sheet name="D a T" sheetId="24" r:id="rId2"/>
    <sheet name="N a K" sheetId="26" r:id="rId3"/>
  </sheets>
  <definedNames>
    <definedName name="_xlnm._FilterDatabase" localSheetId="0" hidden="1">Příjmy!#REF!</definedName>
    <definedName name="_xlnm._FilterDatabase">#REF!</definedName>
    <definedName name="_xlnm.Print_Titles" localSheetId="1">'D a T'!$5:$6</definedName>
    <definedName name="_xlnm.Print_Titles" localSheetId="2">'N a K'!$1:$5</definedName>
    <definedName name="_xlnm.Print_Area" localSheetId="1">'D a T'!$A$1:$I$60</definedName>
    <definedName name="_xlnm.Print_Area" localSheetId="2">'N a K'!$A$1:$P$150</definedName>
    <definedName name="_xlnm.Print_Area" localSheetId="0">Příjmy!$A$1:$N$38</definedName>
  </definedNames>
  <calcPr calcId="152511"/>
</workbook>
</file>

<file path=xl/calcChain.xml><?xml version="1.0" encoding="utf-8"?>
<calcChain xmlns="http://schemas.openxmlformats.org/spreadsheetml/2006/main">
  <c r="P62" i="26" l="1"/>
  <c r="H106" i="26"/>
  <c r="H43" i="26"/>
  <c r="N27" i="25" l="1"/>
  <c r="M35" i="25"/>
  <c r="L35" i="25"/>
  <c r="K35" i="25"/>
  <c r="M34" i="25"/>
  <c r="L34" i="25"/>
  <c r="K34" i="25"/>
  <c r="M33" i="25"/>
  <c r="L33" i="25"/>
  <c r="K33" i="25"/>
  <c r="M32" i="25"/>
  <c r="L32" i="25"/>
  <c r="K32" i="25"/>
  <c r="M31" i="25"/>
  <c r="L31" i="25"/>
  <c r="K31" i="25"/>
  <c r="M30" i="25"/>
  <c r="L30" i="25"/>
  <c r="K30" i="25"/>
  <c r="M29" i="25"/>
  <c r="L29" i="25"/>
  <c r="K29" i="25"/>
  <c r="M28" i="25"/>
  <c r="L28" i="25"/>
  <c r="K28" i="25"/>
  <c r="M27" i="25"/>
  <c r="L27" i="25"/>
  <c r="K27" i="25"/>
  <c r="M26" i="25"/>
  <c r="N26" i="25" s="1"/>
  <c r="L26" i="25"/>
  <c r="K26" i="25"/>
  <c r="M25" i="25"/>
  <c r="L25" i="25"/>
  <c r="K25" i="25"/>
  <c r="M24" i="25"/>
  <c r="L24" i="25"/>
  <c r="K24" i="25"/>
  <c r="M23" i="25"/>
  <c r="L23" i="25"/>
  <c r="K23" i="25"/>
  <c r="M22" i="25"/>
  <c r="L22" i="25"/>
  <c r="K22" i="25"/>
  <c r="M21" i="25"/>
  <c r="L21" i="25"/>
  <c r="K21" i="25"/>
  <c r="M20" i="25"/>
  <c r="L20" i="25"/>
  <c r="K20" i="25"/>
  <c r="M19" i="25"/>
  <c r="L19" i="25"/>
  <c r="K19" i="25"/>
  <c r="M18" i="25"/>
  <c r="L18" i="25"/>
  <c r="K18" i="25"/>
  <c r="M17" i="25"/>
  <c r="L17" i="25"/>
  <c r="K17" i="25"/>
  <c r="M16" i="25"/>
  <c r="L16" i="25"/>
  <c r="K16" i="25"/>
  <c r="M15" i="25"/>
  <c r="L15" i="25"/>
  <c r="K15" i="25"/>
  <c r="M14" i="25"/>
  <c r="L14" i="25"/>
  <c r="K14" i="25"/>
  <c r="F26" i="25"/>
  <c r="F27" i="25"/>
  <c r="F28" i="25"/>
  <c r="F30" i="25"/>
  <c r="D26" i="25"/>
  <c r="E26" i="25"/>
  <c r="C26" i="25"/>
  <c r="D29" i="25"/>
  <c r="E29" i="25"/>
  <c r="C29" i="25"/>
  <c r="P108" i="26"/>
  <c r="P106" i="26"/>
  <c r="P99" i="26"/>
  <c r="P100" i="26"/>
  <c r="P104" i="26"/>
  <c r="P91" i="26"/>
  <c r="P81" i="26"/>
  <c r="P43" i="26"/>
  <c r="O145" i="26"/>
  <c r="N145" i="26"/>
  <c r="M145" i="26"/>
  <c r="O144" i="26"/>
  <c r="N144" i="26"/>
  <c r="M144" i="26"/>
  <c r="O141" i="26"/>
  <c r="N141" i="26"/>
  <c r="M141" i="26"/>
  <c r="O140" i="26"/>
  <c r="N140" i="26"/>
  <c r="M140" i="26"/>
  <c r="O137" i="26"/>
  <c r="N137" i="26"/>
  <c r="M137" i="26"/>
  <c r="O136" i="26"/>
  <c r="N136" i="26"/>
  <c r="M136" i="26"/>
  <c r="O128" i="26"/>
  <c r="N128" i="26"/>
  <c r="M128" i="26"/>
  <c r="O122" i="26"/>
  <c r="N122" i="26"/>
  <c r="M122" i="26"/>
  <c r="O116" i="26"/>
  <c r="N116" i="26"/>
  <c r="M116" i="26"/>
  <c r="O110" i="26"/>
  <c r="N110" i="26"/>
  <c r="M110" i="26"/>
  <c r="O108" i="26"/>
  <c r="N108" i="26"/>
  <c r="M108" i="26"/>
  <c r="O105" i="26"/>
  <c r="N105" i="26"/>
  <c r="M105" i="26"/>
  <c r="O104" i="26"/>
  <c r="N104" i="26"/>
  <c r="M104" i="26"/>
  <c r="O99" i="26"/>
  <c r="N99" i="26"/>
  <c r="M99" i="26"/>
  <c r="O96" i="26"/>
  <c r="N96" i="26"/>
  <c r="M96" i="26"/>
  <c r="O93" i="26"/>
  <c r="N93" i="26"/>
  <c r="M93" i="26"/>
  <c r="O91" i="26"/>
  <c r="N91" i="26"/>
  <c r="M91" i="26"/>
  <c r="O62" i="26"/>
  <c r="N62" i="26"/>
  <c r="M62" i="26"/>
  <c r="O58" i="26"/>
  <c r="N58" i="26"/>
  <c r="M58" i="26"/>
  <c r="O49" i="26"/>
  <c r="N49" i="26"/>
  <c r="M49" i="26"/>
  <c r="O48" i="26"/>
  <c r="N48" i="26"/>
  <c r="M48" i="26"/>
  <c r="O43" i="26"/>
  <c r="N43" i="26"/>
  <c r="M43" i="26"/>
  <c r="O35" i="26"/>
  <c r="N35" i="26"/>
  <c r="M35" i="26"/>
  <c r="O34" i="26"/>
  <c r="N34" i="26"/>
  <c r="M34" i="26"/>
  <c r="O30" i="26"/>
  <c r="N30" i="26"/>
  <c r="M30" i="26"/>
  <c r="O29" i="26"/>
  <c r="N29" i="26"/>
  <c r="M29" i="26"/>
  <c r="O20" i="26"/>
  <c r="N20" i="26"/>
  <c r="M20" i="26"/>
  <c r="O14" i="26"/>
  <c r="N14" i="26"/>
  <c r="M14" i="26"/>
  <c r="K131" i="26"/>
  <c r="J131" i="26"/>
  <c r="I131" i="26"/>
  <c r="F131" i="26"/>
  <c r="G131" i="26"/>
  <c r="E131" i="26"/>
  <c r="K123" i="26"/>
  <c r="J123" i="26"/>
  <c r="I123" i="26"/>
  <c r="G123" i="26"/>
  <c r="F123" i="26"/>
  <c r="E123" i="26"/>
  <c r="N123" i="26"/>
  <c r="M123" i="26"/>
  <c r="H116" i="26"/>
  <c r="H99" i="26"/>
  <c r="H100" i="26"/>
  <c r="H62" i="26"/>
  <c r="L148" i="26"/>
  <c r="L134" i="26"/>
  <c r="L94" i="26"/>
  <c r="L81" i="26"/>
  <c r="L72" i="26"/>
  <c r="L68" i="26"/>
  <c r="L31" i="26"/>
  <c r="L28" i="26"/>
  <c r="O123" i="26" l="1"/>
  <c r="J102" i="26"/>
  <c r="I102" i="26"/>
  <c r="E102" i="26"/>
  <c r="G100" i="26"/>
  <c r="F100" i="26"/>
  <c r="E100" i="26"/>
  <c r="O100" i="26"/>
  <c r="N100" i="26"/>
  <c r="M100" i="26"/>
  <c r="H104" i="26"/>
  <c r="H108" i="26"/>
  <c r="H91" i="26"/>
  <c r="P116" i="26"/>
  <c r="H49" i="26" l="1"/>
  <c r="P49" i="26" l="1"/>
  <c r="I41" i="24"/>
  <c r="G12" i="24"/>
  <c r="O92" i="26" l="1"/>
  <c r="L133" i="26" l="1"/>
  <c r="L90" i="26"/>
  <c r="H35" i="26"/>
  <c r="H12" i="26"/>
  <c r="H11" i="26"/>
  <c r="H10" i="26"/>
  <c r="I25" i="25"/>
  <c r="H25" i="25"/>
  <c r="G25" i="25"/>
  <c r="F97" i="26"/>
  <c r="D25" i="25" s="1"/>
  <c r="G97" i="26"/>
  <c r="E97" i="26"/>
  <c r="C25" i="25" s="1"/>
  <c r="E25" i="25" l="1"/>
  <c r="O97" i="26"/>
  <c r="N97" i="26"/>
  <c r="M97" i="26"/>
  <c r="P35" i="26"/>
  <c r="H29" i="26"/>
  <c r="F51" i="26"/>
  <c r="G51" i="26"/>
  <c r="E51" i="26"/>
  <c r="O81" i="26"/>
  <c r="N81" i="26"/>
  <c r="M81" i="26"/>
  <c r="O50" i="26"/>
  <c r="N50" i="26"/>
  <c r="M50" i="26"/>
  <c r="H50" i="26"/>
  <c r="O51" i="26"/>
  <c r="N51" i="26"/>
  <c r="M51" i="26"/>
  <c r="H48" i="26"/>
  <c r="P48" i="26" l="1"/>
  <c r="P50" i="26"/>
  <c r="P29" i="26"/>
  <c r="L128" i="26" l="1"/>
  <c r="L33" i="26"/>
  <c r="I37" i="26"/>
  <c r="G18" i="25" s="1"/>
  <c r="J37" i="26"/>
  <c r="H12" i="24" l="1"/>
  <c r="I54" i="24"/>
  <c r="I48" i="24"/>
  <c r="F12" i="24"/>
  <c r="O70" i="26" l="1"/>
  <c r="N70" i="26"/>
  <c r="M70" i="26"/>
  <c r="O44" i="26"/>
  <c r="N44" i="26"/>
  <c r="M44" i="26"/>
  <c r="O12" i="26"/>
  <c r="N12" i="26"/>
  <c r="M12" i="26"/>
  <c r="H110" i="26"/>
  <c r="I55" i="24"/>
  <c r="P110" i="26" l="1"/>
  <c r="P144" i="26"/>
  <c r="P12" i="26"/>
  <c r="P44" i="26"/>
  <c r="P70" i="26"/>
  <c r="P20" i="26"/>
  <c r="P128" i="26"/>
  <c r="G19" i="25"/>
  <c r="O36" i="26"/>
  <c r="N36" i="26"/>
  <c r="M36" i="26"/>
  <c r="O33" i="26"/>
  <c r="N33" i="26"/>
  <c r="M33" i="26"/>
  <c r="M10" i="26"/>
  <c r="N10" i="26"/>
  <c r="O10" i="26"/>
  <c r="M11" i="26"/>
  <c r="N11" i="26"/>
  <c r="O11" i="26"/>
  <c r="M13" i="26"/>
  <c r="N13" i="26"/>
  <c r="O13" i="26"/>
  <c r="P33" i="26" l="1"/>
  <c r="H20" i="26"/>
  <c r="H13" i="26" l="1"/>
  <c r="P13" i="26" l="1"/>
  <c r="O133" i="26"/>
  <c r="N133" i="26"/>
  <c r="M133" i="26"/>
  <c r="O125" i="26"/>
  <c r="N125" i="26"/>
  <c r="M125" i="26"/>
  <c r="O111" i="26"/>
  <c r="N111" i="26"/>
  <c r="M111" i="26"/>
  <c r="P111" i="26" l="1"/>
  <c r="K138" i="26"/>
  <c r="J138" i="26"/>
  <c r="I138" i="26"/>
  <c r="F138" i="26"/>
  <c r="G138" i="26"/>
  <c r="E138" i="26"/>
  <c r="H111" i="26"/>
  <c r="K106" i="26" l="1"/>
  <c r="J106" i="26"/>
  <c r="I106" i="26"/>
  <c r="G106" i="26"/>
  <c r="E106" i="26"/>
  <c r="C27" i="25" s="1"/>
  <c r="F106" i="26"/>
  <c r="D27" i="25" s="1"/>
  <c r="K134" i="26" l="1"/>
  <c r="O21" i="26"/>
  <c r="N75" i="26"/>
  <c r="O55" i="26"/>
  <c r="O53" i="26"/>
  <c r="O19" i="26"/>
  <c r="H23" i="26"/>
  <c r="O117" i="26"/>
  <c r="N117" i="26"/>
  <c r="M117" i="26"/>
  <c r="O106" i="26"/>
  <c r="N106" i="26"/>
  <c r="M106" i="26"/>
  <c r="N92" i="26"/>
  <c r="M92" i="26"/>
  <c r="O90" i="26"/>
  <c r="N90" i="26"/>
  <c r="M90" i="26"/>
  <c r="O88" i="26"/>
  <c r="N88" i="26"/>
  <c r="M88" i="26"/>
  <c r="O45" i="26"/>
  <c r="N45" i="26"/>
  <c r="M45" i="26"/>
  <c r="O32" i="26"/>
  <c r="N32" i="26"/>
  <c r="M32" i="26"/>
  <c r="O26" i="26"/>
  <c r="N26" i="26"/>
  <c r="M26" i="26"/>
  <c r="O23" i="26"/>
  <c r="N23" i="26"/>
  <c r="M23" i="26"/>
  <c r="O109" i="26"/>
  <c r="N109" i="26"/>
  <c r="M109" i="26"/>
  <c r="H109" i="26"/>
  <c r="I35" i="25"/>
  <c r="H35" i="25"/>
  <c r="I34" i="25"/>
  <c r="H34" i="25"/>
  <c r="I33" i="25"/>
  <c r="H33" i="25"/>
  <c r="I27" i="25"/>
  <c r="H18" i="25"/>
  <c r="I16" i="25"/>
  <c r="H16" i="25"/>
  <c r="H15" i="25"/>
  <c r="I14" i="25"/>
  <c r="H14" i="25"/>
  <c r="O138" i="26"/>
  <c r="N138" i="26"/>
  <c r="O61" i="26"/>
  <c r="N61" i="26"/>
  <c r="O22" i="26"/>
  <c r="N22" i="26"/>
  <c r="P61" i="26" l="1"/>
  <c r="P92" i="26"/>
  <c r="P90" i="26"/>
  <c r="P23" i="26"/>
  <c r="P88" i="26"/>
  <c r="P125" i="26"/>
  <c r="P45" i="26"/>
  <c r="P117" i="26"/>
  <c r="P109" i="26"/>
  <c r="P22" i="26"/>
  <c r="P36" i="26"/>
  <c r="P136" i="26"/>
  <c r="H22" i="26" l="1"/>
  <c r="K126" i="26"/>
  <c r="J126" i="26"/>
  <c r="I126" i="26"/>
  <c r="F126" i="26"/>
  <c r="G126" i="26"/>
  <c r="E126" i="26"/>
  <c r="H117" i="26"/>
  <c r="H88" i="26"/>
  <c r="O75" i="26"/>
  <c r="M75" i="26"/>
  <c r="H75" i="26"/>
  <c r="N53" i="26"/>
  <c r="P53" i="26" s="1"/>
  <c r="N54" i="26"/>
  <c r="N56" i="26"/>
  <c r="N57" i="26"/>
  <c r="N59" i="26"/>
  <c r="N60" i="26"/>
  <c r="N63" i="26"/>
  <c r="N64" i="26"/>
  <c r="N65" i="26"/>
  <c r="N68" i="26"/>
  <c r="N69" i="26"/>
  <c r="N71" i="26"/>
  <c r="N78" i="26"/>
  <c r="N79" i="26"/>
  <c r="N82" i="26"/>
  <c r="N84" i="26"/>
  <c r="N85" i="26"/>
  <c r="K94" i="26"/>
  <c r="J94" i="26"/>
  <c r="F66" i="26"/>
  <c r="D20" i="25" s="1"/>
  <c r="F72" i="26"/>
  <c r="D21" i="25" s="1"/>
  <c r="F76" i="26"/>
  <c r="D22" i="25" s="1"/>
  <c r="F86" i="26"/>
  <c r="F94" i="26"/>
  <c r="G76" i="26"/>
  <c r="G94" i="26"/>
  <c r="E76" i="26"/>
  <c r="C22" i="25" s="1"/>
  <c r="E94" i="26"/>
  <c r="H45" i="26"/>
  <c r="I30" i="24"/>
  <c r="O83" i="26"/>
  <c r="N83" i="26"/>
  <c r="M83" i="26"/>
  <c r="H83" i="26"/>
  <c r="K31" i="26"/>
  <c r="I17" i="25" s="1"/>
  <c r="J31" i="26"/>
  <c r="H17" i="25" s="1"/>
  <c r="N28" i="26"/>
  <c r="O28" i="26"/>
  <c r="I129" i="26"/>
  <c r="G31" i="25" s="1"/>
  <c r="N21" i="26"/>
  <c r="P21" i="26" s="1"/>
  <c r="M21" i="26"/>
  <c r="M22" i="26"/>
  <c r="O134" i="26"/>
  <c r="N134" i="26"/>
  <c r="I32" i="25"/>
  <c r="J134" i="26"/>
  <c r="I134" i="26"/>
  <c r="I148" i="26" s="1"/>
  <c r="F134" i="26"/>
  <c r="D32" i="25" s="1"/>
  <c r="G134" i="26"/>
  <c r="E134" i="26"/>
  <c r="C32" i="25" s="1"/>
  <c r="K37" i="26"/>
  <c r="L37" i="26" s="1"/>
  <c r="I21" i="24"/>
  <c r="N19" i="26"/>
  <c r="O27" i="26"/>
  <c r="N27" i="26"/>
  <c r="K129" i="26"/>
  <c r="J129" i="26"/>
  <c r="I46" i="24"/>
  <c r="O71" i="26"/>
  <c r="O142" i="26"/>
  <c r="O126" i="26"/>
  <c r="N126" i="26"/>
  <c r="O80" i="26"/>
  <c r="N80" i="26"/>
  <c r="N55" i="26"/>
  <c r="P55" i="26" s="1"/>
  <c r="O42" i="26"/>
  <c r="N42" i="26"/>
  <c r="O74" i="26"/>
  <c r="G66" i="26"/>
  <c r="G46" i="26"/>
  <c r="G72" i="26"/>
  <c r="E21" i="25" s="1"/>
  <c r="G86" i="26"/>
  <c r="E23" i="25" s="1"/>
  <c r="G129" i="26"/>
  <c r="E31" i="25" s="1"/>
  <c r="G31" i="26"/>
  <c r="E17" i="25" s="1"/>
  <c r="G25" i="26"/>
  <c r="E16" i="25" s="1"/>
  <c r="G37" i="26"/>
  <c r="E18" i="25" s="1"/>
  <c r="G15" i="26"/>
  <c r="G17" i="26" s="1"/>
  <c r="G142" i="26"/>
  <c r="E34" i="25" s="1"/>
  <c r="G146" i="26"/>
  <c r="E35" i="25" s="1"/>
  <c r="G118" i="26"/>
  <c r="E28" i="25" s="1"/>
  <c r="M138" i="26"/>
  <c r="D33" i="25"/>
  <c r="H70" i="26"/>
  <c r="F31" i="26"/>
  <c r="D17" i="25" s="1"/>
  <c r="K72" i="26"/>
  <c r="J72" i="26"/>
  <c r="L79" i="26"/>
  <c r="O115" i="26"/>
  <c r="N115" i="26"/>
  <c r="M115" i="26"/>
  <c r="O114" i="26"/>
  <c r="N114" i="26"/>
  <c r="M114" i="26"/>
  <c r="O113" i="26"/>
  <c r="N113" i="26"/>
  <c r="M113" i="26"/>
  <c r="O112" i="26"/>
  <c r="N112" i="26"/>
  <c r="M112" i="26"/>
  <c r="N74" i="26"/>
  <c r="N76" i="26" s="1"/>
  <c r="M74" i="26"/>
  <c r="M71" i="26"/>
  <c r="O68" i="26"/>
  <c r="M68" i="26"/>
  <c r="H44" i="26"/>
  <c r="H71" i="26"/>
  <c r="M28" i="26"/>
  <c r="H28" i="26"/>
  <c r="I49" i="24"/>
  <c r="O41" i="26"/>
  <c r="N41" i="26"/>
  <c r="M41" i="26"/>
  <c r="M42" i="26"/>
  <c r="F46" i="26"/>
  <c r="F102" i="26" s="1"/>
  <c r="E46" i="26"/>
  <c r="N89" i="26"/>
  <c r="O54" i="26"/>
  <c r="O56" i="26"/>
  <c r="O57" i="26"/>
  <c r="O59" i="26"/>
  <c r="M19" i="26"/>
  <c r="H19" i="26"/>
  <c r="O60" i="26"/>
  <c r="O63" i="26"/>
  <c r="O64" i="26"/>
  <c r="O65" i="26"/>
  <c r="O69" i="26"/>
  <c r="O78" i="26"/>
  <c r="O79" i="26"/>
  <c r="O82" i="26"/>
  <c r="O84" i="26"/>
  <c r="O85" i="26"/>
  <c r="O89" i="26"/>
  <c r="M89" i="26"/>
  <c r="M69" i="26"/>
  <c r="M53" i="26"/>
  <c r="M54" i="26"/>
  <c r="M55" i="26"/>
  <c r="M56" i="26"/>
  <c r="M57" i="26"/>
  <c r="M59" i="26"/>
  <c r="M60" i="26"/>
  <c r="M61" i="26"/>
  <c r="M63" i="26"/>
  <c r="M64" i="26"/>
  <c r="M65" i="26"/>
  <c r="M78" i="26"/>
  <c r="M79" i="26"/>
  <c r="M80" i="26"/>
  <c r="M82" i="26"/>
  <c r="M84" i="26"/>
  <c r="M85" i="26"/>
  <c r="E72" i="26"/>
  <c r="C21" i="25" s="1"/>
  <c r="E66" i="26"/>
  <c r="C20" i="25" s="1"/>
  <c r="E86" i="26"/>
  <c r="C23" i="25" s="1"/>
  <c r="K46" i="26"/>
  <c r="J46" i="26"/>
  <c r="J118" i="26"/>
  <c r="K118" i="26"/>
  <c r="H55" i="26"/>
  <c r="H56" i="24"/>
  <c r="G56" i="24"/>
  <c r="G24" i="25"/>
  <c r="E15" i="26"/>
  <c r="E17" i="26" s="1"/>
  <c r="M9" i="26"/>
  <c r="F15" i="26"/>
  <c r="F17" i="26" s="1"/>
  <c r="N9" i="26"/>
  <c r="O9" i="26"/>
  <c r="I52" i="24"/>
  <c r="H115" i="26"/>
  <c r="E31" i="26"/>
  <c r="C17" i="25" s="1"/>
  <c r="I31" i="26"/>
  <c r="I39" i="26" s="1"/>
  <c r="M27" i="26"/>
  <c r="I20" i="24"/>
  <c r="F50" i="24"/>
  <c r="F58" i="24" s="1"/>
  <c r="C7" i="25" s="1"/>
  <c r="H50" i="24"/>
  <c r="G50" i="24"/>
  <c r="I29" i="24"/>
  <c r="I53" i="24"/>
  <c r="G13" i="24"/>
  <c r="G16" i="24"/>
  <c r="G33" i="24"/>
  <c r="G36" i="24"/>
  <c r="H13" i="24"/>
  <c r="H16" i="24"/>
  <c r="H33" i="24"/>
  <c r="I33" i="24" s="1"/>
  <c r="H36" i="24"/>
  <c r="F13" i="24"/>
  <c r="F16" i="24"/>
  <c r="F33" i="24"/>
  <c r="F36" i="24"/>
  <c r="I28" i="24"/>
  <c r="I32" i="24"/>
  <c r="I42" i="24"/>
  <c r="I43" i="24"/>
  <c r="I44" i="24"/>
  <c r="I45" i="24"/>
  <c r="I47" i="24"/>
  <c r="I15" i="24"/>
  <c r="I10" i="24"/>
  <c r="I40" i="24"/>
  <c r="I35" i="24"/>
  <c r="I27" i="24"/>
  <c r="I26" i="24"/>
  <c r="I25" i="24"/>
  <c r="I24" i="24"/>
  <c r="I23" i="24"/>
  <c r="I22" i="24"/>
  <c r="I19" i="24"/>
  <c r="I18" i="24"/>
  <c r="I12" i="24"/>
  <c r="I11" i="24"/>
  <c r="I9" i="24"/>
  <c r="I8" i="24"/>
  <c r="I118" i="26"/>
  <c r="I120" i="26" s="1"/>
  <c r="F118" i="26"/>
  <c r="F120" i="26" s="1"/>
  <c r="E118" i="26"/>
  <c r="E120" i="26" s="1"/>
  <c r="I66" i="26"/>
  <c r="K66" i="26"/>
  <c r="I20" i="25" s="1"/>
  <c r="J66" i="26"/>
  <c r="M129" i="26"/>
  <c r="H42" i="26"/>
  <c r="H36" i="26"/>
  <c r="H136" i="26"/>
  <c r="E129" i="26"/>
  <c r="I72" i="26"/>
  <c r="G21" i="25" s="1"/>
  <c r="O129" i="26"/>
  <c r="N129" i="26"/>
  <c r="N131" i="26" s="1"/>
  <c r="F129" i="26"/>
  <c r="D31" i="25" s="1"/>
  <c r="H128" i="26"/>
  <c r="K76" i="26"/>
  <c r="I22" i="25" s="1"/>
  <c r="J76" i="26"/>
  <c r="H22" i="25" s="1"/>
  <c r="K15" i="26"/>
  <c r="M126" i="26"/>
  <c r="M146" i="26"/>
  <c r="M7" i="26"/>
  <c r="M24" i="26"/>
  <c r="I86" i="26"/>
  <c r="E25" i="26"/>
  <c r="C16" i="25" s="1"/>
  <c r="E37" i="26"/>
  <c r="C18" i="25" s="1"/>
  <c r="E142" i="26"/>
  <c r="C34" i="25" s="1"/>
  <c r="E146" i="26"/>
  <c r="H113" i="26"/>
  <c r="H68" i="26"/>
  <c r="H27" i="26"/>
  <c r="O24" i="26"/>
  <c r="N24" i="26"/>
  <c r="H140" i="26"/>
  <c r="K148" i="26"/>
  <c r="F25" i="26"/>
  <c r="H114" i="26"/>
  <c r="H79" i="26"/>
  <c r="H80" i="26"/>
  <c r="H82" i="26"/>
  <c r="H84" i="26"/>
  <c r="H85" i="26"/>
  <c r="H65" i="26"/>
  <c r="H59" i="26"/>
  <c r="H24" i="26"/>
  <c r="H144" i="26"/>
  <c r="H53" i="26"/>
  <c r="H54" i="26"/>
  <c r="H56" i="26"/>
  <c r="H57" i="26"/>
  <c r="H7" i="26"/>
  <c r="F37" i="26"/>
  <c r="D18" i="25" s="1"/>
  <c r="O7" i="26"/>
  <c r="N146" i="26"/>
  <c r="N7" i="26"/>
  <c r="K86" i="26"/>
  <c r="J86" i="26"/>
  <c r="F142" i="26"/>
  <c r="D34" i="25" s="1"/>
  <c r="F146" i="26"/>
  <c r="D35" i="25" s="1"/>
  <c r="P133" i="26"/>
  <c r="L125" i="26"/>
  <c r="L84" i="26"/>
  <c r="L78" i="26"/>
  <c r="H133" i="26"/>
  <c r="H125" i="26"/>
  <c r="H112" i="26"/>
  <c r="H92" i="26"/>
  <c r="H90" i="26"/>
  <c r="H89" i="26"/>
  <c r="H78" i="26"/>
  <c r="H74" i="26"/>
  <c r="H69" i="26"/>
  <c r="H64" i="26"/>
  <c r="H63" i="26"/>
  <c r="H61" i="26"/>
  <c r="H60" i="26"/>
  <c r="H41" i="26"/>
  <c r="H21" i="26"/>
  <c r="H9" i="26"/>
  <c r="G28" i="25"/>
  <c r="E27" i="25"/>
  <c r="C14" i="25"/>
  <c r="C33" i="25"/>
  <c r="D14" i="25"/>
  <c r="E14" i="25"/>
  <c r="O131" i="26" l="1"/>
  <c r="M131" i="26"/>
  <c r="E19" i="25"/>
  <c r="G102" i="26"/>
  <c r="I21" i="25"/>
  <c r="K102" i="26"/>
  <c r="C19" i="25"/>
  <c r="P71" i="26"/>
  <c r="D19" i="25"/>
  <c r="E22" i="25"/>
  <c r="F22" i="25" s="1"/>
  <c r="C24" i="25"/>
  <c r="E24" i="25"/>
  <c r="P63" i="26"/>
  <c r="P60" i="26"/>
  <c r="P57" i="26"/>
  <c r="H51" i="26"/>
  <c r="I31" i="25"/>
  <c r="L129" i="26"/>
  <c r="P59" i="26"/>
  <c r="P89" i="26"/>
  <c r="P54" i="26"/>
  <c r="P56" i="26"/>
  <c r="E32" i="25"/>
  <c r="F32" i="25" s="1"/>
  <c r="G148" i="26"/>
  <c r="H19" i="25"/>
  <c r="I19" i="25"/>
  <c r="G32" i="25"/>
  <c r="P79" i="26"/>
  <c r="P68" i="26"/>
  <c r="I28" i="25"/>
  <c r="I23" i="25"/>
  <c r="H23" i="25"/>
  <c r="G23" i="25"/>
  <c r="D23" i="25"/>
  <c r="F23" i="25" s="1"/>
  <c r="I30" i="25"/>
  <c r="D30" i="25"/>
  <c r="E30" i="25"/>
  <c r="E15" i="25"/>
  <c r="H94" i="26"/>
  <c r="G30" i="25"/>
  <c r="N31" i="26"/>
  <c r="H30" i="25"/>
  <c r="C30" i="25"/>
  <c r="P27" i="26"/>
  <c r="P11" i="26"/>
  <c r="P9" i="26"/>
  <c r="H118" i="26"/>
  <c r="D24" i="25"/>
  <c r="F24" i="25" s="1"/>
  <c r="M25" i="26"/>
  <c r="P85" i="26"/>
  <c r="P78" i="26"/>
  <c r="H72" i="26"/>
  <c r="H126" i="26"/>
  <c r="L126" i="26"/>
  <c r="H25" i="26"/>
  <c r="P82" i="26"/>
  <c r="P65" i="26"/>
  <c r="N66" i="26"/>
  <c r="J39" i="26"/>
  <c r="H32" i="25"/>
  <c r="H28" i="25"/>
  <c r="H21" i="25"/>
  <c r="H20" i="25"/>
  <c r="O31" i="26"/>
  <c r="H76" i="26"/>
  <c r="J120" i="26"/>
  <c r="I56" i="24"/>
  <c r="H24" i="25"/>
  <c r="H66" i="26"/>
  <c r="I24" i="25"/>
  <c r="H58" i="24"/>
  <c r="E7" i="25" s="1"/>
  <c r="H38" i="24"/>
  <c r="E4" i="25" s="1"/>
  <c r="I13" i="24"/>
  <c r="N118" i="26"/>
  <c r="N120" i="26" s="1"/>
  <c r="H142" i="26"/>
  <c r="H134" i="26"/>
  <c r="P112" i="26"/>
  <c r="G20" i="25"/>
  <c r="H46" i="26"/>
  <c r="H86" i="26"/>
  <c r="F35" i="25"/>
  <c r="C15" i="25"/>
  <c r="E20" i="25"/>
  <c r="F20" i="25" s="1"/>
  <c r="P74" i="26"/>
  <c r="N25" i="26"/>
  <c r="P83" i="26"/>
  <c r="F148" i="26"/>
  <c r="P7" i="26"/>
  <c r="E148" i="26"/>
  <c r="P10" i="26"/>
  <c r="H37" i="26"/>
  <c r="H31" i="26"/>
  <c r="P140" i="26"/>
  <c r="P41" i="26"/>
  <c r="F18" i="25"/>
  <c r="D28" i="25"/>
  <c r="N142" i="26"/>
  <c r="N34" i="25" s="1"/>
  <c r="N37" i="26"/>
  <c r="J148" i="26"/>
  <c r="M72" i="26"/>
  <c r="P84" i="26"/>
  <c r="O72" i="26"/>
  <c r="P64" i="26"/>
  <c r="N46" i="26"/>
  <c r="P28" i="26"/>
  <c r="O118" i="26"/>
  <c r="P113" i="26"/>
  <c r="P114" i="26"/>
  <c r="P115" i="26"/>
  <c r="M142" i="26"/>
  <c r="P138" i="26"/>
  <c r="H138" i="26"/>
  <c r="P42" i="26"/>
  <c r="P80" i="26"/>
  <c r="P19" i="26"/>
  <c r="O37" i="26"/>
  <c r="M118" i="26"/>
  <c r="M46" i="26"/>
  <c r="F31" i="25"/>
  <c r="D15" i="25"/>
  <c r="N14" i="25"/>
  <c r="D16" i="25"/>
  <c r="F16" i="25" s="1"/>
  <c r="C35" i="25"/>
  <c r="C28" i="25"/>
  <c r="C31" i="25"/>
  <c r="E33" i="25"/>
  <c r="F33" i="25" s="1"/>
  <c r="H15" i="26"/>
  <c r="P69" i="26"/>
  <c r="O25" i="26"/>
  <c r="M37" i="26"/>
  <c r="H129" i="26"/>
  <c r="M31" i="26"/>
  <c r="O15" i="26"/>
  <c r="O17" i="26" s="1"/>
  <c r="O46" i="26"/>
  <c r="M76" i="26"/>
  <c r="G120" i="26"/>
  <c r="H120" i="26" s="1"/>
  <c r="O76" i="26"/>
  <c r="P75" i="26"/>
  <c r="E39" i="26"/>
  <c r="G58" i="24"/>
  <c r="D7" i="25" s="1"/>
  <c r="H31" i="25"/>
  <c r="K39" i="26"/>
  <c r="I18" i="25"/>
  <c r="J18" i="25" s="1"/>
  <c r="N15" i="26"/>
  <c r="N17" i="26" s="1"/>
  <c r="K17" i="26"/>
  <c r="I15" i="25"/>
  <c r="F17" i="25"/>
  <c r="F14" i="25"/>
  <c r="M15" i="26"/>
  <c r="F39" i="26"/>
  <c r="I36" i="24"/>
  <c r="G38" i="24"/>
  <c r="M66" i="26"/>
  <c r="M134" i="26"/>
  <c r="F38" i="24"/>
  <c r="C4" i="25" s="1"/>
  <c r="M86" i="26"/>
  <c r="F34" i="25"/>
  <c r="F21" i="25"/>
  <c r="L86" i="26"/>
  <c r="N86" i="26"/>
  <c r="M94" i="26"/>
  <c r="H17" i="26"/>
  <c r="N94" i="26"/>
  <c r="N72" i="26"/>
  <c r="N33" i="25"/>
  <c r="O94" i="26"/>
  <c r="O66" i="26"/>
  <c r="G39" i="26"/>
  <c r="O86" i="26"/>
  <c r="P129" i="26"/>
  <c r="P134" i="26"/>
  <c r="N32" i="25"/>
  <c r="O146" i="26"/>
  <c r="P126" i="26"/>
  <c r="H146" i="26"/>
  <c r="P24" i="26"/>
  <c r="I50" i="24"/>
  <c r="I16" i="24"/>
  <c r="K120" i="26"/>
  <c r="J31" i="25" l="1"/>
  <c r="N31" i="25"/>
  <c r="N102" i="26"/>
  <c r="M102" i="26"/>
  <c r="O102" i="26"/>
  <c r="E150" i="26"/>
  <c r="G150" i="26"/>
  <c r="F150" i="26"/>
  <c r="K36" i="25"/>
  <c r="N22" i="25"/>
  <c r="L39" i="26"/>
  <c r="P51" i="26"/>
  <c r="G36" i="25"/>
  <c r="C6" i="25" s="1"/>
  <c r="J23" i="25"/>
  <c r="J30" i="25"/>
  <c r="F15" i="25"/>
  <c r="N17" i="25"/>
  <c r="H131" i="26"/>
  <c r="P46" i="26"/>
  <c r="P31" i="26"/>
  <c r="I150" i="26"/>
  <c r="L131" i="26"/>
  <c r="M120" i="26"/>
  <c r="P76" i="26"/>
  <c r="N39" i="26"/>
  <c r="N16" i="25"/>
  <c r="N30" i="25"/>
  <c r="N18" i="25"/>
  <c r="E36" i="25"/>
  <c r="E5" i="25" s="1"/>
  <c r="I36" i="25"/>
  <c r="E6" i="25" s="1"/>
  <c r="N23" i="25"/>
  <c r="I38" i="24"/>
  <c r="D4" i="25"/>
  <c r="F4" i="25" s="1"/>
  <c r="P25" i="26"/>
  <c r="P142" i="26"/>
  <c r="F7" i="25"/>
  <c r="M39" i="26"/>
  <c r="H148" i="26"/>
  <c r="M17" i="26"/>
  <c r="P37" i="26"/>
  <c r="O39" i="26"/>
  <c r="N148" i="26"/>
  <c r="P72" i="26"/>
  <c r="C36" i="25"/>
  <c r="C5" i="25" s="1"/>
  <c r="P15" i="26"/>
  <c r="F19" i="25"/>
  <c r="H102" i="26"/>
  <c r="H39" i="26"/>
  <c r="H36" i="25"/>
  <c r="D6" i="25" s="1"/>
  <c r="N24" i="25"/>
  <c r="P94" i="26"/>
  <c r="P118" i="26"/>
  <c r="J150" i="26"/>
  <c r="O120" i="26"/>
  <c r="P120" i="26" s="1"/>
  <c r="N20" i="25"/>
  <c r="M148" i="26"/>
  <c r="P86" i="26"/>
  <c r="P66" i="26"/>
  <c r="P17" i="26"/>
  <c r="P131" i="26"/>
  <c r="N21" i="25"/>
  <c r="I58" i="24"/>
  <c r="D36" i="25"/>
  <c r="P146" i="26"/>
  <c r="N35" i="25"/>
  <c r="O148" i="26"/>
  <c r="K150" i="26"/>
  <c r="C9" i="25" l="1"/>
  <c r="P39" i="26"/>
  <c r="H150" i="26"/>
  <c r="N15" i="25"/>
  <c r="N150" i="26"/>
  <c r="N28" i="25"/>
  <c r="M150" i="26"/>
  <c r="J36" i="25"/>
  <c r="N19" i="25"/>
  <c r="L150" i="26"/>
  <c r="L102" i="26"/>
  <c r="P102" i="26"/>
  <c r="L36" i="25"/>
  <c r="D5" i="25"/>
  <c r="F36" i="25"/>
  <c r="O150" i="26"/>
  <c r="P148" i="26"/>
  <c r="F6" i="25"/>
  <c r="E9" i="25"/>
  <c r="M36" i="25"/>
  <c r="P150" i="26" l="1"/>
  <c r="N36" i="25"/>
  <c r="F5" i="25"/>
  <c r="D9" i="25"/>
  <c r="F9" i="25" s="1"/>
</calcChain>
</file>

<file path=xl/sharedStrings.xml><?xml version="1.0" encoding="utf-8"?>
<sst xmlns="http://schemas.openxmlformats.org/spreadsheetml/2006/main" count="264" uniqueCount="227">
  <si>
    <t>Správní poplatky</t>
  </si>
  <si>
    <t>třída</t>
  </si>
  <si>
    <t>položka</t>
  </si>
  <si>
    <t>pení</t>
  </si>
  <si>
    <t>Daň z příjmů fyzických osob ze samostatné výdělečné činnosti</t>
  </si>
  <si>
    <t>Daň z příjmů právnických osob</t>
  </si>
  <si>
    <t>Poplatek ze psů</t>
  </si>
  <si>
    <t>Poplatek za užívání veřejného prostranství</t>
  </si>
  <si>
    <t>Poplatek ze vstupného</t>
  </si>
  <si>
    <t>TŘÍDA</t>
  </si>
  <si>
    <t xml:space="preserve">KAPITÁLOVÉ PŘÍJMY </t>
  </si>
  <si>
    <t xml:space="preserve">C E L K E M </t>
  </si>
  <si>
    <t>ODDÍL</t>
  </si>
  <si>
    <t>NÁZEV ODDÍLU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</si>
  <si>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</si>
  <si>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</si>
  <si>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</si>
  <si>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</si>
  <si>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</si>
  <si>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</si>
  <si>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</si>
  <si>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</si>
  <si>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</si>
  <si>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</si>
  <si>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</si>
  <si>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</si>
  <si>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</si>
  <si>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</si>
  <si>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</si>
  <si>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</si>
  <si>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</si>
  <si>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</si>
  <si>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</si>
  <si>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53</t>
  </si>
  <si>
    <t xml:space="preserve"> Bezpečnost a veřejný pořádek</t>
  </si>
  <si>
    <t>61</t>
  </si>
  <si>
    <t>62</t>
  </si>
  <si>
    <t>63</t>
  </si>
  <si>
    <t xml:space="preserve"> Finanční operace</t>
  </si>
  <si>
    <t>64</t>
  </si>
  <si>
    <t>Členěno dle skupin a oddílů rozpočtové skladby</t>
  </si>
  <si>
    <t>§</t>
  </si>
  <si>
    <t>pina</t>
  </si>
  <si>
    <t>Podnikání a restrukturalizace v zemědělství</t>
  </si>
  <si>
    <t>Silnice</t>
  </si>
  <si>
    <t>Předškolní zařízení</t>
  </si>
  <si>
    <t>Základní školy</t>
  </si>
  <si>
    <t>Zachování a obnova kulturních památek</t>
  </si>
  <si>
    <t>Zájmová činnost v kultuře</t>
  </si>
  <si>
    <t xml:space="preserve">Bytové hospodářství </t>
  </si>
  <si>
    <t>Pohřebnictví</t>
  </si>
  <si>
    <t>Sběr a svoz komunálních odpadů</t>
  </si>
  <si>
    <t>Péče o vzhled obcí a veřejnou zeleň</t>
  </si>
  <si>
    <t>Bezpečnost a veřejný pořádek</t>
  </si>
  <si>
    <t>Činnost místní správy</t>
  </si>
  <si>
    <t>Archivní činnost</t>
  </si>
  <si>
    <t>Obecné příjmy a výdaje z finančních operací</t>
  </si>
  <si>
    <t>Finanční operace</t>
  </si>
  <si>
    <t xml:space="preserve"> Požární ochrana a integrovaný záchranný systém</t>
  </si>
  <si>
    <t xml:space="preserve">Všeobecná ambulantní péče </t>
  </si>
  <si>
    <t>Zemědělství a lesní hospodářství</t>
  </si>
  <si>
    <t>Průmysl, stavebnictví, obchod a služby</t>
  </si>
  <si>
    <t>Vodní hospodářství</t>
  </si>
  <si>
    <t>Tělovýchova a zájmová činnost</t>
  </si>
  <si>
    <t>Zdravotnictví</t>
  </si>
  <si>
    <t>Ochrana životního prostředí</t>
  </si>
  <si>
    <t>Služby pro obyvatelstvo</t>
  </si>
  <si>
    <t>Bezpečnost státu a právní ochrana</t>
  </si>
  <si>
    <t>Ostatní činnosti</t>
  </si>
  <si>
    <t>Všeobecná veřejná správa a služby</t>
  </si>
  <si>
    <t>Daně z příjmů</t>
  </si>
  <si>
    <t>Majetkové daně</t>
  </si>
  <si>
    <t xml:space="preserve"> Průmyslová a ostatní odvětví hospodářství</t>
  </si>
  <si>
    <t xml:space="preserve"> Sociální věci a politika zaměstnanosti</t>
  </si>
  <si>
    <t>sesku-</t>
  </si>
  <si>
    <t>název položky</t>
  </si>
  <si>
    <t>sku-</t>
  </si>
  <si>
    <t>oddíl</t>
  </si>
  <si>
    <t>název paragrafu</t>
  </si>
  <si>
    <t xml:space="preserve">DAŇOVÉ PŘÍJMY                                </t>
  </si>
  <si>
    <t>Požární ochrana a integrovaný záchranný systém</t>
  </si>
  <si>
    <t>NÁZEV TŘÍDY</t>
  </si>
  <si>
    <t xml:space="preserve"> % S/UR</t>
  </si>
  <si>
    <t xml:space="preserve">NEDAŇOVÉ PŘÍJMY         </t>
  </si>
  <si>
    <t>nedaňové příjmy</t>
  </si>
  <si>
    <t>kapitálové příjmy</t>
  </si>
  <si>
    <t>nedaňové a kapitálové příjmy celkem</t>
  </si>
  <si>
    <t xml:space="preserve"> Ostatní činnosti       </t>
  </si>
  <si>
    <t xml:space="preserve">Ostatní činnosti j.n.         </t>
  </si>
  <si>
    <t>Nedaňové a kapitálové příjmy celkem</t>
  </si>
  <si>
    <t>Finanční vypořádání minulých let</t>
  </si>
  <si>
    <t>Daň z přidané hodnoty</t>
  </si>
  <si>
    <t>Požární ochrana - dobrovolná část</t>
  </si>
  <si>
    <t>Divadelní činnost</t>
  </si>
  <si>
    <t>Činnosti knihovnické</t>
  </si>
  <si>
    <t>Činnosti muzeí a galerií</t>
  </si>
  <si>
    <t>Sběr a zpracování druhotných surovin</t>
  </si>
  <si>
    <t>Pěstební činnost</t>
  </si>
  <si>
    <t>Dávky a podpory v sociálním zabezpečení</t>
  </si>
  <si>
    <t>Bydlení, komunální služby a územní rozvoj</t>
  </si>
  <si>
    <t xml:space="preserve"> Dávky a podpory v sociálním zabezpečení</t>
  </si>
  <si>
    <t>Daň z příjmů právnických osob za obce</t>
  </si>
  <si>
    <t>Převody z ostatních vlastních fondů</t>
  </si>
  <si>
    <t>Výstavní činnosti v kultuře</t>
  </si>
  <si>
    <t>Nebytové hospodářství</t>
  </si>
  <si>
    <t>Státní správa a územní samospráva</t>
  </si>
  <si>
    <t xml:space="preserve"> Státní správa a územní samospráva</t>
  </si>
  <si>
    <t xml:space="preserve"> Jiné veřejné služby a činnosti</t>
  </si>
  <si>
    <t>Jiné veřejné služby a činnosti</t>
  </si>
  <si>
    <t>Hudební činnost</t>
  </si>
  <si>
    <t>Soc. péče a pomoc v soc. zabezpečení a pol. zam.</t>
  </si>
  <si>
    <t>Daň z příjmů fyzických osob z kapitálových výnosů</t>
  </si>
  <si>
    <t>Daň z příjmů fyzických osob ze závislé činnosti a funkčních požitků</t>
  </si>
  <si>
    <t>Daně ze zboží a služeb v tuzemsku</t>
  </si>
  <si>
    <t>Odvody za odnětí půdy ze zemědělského půdního fondu</t>
  </si>
  <si>
    <t>Poplatky za odnětí pozemků plnění funkcí lesa</t>
  </si>
  <si>
    <t>Poplatek za lázeňský nebo rekreační pobyt</t>
  </si>
  <si>
    <t>Poplatek z ubytovací kapacity</t>
  </si>
  <si>
    <t>Poplatek za povolení k vjezdu do vybraných míst</t>
  </si>
  <si>
    <t>Převody z vlastních fondů hospodářské (podnikatelské) činnosti</t>
  </si>
  <si>
    <t>Ostatní zemědělská a potravinářská činnost a rozvoj</t>
  </si>
  <si>
    <t>Ostatní správa v průmyslu, stavebnictví, obch. a službách</t>
  </si>
  <si>
    <t>Ostatní záležitosti pozemních komunikací</t>
  </si>
  <si>
    <t>Ostatní záležitosti vodního hospodářství</t>
  </si>
  <si>
    <t>Filmová tvorba, distribuce, kina</t>
  </si>
  <si>
    <t>Ostatní záležitosti kultury</t>
  </si>
  <si>
    <t>Ostatní záležitosti sdělovacích prostředků</t>
  </si>
  <si>
    <t>Ostatní tělovýchovná činnost</t>
  </si>
  <si>
    <t>Ostatní programy rozvoje bydlení a bytové hospodářství</t>
  </si>
  <si>
    <t>Komunální služby a územní rozvoj j. n.</t>
  </si>
  <si>
    <t>Ostatní záležitosti bydlení, kom. služeb a územního rozvoje</t>
  </si>
  <si>
    <t>Využívání a zneškodňování komunálních odpadů</t>
  </si>
  <si>
    <t>Ostatní finanční operace</t>
  </si>
  <si>
    <t>Daňové příjmy celkem</t>
  </si>
  <si>
    <t>Ozdravování hosp. zvířat, zvláštní veterinární péče</t>
  </si>
  <si>
    <t>Podpora ostatních produkčních činností</t>
  </si>
  <si>
    <t>Využití volného času dětí a mládeže</t>
  </si>
  <si>
    <t>Sportovní zařízení v majetku obce</t>
  </si>
  <si>
    <t>Odvádění a čištění odpadních vod j.n.</t>
  </si>
  <si>
    <t>-</t>
  </si>
  <si>
    <t>Neinvestiční přijaté transfery ze SR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</si>
  <si>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</si>
  <si>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</si>
  <si>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krajů</t>
  </si>
  <si>
    <t>Ostatní investiční přijaté transfery ze státního rozpočtu</t>
  </si>
  <si>
    <t>Investiční přijaté transfery</t>
  </si>
  <si>
    <t>Neinvestiční přijaté transfery</t>
  </si>
  <si>
    <t>Přijaté transfery celkem</t>
  </si>
  <si>
    <t>Ostatní poplatky a odvody v oblasti životního prostředí</t>
  </si>
  <si>
    <t>Příjmy za zkoušky z odborné způsobilosti od žadatelů o řidičská oprávnění</t>
  </si>
  <si>
    <t>Daně a poplatky z vybraných činností a služeb</t>
  </si>
  <si>
    <t>Ostatní odvody z vybraných činností a služeb</t>
  </si>
  <si>
    <t>Vnitřní obchod</t>
  </si>
  <si>
    <t>Soc. pomoc osobám v nouzi a soc. nepřizpůsobivým</t>
  </si>
  <si>
    <t>Osobní asistence, pečovatelská služba</t>
  </si>
  <si>
    <t>Denní stacionáře a centra denních služeb</t>
  </si>
  <si>
    <t xml:space="preserve">PŘIJATÉ TRANSFERY            </t>
  </si>
  <si>
    <t>Neinvestiční přijaté transfery od obcí z jiného okresu či kraje</t>
  </si>
  <si>
    <t>Ekologická výchova a osvěta</t>
  </si>
  <si>
    <t>Ostatní služby a činnosti v oblasti sociální péče</t>
  </si>
  <si>
    <t>Ostatní služby a činnosti v oblasti sociální prevence</t>
  </si>
  <si>
    <t>Investiční přijaté transfery ze státních fondů</t>
  </si>
  <si>
    <t>Neinvestiční přijaté transfery od regionálních rad</t>
  </si>
  <si>
    <t>Neinvestiční přijaté transfery od mezinárodních institucí</t>
  </si>
  <si>
    <t>Investiční přijaté transfery od regionálních rad</t>
  </si>
  <si>
    <t>Ostatní dráhy</t>
  </si>
  <si>
    <t>Ostatní dávky sociální pomoci</t>
  </si>
  <si>
    <t>Ost. záležitosti předškolní výchovy a základního vzdělávání</t>
  </si>
  <si>
    <t>Ostatní zájmová činnost a rekreace</t>
  </si>
  <si>
    <t xml:space="preserve"> Sociální péče a pomoc a spol. činnosti v soc. zabez. a pol. zam.</t>
  </si>
  <si>
    <t>Poplatek za provoz systému - komunální odpad</t>
  </si>
  <si>
    <t>Odvod z loterií apod. her kromě z výherních hracích přístrojů</t>
  </si>
  <si>
    <t>Odvod z výherních hracích přístrojů</t>
  </si>
  <si>
    <t>Cestovní ruch</t>
  </si>
  <si>
    <t>Ostatní ústavní péče</t>
  </si>
  <si>
    <t>Výstavba a údržba místních inženýrských sítí</t>
  </si>
  <si>
    <t>Zařízení výchov. poradenství a preventivně výchovné péče</t>
  </si>
  <si>
    <t>31 a 32</t>
  </si>
  <si>
    <t>Ostatní služby</t>
  </si>
  <si>
    <t>Daň z nemovitých věcí</t>
  </si>
  <si>
    <t>Domovy pro osoby se zdr. postižením a domovy se zvl. režimem</t>
  </si>
  <si>
    <t>Domovy pro seniory</t>
  </si>
  <si>
    <t>Příspěvek na živobytí</t>
  </si>
  <si>
    <t>Doprava</t>
  </si>
  <si>
    <t>Ostatní sociální pomoc dětem a mládeži</t>
  </si>
  <si>
    <t>Mezinárodní spolupráce j.n.</t>
  </si>
  <si>
    <t xml:space="preserve"> Přijaté splátky zápůjček                          </t>
  </si>
  <si>
    <t>Pozn.: Na daňové příjmy, část přijatých transferů a přijaté splátky zápůjček se nevztahuje funkční členění (tj. členění na oddíly) rozpočtové skladby</t>
  </si>
  <si>
    <t>Ostatní záležitosti těžebního průmyslu a energetiky</t>
  </si>
  <si>
    <t>Pořízení, zachování a obnova místních hodnot</t>
  </si>
  <si>
    <t>Ostatní správa v ochraně životního prostředí</t>
  </si>
  <si>
    <t>SR 2016</t>
  </si>
  <si>
    <t>Investiční přijaté transfery od krajů</t>
  </si>
  <si>
    <t>Odvádění a čištění odpadních vod a nakládání s kaly</t>
  </si>
  <si>
    <t xml:space="preserve">Celospolečenské funkce lesů </t>
  </si>
  <si>
    <t xml:space="preserve">Provoz veřejné silniční dopravy </t>
  </si>
  <si>
    <t>Kultura, církve a sdělovací prostředky</t>
  </si>
  <si>
    <t>Ostatní záležitosti kultury, církví a sdělovacích prostředků</t>
  </si>
  <si>
    <t>Ostatní výzkum a vývoj odvětvově nespecfikovaný</t>
  </si>
  <si>
    <t xml:space="preserve">Ostatní výzkum a vývoj </t>
  </si>
  <si>
    <r>
      <t>Členěno dle položek rozpočtové skladby</t>
    </r>
    <r>
      <rPr>
        <vertAlign val="superscript"/>
        <sz val="18"/>
        <rFont val="Calibri"/>
        <family val="2"/>
        <charset val="238"/>
        <scheme val="minor"/>
      </rPr>
      <t xml:space="preserve"> 1)</t>
    </r>
  </si>
  <si>
    <r>
      <t xml:space="preserve">1) </t>
    </r>
    <r>
      <rPr>
        <sz val="16"/>
        <rFont val="Calibri"/>
        <family val="2"/>
        <charset val="238"/>
        <scheme val="minor"/>
      </rPr>
      <t>Na daňové příjmy a část přijatých transferů se nevztahuje funkční členění (tj. členění na oddíly) rozpočtové skladby</t>
    </r>
  </si>
  <si>
    <t xml:space="preserve"> Ostatní výzkum a vývoj</t>
  </si>
  <si>
    <t>Úpravy drobných vodních toků</t>
  </si>
  <si>
    <t>Střediska volného času</t>
  </si>
  <si>
    <t>Ostatní záležitosti vzdělávání</t>
  </si>
  <si>
    <t>Ostatní sociální péče a pomoc ostatním skupinám obyvatel</t>
  </si>
  <si>
    <t>Ostatní činnosti k ochraně přírody a krajiny</t>
  </si>
  <si>
    <t>PŘÍJMY STATUTÁRNÍHO MĚSTA BRNA k 31. 12. 2016 - rekapitulace podle druhů příjmů a podle oddílů</t>
  </si>
  <si>
    <t>UR k 31.12.2016</t>
  </si>
  <si>
    <t>Sk k 31.12.2016</t>
  </si>
  <si>
    <t>Plnění rozpočtu daňových příjmů a přijatých transferů statutárním městem Brnem k 31. 12. 2016 (v tis. Kč)</t>
  </si>
  <si>
    <t>Plnění rozpočtu nedaňových a kapitálových příjmů statutárního města Brna k 31. 12. 2016 (v tis. Kč)</t>
  </si>
  <si>
    <t>Neinvestiční přijaté transfery z všeobecné pokladní správy státního rozpočtu</t>
  </si>
  <si>
    <t>Základní umělecké školy</t>
  </si>
  <si>
    <t>Azylové domy, nízkoprahová denní centra a noclehárny</t>
  </si>
  <si>
    <t>Ostatní činnosti související se službami pro obyvatelstvo</t>
  </si>
  <si>
    <t>Veřejné osvětlení</t>
  </si>
  <si>
    <t>Základní školy pro žáky se speciálními vzdělávacími potřebami</t>
  </si>
  <si>
    <t>Vydavatelská činnost</t>
  </si>
  <si>
    <t>Ochrana obyvatelstva</t>
  </si>
  <si>
    <t>Civilní připravenost na krizové stavy</t>
  </si>
  <si>
    <t xml:space="preserve"> Civilní připravenost na krizové stavy</t>
  </si>
  <si>
    <t xml:space="preserve"> Ostatní činnosti související se službami pro obyvatelstvo</t>
  </si>
  <si>
    <t>Přijaté splátky půjčených prostředků</t>
  </si>
  <si>
    <t xml:space="preserve"> Vzdělávání a školské služby</t>
  </si>
  <si>
    <t>Vzdělávání a školské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</si>
</sst>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"/>
  </numFmts>
  <fonts count="15" x14ac:knownFonts="1">
    <font>
      <sz val="12"/>
      <name val="Arial CE"/>
      <charset val="238"/>
    </font>
    <font>
      <sz val="10"/>
      <name val="Courier"/>
      <family val="3"/>
    </font>
    <font>
      <sz val="12"/>
      <name val="Arial CE"/>
      <charset val="238"/>
    </font>
    <font>
      <sz val="10"/>
      <name val="Arial"/>
      <family val="2"/>
      <charset val="238"/>
    </font>
    <font>
      <b/>
      <u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8"/>
      <name val="Calibri"/>
      <family val="2"/>
      <charset val="238"/>
      <scheme val="minor"/>
    </font>
    <font>
      <vertAlign val="superscript"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84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/>
    </xf>
    <xf numFmtId="0" fontId="9" fillId="0" borderId="24" xfId="2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/>
    </xf>
    <xf numFmtId="0" fontId="9" fillId="0" borderId="27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/>
    </xf>
    <xf numFmtId="0" fontId="10" fillId="0" borderId="30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31" xfId="0" applyFont="1" applyBorder="1" applyAlignment="1" applyProtection="1">
      <alignment horizontal="center"/>
    </xf>
    <xf numFmtId="0" fontId="10" fillId="0" borderId="32" xfId="0" applyFont="1" applyBorder="1" applyAlignment="1" applyProtection="1">
      <alignment horizontal="center"/>
    </xf>
    <xf numFmtId="164" fontId="6" fillId="0" borderId="16" xfId="0" applyNumberFormat="1" applyFont="1" applyBorder="1" applyAlignment="1" applyProtection="1">
      <alignment horizontal="right"/>
    </xf>
    <xf numFmtId="0" fontId="10" fillId="0" borderId="85" xfId="0" applyFont="1" applyBorder="1" applyAlignment="1" applyProtection="1">
      <alignment horizontal="center"/>
    </xf>
    <xf numFmtId="0" fontId="10" fillId="0" borderId="86" xfId="0" applyFont="1" applyBorder="1" applyAlignment="1" applyProtection="1">
      <alignment horizontal="center"/>
    </xf>
    <xf numFmtId="0" fontId="8" fillId="0" borderId="33" xfId="0" applyNumberFormat="1" applyFont="1" applyBorder="1"/>
    <xf numFmtId="0" fontId="11" fillId="0" borderId="34" xfId="0" applyFont="1" applyBorder="1"/>
    <xf numFmtId="0" fontId="10" fillId="0" borderId="74" xfId="0" applyFont="1" applyBorder="1" applyProtection="1"/>
    <xf numFmtId="164" fontId="10" fillId="0" borderId="35" xfId="0" applyNumberFormat="1" applyFont="1" applyBorder="1" applyAlignment="1" applyProtection="1">
      <alignment horizontal="right"/>
    </xf>
    <xf numFmtId="164" fontId="10" fillId="0" borderId="21" xfId="0" applyNumberFormat="1" applyFont="1" applyBorder="1" applyAlignment="1" applyProtection="1">
      <alignment horizontal="right"/>
    </xf>
    <xf numFmtId="164" fontId="10" fillId="0" borderId="36" xfId="0" applyNumberFormat="1" applyFont="1" applyBorder="1" applyAlignment="1" applyProtection="1">
      <alignment horizontal="right"/>
    </xf>
    <xf numFmtId="165" fontId="10" fillId="0" borderId="37" xfId="0" applyNumberFormat="1" applyFont="1" applyBorder="1" applyAlignment="1" applyProtection="1">
      <alignment horizontal="right"/>
    </xf>
    <xf numFmtId="165" fontId="10" fillId="0" borderId="87" xfId="0" applyNumberFormat="1" applyFont="1" applyBorder="1" applyAlignment="1" applyProtection="1">
      <alignment horizontal="right"/>
    </xf>
    <xf numFmtId="0" fontId="8" fillId="0" borderId="7" xfId="0" applyNumberFormat="1" applyFont="1" applyFill="1" applyBorder="1"/>
    <xf numFmtId="0" fontId="11" fillId="0" borderId="9" xfId="0" applyFont="1" applyFill="1" applyBorder="1"/>
    <xf numFmtId="0" fontId="6" fillId="0" borderId="75" xfId="0" applyFont="1" applyFill="1" applyBorder="1" applyProtection="1"/>
    <xf numFmtId="164" fontId="10" fillId="0" borderId="30" xfId="0" applyNumberFormat="1" applyFont="1" applyFill="1" applyBorder="1" applyAlignment="1" applyProtection="1">
      <alignment horizontal="right"/>
    </xf>
    <xf numFmtId="164" fontId="10" fillId="0" borderId="16" xfId="0" applyNumberFormat="1" applyFont="1" applyFill="1" applyBorder="1" applyAlignment="1" applyProtection="1">
      <alignment horizontal="right"/>
    </xf>
    <xf numFmtId="164" fontId="10" fillId="0" borderId="31" xfId="0" applyNumberFormat="1" applyFont="1" applyFill="1" applyBorder="1" applyAlignment="1" applyProtection="1">
      <alignment horizontal="right"/>
    </xf>
    <xf numFmtId="165" fontId="10" fillId="0" borderId="32" xfId="0" applyNumberFormat="1" applyFont="1" applyFill="1" applyBorder="1" applyAlignment="1" applyProtection="1">
      <alignment horizontal="right"/>
    </xf>
    <xf numFmtId="164" fontId="6" fillId="0" borderId="16" xfId="0" applyNumberFormat="1" applyFont="1" applyFill="1" applyBorder="1" applyAlignment="1" applyProtection="1">
      <alignment horizontal="right"/>
    </xf>
    <xf numFmtId="165" fontId="10" fillId="0" borderId="54" xfId="0" applyNumberFormat="1" applyFont="1" applyFill="1" applyBorder="1" applyAlignment="1" applyProtection="1">
      <alignment horizontal="right"/>
    </xf>
    <xf numFmtId="0" fontId="11" fillId="0" borderId="7" xfId="0" applyFont="1" applyBorder="1"/>
    <xf numFmtId="0" fontId="11" fillId="0" borderId="9" xfId="0" applyFont="1" applyBorder="1"/>
    <xf numFmtId="0" fontId="6" fillId="0" borderId="75" xfId="0" applyFont="1" applyBorder="1" applyProtection="1"/>
    <xf numFmtId="164" fontId="6" fillId="0" borderId="30" xfId="0" applyNumberFormat="1" applyFont="1" applyBorder="1" applyAlignment="1" applyProtection="1">
      <alignment horizontal="right"/>
    </xf>
    <xf numFmtId="164" fontId="6" fillId="0" borderId="31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right"/>
    </xf>
    <xf numFmtId="165" fontId="6" fillId="0" borderId="54" xfId="0" applyNumberFormat="1" applyFont="1" applyBorder="1" applyAlignment="1" applyProtection="1">
      <alignment horizontal="right"/>
    </xf>
    <xf numFmtId="0" fontId="8" fillId="2" borderId="95" xfId="0" applyFont="1" applyFill="1" applyBorder="1"/>
    <xf numFmtId="0" fontId="8" fillId="2" borderId="9" xfId="0" applyNumberFormat="1" applyFont="1" applyFill="1" applyBorder="1"/>
    <xf numFmtId="0" fontId="11" fillId="2" borderId="9" xfId="0" applyFont="1" applyFill="1" applyBorder="1"/>
    <xf numFmtId="0" fontId="10" fillId="2" borderId="75" xfId="0" applyFont="1" applyFill="1" applyBorder="1" applyProtection="1"/>
    <xf numFmtId="164" fontId="10" fillId="2" borderId="30" xfId="0" applyNumberFormat="1" applyFont="1" applyFill="1" applyBorder="1" applyAlignment="1" applyProtection="1">
      <alignment horizontal="right"/>
    </xf>
    <xf numFmtId="164" fontId="10" fillId="2" borderId="16" xfId="0" applyNumberFormat="1" applyFont="1" applyFill="1" applyBorder="1" applyAlignment="1" applyProtection="1">
      <alignment horizontal="right"/>
    </xf>
    <xf numFmtId="164" fontId="10" fillId="2" borderId="31" xfId="0" applyNumberFormat="1" applyFont="1" applyFill="1" applyBorder="1" applyAlignment="1" applyProtection="1">
      <alignment horizontal="right"/>
    </xf>
    <xf numFmtId="165" fontId="10" fillId="2" borderId="32" xfId="0" applyNumberFormat="1" applyFont="1" applyFill="1" applyBorder="1" applyAlignment="1" applyProtection="1">
      <alignment horizontal="right"/>
    </xf>
    <xf numFmtId="165" fontId="10" fillId="2" borderId="54" xfId="0" applyNumberFormat="1" applyFont="1" applyFill="1" applyBorder="1" applyAlignment="1" applyProtection="1">
      <alignment horizontal="right"/>
    </xf>
    <xf numFmtId="0" fontId="8" fillId="0" borderId="38" xfId="0" applyNumberFormat="1" applyFont="1" applyBorder="1"/>
    <xf numFmtId="0" fontId="11" fillId="0" borderId="18" xfId="0" applyFont="1" applyBorder="1"/>
    <xf numFmtId="0" fontId="6" fillId="0" borderId="76" xfId="0" applyFont="1" applyBorder="1" applyProtection="1"/>
    <xf numFmtId="164" fontId="6" fillId="0" borderId="39" xfId="0" applyNumberFormat="1" applyFont="1" applyBorder="1" applyAlignment="1" applyProtection="1">
      <alignment horizontal="right"/>
    </xf>
    <xf numFmtId="164" fontId="6" fillId="0" borderId="40" xfId="0" applyNumberFormat="1" applyFont="1" applyBorder="1" applyAlignment="1" applyProtection="1">
      <alignment horizontal="right"/>
    </xf>
    <xf numFmtId="164" fontId="6" fillId="0" borderId="41" xfId="0" applyNumberFormat="1" applyFont="1" applyBorder="1" applyAlignment="1" applyProtection="1">
      <alignment horizontal="right"/>
    </xf>
    <xf numFmtId="165" fontId="6" fillId="0" borderId="42" xfId="0" applyNumberFormat="1" applyFont="1" applyBorder="1" applyAlignment="1" applyProtection="1">
      <alignment horizontal="right"/>
    </xf>
    <xf numFmtId="165" fontId="6" fillId="0" borderId="88" xfId="0" applyNumberFormat="1" applyFont="1" applyBorder="1" applyAlignment="1" applyProtection="1">
      <alignment horizontal="right"/>
    </xf>
    <xf numFmtId="0" fontId="8" fillId="0" borderId="3" xfId="0" applyNumberFormat="1" applyFont="1" applyBorder="1"/>
    <xf numFmtId="0" fontId="11" fillId="0" borderId="15" xfId="0" applyFont="1" applyBorder="1"/>
    <xf numFmtId="0" fontId="6" fillId="0" borderId="29" xfId="0" applyFont="1" applyBorder="1" applyProtection="1"/>
    <xf numFmtId="0" fontId="11" fillId="0" borderId="3" xfId="0" applyNumberFormat="1" applyFont="1" applyBorder="1"/>
    <xf numFmtId="0" fontId="6" fillId="0" borderId="29" xfId="0" applyFont="1" applyFill="1" applyBorder="1" applyProtection="1"/>
    <xf numFmtId="0" fontId="8" fillId="2" borderId="7" xfId="0" applyFont="1" applyFill="1" applyBorder="1"/>
    <xf numFmtId="0" fontId="8" fillId="2" borderId="9" xfId="0" applyFont="1" applyFill="1" applyBorder="1"/>
    <xf numFmtId="0" fontId="10" fillId="2" borderId="75" xfId="0" applyFont="1" applyFill="1" applyBorder="1" applyAlignment="1" applyProtection="1">
      <alignment horizontal="left"/>
    </xf>
    <xf numFmtId="164" fontId="10" fillId="2" borderId="43" xfId="0" applyNumberFormat="1" applyFont="1" applyFill="1" applyBorder="1" applyAlignment="1" applyProtection="1">
      <alignment horizontal="right"/>
    </xf>
    <xf numFmtId="164" fontId="10" fillId="2" borderId="19" xfId="0" applyNumberFormat="1" applyFont="1" applyFill="1" applyBorder="1" applyAlignment="1" applyProtection="1">
      <alignment horizontal="right"/>
    </xf>
    <xf numFmtId="164" fontId="10" fillId="2" borderId="44" xfId="0" applyNumberFormat="1" applyFont="1" applyFill="1" applyBorder="1" applyAlignment="1" applyProtection="1">
      <alignment horizontal="right"/>
    </xf>
    <xf numFmtId="165" fontId="10" fillId="2" borderId="45" xfId="0" applyNumberFormat="1" applyFont="1" applyFill="1" applyBorder="1" applyAlignment="1" applyProtection="1">
      <alignment horizontal="right"/>
    </xf>
    <xf numFmtId="165" fontId="10" fillId="2" borderId="57" xfId="0" applyNumberFormat="1" applyFont="1" applyFill="1" applyBorder="1" applyAlignment="1" applyProtection="1">
      <alignment horizontal="right"/>
    </xf>
    <xf numFmtId="0" fontId="8" fillId="0" borderId="7" xfId="0" applyFont="1" applyBorder="1"/>
    <xf numFmtId="0" fontId="6" fillId="0" borderId="75" xfId="0" applyFont="1" applyBorder="1" applyAlignment="1" applyProtection="1">
      <alignment horizontal="left"/>
    </xf>
    <xf numFmtId="164" fontId="6" fillId="0" borderId="43" xfId="0" applyNumberFormat="1" applyFont="1" applyBorder="1" applyAlignment="1" applyProtection="1">
      <alignment horizontal="right"/>
    </xf>
    <xf numFmtId="164" fontId="6" fillId="0" borderId="19" xfId="0" applyNumberFormat="1" applyFont="1" applyBorder="1" applyAlignment="1" applyProtection="1">
      <alignment horizontal="right"/>
    </xf>
    <xf numFmtId="164" fontId="6" fillId="0" borderId="44" xfId="0" applyNumberFormat="1" applyFont="1" applyBorder="1" applyAlignment="1" applyProtection="1">
      <alignment horizontal="right"/>
    </xf>
    <xf numFmtId="165" fontId="6" fillId="0" borderId="45" xfId="0" applyNumberFormat="1" applyFont="1" applyBorder="1" applyAlignment="1" applyProtection="1">
      <alignment horizontal="right"/>
    </xf>
    <xf numFmtId="165" fontId="6" fillId="0" borderId="57" xfId="0" applyNumberFormat="1" applyFont="1" applyBorder="1" applyAlignment="1" applyProtection="1">
      <alignment horizontal="right"/>
    </xf>
    <xf numFmtId="165" fontId="10" fillId="2" borderId="45" xfId="0" applyNumberFormat="1" applyFont="1" applyFill="1" applyBorder="1" applyAlignment="1" applyProtection="1">
      <alignment horizontal="right" shrinkToFit="1"/>
    </xf>
    <xf numFmtId="165" fontId="10" fillId="2" borderId="57" xfId="0" applyNumberFormat="1" applyFont="1" applyFill="1" applyBorder="1" applyAlignment="1" applyProtection="1">
      <alignment horizontal="right" shrinkToFit="1"/>
    </xf>
    <xf numFmtId="0" fontId="8" fillId="0" borderId="33" xfId="0" applyFont="1" applyBorder="1"/>
    <xf numFmtId="0" fontId="8" fillId="0" borderId="3" xfId="0" applyFont="1" applyBorder="1"/>
    <xf numFmtId="0" fontId="11" fillId="0" borderId="95" xfId="0" applyFont="1" applyBorder="1"/>
    <xf numFmtId="0" fontId="11" fillId="0" borderId="98" xfId="0" applyFont="1" applyBorder="1"/>
    <xf numFmtId="0" fontId="6" fillId="0" borderId="99" xfId="0" applyFont="1" applyBorder="1" applyProtection="1"/>
    <xf numFmtId="165" fontId="6" fillId="0" borderId="49" xfId="0" applyNumberFormat="1" applyFont="1" applyBorder="1" applyAlignment="1" applyProtection="1">
      <alignment horizontal="right"/>
    </xf>
    <xf numFmtId="165" fontId="6" fillId="0" borderId="71" xfId="0" applyNumberFormat="1" applyFont="1" applyBorder="1" applyAlignment="1" applyProtection="1">
      <alignment horizontal="right"/>
    </xf>
    <xf numFmtId="0" fontId="6" fillId="0" borderId="66" xfId="0" applyFont="1" applyBorder="1" applyProtection="1"/>
    <xf numFmtId="164" fontId="6" fillId="0" borderId="50" xfId="0" applyNumberFormat="1" applyFont="1" applyBorder="1" applyAlignment="1" applyProtection="1">
      <alignment horizontal="right"/>
    </xf>
    <xf numFmtId="164" fontId="6" fillId="0" borderId="52" xfId="0" applyNumberFormat="1" applyFont="1" applyBorder="1" applyAlignment="1" applyProtection="1">
      <alignment horizontal="right"/>
    </xf>
    <xf numFmtId="165" fontId="6" fillId="0" borderId="53" xfId="0" applyNumberFormat="1" applyFont="1" applyBorder="1" applyAlignment="1" applyProtection="1">
      <alignment horizontal="right"/>
    </xf>
    <xf numFmtId="164" fontId="6" fillId="0" borderId="51" xfId="0" applyNumberFormat="1" applyFont="1" applyBorder="1" applyAlignment="1" applyProtection="1">
      <alignment horizontal="right"/>
    </xf>
    <xf numFmtId="165" fontId="6" fillId="0" borderId="89" xfId="0" applyNumberFormat="1" applyFont="1" applyBorder="1" applyAlignment="1" applyProtection="1">
      <alignment horizontal="right"/>
    </xf>
    <xf numFmtId="164" fontId="6" fillId="0" borderId="115" xfId="0" applyNumberFormat="1" applyFont="1" applyBorder="1" applyAlignment="1" applyProtection="1">
      <alignment horizontal="right"/>
    </xf>
    <xf numFmtId="164" fontId="6" fillId="0" borderId="116" xfId="0" applyNumberFormat="1" applyFont="1" applyBorder="1" applyAlignment="1" applyProtection="1">
      <alignment horizontal="right"/>
    </xf>
    <xf numFmtId="164" fontId="6" fillId="0" borderId="117" xfId="0" applyNumberFormat="1" applyFont="1" applyBorder="1" applyAlignment="1" applyProtection="1">
      <alignment horizontal="right"/>
    </xf>
    <xf numFmtId="165" fontId="6" fillId="0" borderId="114" xfId="0" applyNumberFormat="1" applyFont="1" applyBorder="1" applyAlignment="1" applyProtection="1">
      <alignment horizontal="right"/>
    </xf>
    <xf numFmtId="164" fontId="6" fillId="0" borderId="118" xfId="0" applyNumberFormat="1" applyFont="1" applyBorder="1" applyAlignment="1" applyProtection="1">
      <alignment horizontal="right"/>
    </xf>
    <xf numFmtId="165" fontId="6" fillId="0" borderId="119" xfId="0" applyNumberFormat="1" applyFont="1" applyBorder="1" applyAlignment="1" applyProtection="1">
      <alignment horizontal="right"/>
    </xf>
    <xf numFmtId="0" fontId="10" fillId="2" borderId="53" xfId="0" applyFont="1" applyFill="1" applyBorder="1"/>
    <xf numFmtId="0" fontId="8" fillId="0" borderId="7" xfId="0" applyFont="1" applyFill="1" applyBorder="1"/>
    <xf numFmtId="0" fontId="8" fillId="0" borderId="9" xfId="0" applyFont="1" applyFill="1" applyBorder="1"/>
    <xf numFmtId="0" fontId="10" fillId="0" borderId="66" xfId="0" applyFont="1" applyFill="1" applyBorder="1"/>
    <xf numFmtId="164" fontId="10" fillId="0" borderId="39" xfId="0" applyNumberFormat="1" applyFont="1" applyFill="1" applyBorder="1" applyAlignment="1" applyProtection="1">
      <alignment horizontal="right"/>
    </xf>
    <xf numFmtId="164" fontId="10" fillId="0" borderId="41" xfId="0" applyNumberFormat="1" applyFont="1" applyFill="1" applyBorder="1" applyAlignment="1" applyProtection="1">
      <alignment horizontal="right"/>
    </xf>
    <xf numFmtId="165" fontId="10" fillId="0" borderId="42" xfId="0" applyNumberFormat="1" applyFont="1" applyFill="1" applyBorder="1" applyAlignment="1" applyProtection="1">
      <alignment horizontal="right"/>
    </xf>
    <xf numFmtId="164" fontId="10" fillId="0" borderId="40" xfId="0" applyNumberFormat="1" applyFont="1" applyFill="1" applyBorder="1" applyAlignment="1" applyProtection="1">
      <alignment horizontal="right"/>
    </xf>
    <xf numFmtId="165" fontId="10" fillId="0" borderId="88" xfId="0" applyNumberFormat="1" applyFont="1" applyFill="1" applyBorder="1" applyAlignment="1" applyProtection="1">
      <alignment horizontal="right"/>
    </xf>
    <xf numFmtId="0" fontId="5" fillId="0" borderId="0" xfId="0" applyFont="1" applyFill="1"/>
    <xf numFmtId="164" fontId="6" fillId="0" borderId="97" xfId="0" applyNumberFormat="1" applyFont="1" applyBorder="1" applyAlignment="1" applyProtection="1">
      <alignment horizontal="right"/>
    </xf>
    <xf numFmtId="0" fontId="11" fillId="0" borderId="7" xfId="0" applyFont="1" applyFill="1" applyBorder="1"/>
    <xf numFmtId="0" fontId="6" fillId="0" borderId="66" xfId="0" applyFont="1" applyFill="1" applyBorder="1"/>
    <xf numFmtId="164" fontId="6" fillId="0" borderId="50" xfId="0" applyNumberFormat="1" applyFont="1" applyFill="1" applyBorder="1" applyAlignment="1" applyProtection="1">
      <alignment horizontal="right"/>
    </xf>
    <xf numFmtId="164" fontId="6" fillId="0" borderId="52" xfId="0" applyNumberFormat="1" applyFont="1" applyFill="1" applyBorder="1" applyAlignment="1" applyProtection="1">
      <alignment horizontal="right"/>
    </xf>
    <xf numFmtId="164" fontId="6" fillId="0" borderId="51" xfId="0" applyNumberFormat="1" applyFont="1" applyFill="1" applyBorder="1" applyAlignment="1" applyProtection="1">
      <alignment horizontal="right"/>
    </xf>
    <xf numFmtId="165" fontId="6" fillId="0" borderId="53" xfId="0" applyNumberFormat="1" applyFont="1" applyFill="1" applyBorder="1" applyAlignment="1" applyProtection="1">
      <alignment horizontal="right"/>
    </xf>
    <xf numFmtId="0" fontId="11" fillId="0" borderId="3" xfId="0" applyFont="1" applyFill="1" applyBorder="1"/>
    <xf numFmtId="0" fontId="11" fillId="0" borderId="15" xfId="0" applyFont="1" applyFill="1" applyBorder="1"/>
    <xf numFmtId="0" fontId="6" fillId="0" borderId="79" xfId="0" applyFont="1" applyFill="1" applyBorder="1"/>
    <xf numFmtId="164" fontId="6" fillId="0" borderId="31" xfId="0" applyNumberFormat="1" applyFont="1" applyFill="1" applyBorder="1" applyAlignment="1" applyProtection="1">
      <alignment horizontal="right"/>
    </xf>
    <xf numFmtId="164" fontId="6" fillId="0" borderId="97" xfId="0" applyNumberFormat="1" applyFont="1" applyFill="1" applyBorder="1" applyAlignment="1" applyProtection="1">
      <alignment horizontal="right"/>
    </xf>
    <xf numFmtId="164" fontId="6" fillId="0" borderId="39" xfId="0" applyNumberFormat="1" applyFont="1" applyFill="1" applyBorder="1" applyAlignment="1" applyProtection="1">
      <alignment horizontal="right"/>
    </xf>
    <xf numFmtId="0" fontId="6" fillId="0" borderId="66" xfId="0" applyFont="1" applyFill="1" applyBorder="1" applyProtection="1"/>
    <xf numFmtId="0" fontId="6" fillId="0" borderId="66" xfId="0" applyFont="1" applyBorder="1" applyAlignment="1" applyProtection="1">
      <alignment horizontal="left"/>
    </xf>
    <xf numFmtId="0" fontId="10" fillId="2" borderId="66" xfId="0" applyFont="1" applyFill="1" applyBorder="1" applyAlignment="1" applyProtection="1">
      <alignment horizontal="left"/>
    </xf>
    <xf numFmtId="164" fontId="10" fillId="2" borderId="50" xfId="0" applyNumberFormat="1" applyFont="1" applyFill="1" applyBorder="1" applyAlignment="1" applyProtection="1">
      <alignment horizontal="right"/>
    </xf>
    <xf numFmtId="164" fontId="10" fillId="2" borderId="51" xfId="0" applyNumberFormat="1" applyFont="1" applyFill="1" applyBorder="1" applyAlignment="1" applyProtection="1">
      <alignment horizontal="right"/>
    </xf>
    <xf numFmtId="165" fontId="10" fillId="2" borderId="53" xfId="0" applyNumberFormat="1" applyFont="1" applyFill="1" applyBorder="1" applyAlignment="1" applyProtection="1">
      <alignment horizontal="right"/>
    </xf>
    <xf numFmtId="164" fontId="10" fillId="2" borderId="52" xfId="0" applyNumberFormat="1" applyFont="1" applyFill="1" applyBorder="1" applyAlignment="1" applyProtection="1">
      <alignment horizontal="right"/>
    </xf>
    <xf numFmtId="165" fontId="10" fillId="2" borderId="89" xfId="0" applyNumberFormat="1" applyFont="1" applyFill="1" applyBorder="1" applyAlignment="1" applyProtection="1">
      <alignment horizontal="right"/>
    </xf>
    <xf numFmtId="165" fontId="6" fillId="0" borderId="45" xfId="0" applyNumberFormat="1" applyFont="1" applyBorder="1" applyAlignment="1" applyProtection="1">
      <alignment horizontal="right" shrinkToFit="1"/>
    </xf>
    <xf numFmtId="164" fontId="6" fillId="0" borderId="63" xfId="0" applyNumberFormat="1" applyFont="1" applyBorder="1" applyAlignment="1" applyProtection="1">
      <alignment horizontal="right"/>
    </xf>
    <xf numFmtId="164" fontId="6" fillId="0" borderId="105" xfId="0" applyNumberFormat="1" applyFont="1" applyBorder="1" applyAlignment="1" applyProtection="1">
      <alignment horizontal="right"/>
    </xf>
    <xf numFmtId="165" fontId="6" fillId="0" borderId="77" xfId="0" applyNumberFormat="1" applyFont="1" applyBorder="1" applyAlignment="1" applyProtection="1">
      <alignment horizontal="right"/>
    </xf>
    <xf numFmtId="164" fontId="6" fillId="0" borderId="7" xfId="0" applyNumberFormat="1" applyFont="1" applyBorder="1" applyAlignment="1" applyProtection="1">
      <alignment horizontal="right"/>
    </xf>
    <xf numFmtId="0" fontId="8" fillId="2" borderId="15" xfId="0" applyFont="1" applyFill="1" applyBorder="1"/>
    <xf numFmtId="0" fontId="11" fillId="2" borderId="15" xfId="0" applyFont="1" applyFill="1" applyBorder="1"/>
    <xf numFmtId="0" fontId="10" fillId="2" borderId="29" xfId="0" applyFont="1" applyFill="1" applyBorder="1" applyAlignment="1" applyProtection="1">
      <alignment horizontal="left"/>
    </xf>
    <xf numFmtId="0" fontId="10" fillId="2" borderId="29" xfId="0" applyFont="1" applyFill="1" applyBorder="1" applyProtection="1"/>
    <xf numFmtId="0" fontId="8" fillId="2" borderId="18" xfId="0" applyFont="1" applyFill="1" applyBorder="1"/>
    <xf numFmtId="0" fontId="11" fillId="2" borderId="18" xfId="0" applyFont="1" applyFill="1" applyBorder="1"/>
    <xf numFmtId="0" fontId="10" fillId="2" borderId="76" xfId="0" applyFont="1" applyFill="1" applyBorder="1" applyProtection="1"/>
    <xf numFmtId="164" fontId="10" fillId="2" borderId="46" xfId="0" applyNumberFormat="1" applyFont="1" applyFill="1" applyBorder="1" applyAlignment="1" applyProtection="1">
      <alignment horizontal="right"/>
    </xf>
    <xf numFmtId="164" fontId="10" fillId="2" borderId="47" xfId="0" applyNumberFormat="1" applyFont="1" applyFill="1" applyBorder="1" applyAlignment="1" applyProtection="1">
      <alignment horizontal="right"/>
    </xf>
    <xf numFmtId="164" fontId="10" fillId="2" borderId="48" xfId="0" applyNumberFormat="1" applyFont="1" applyFill="1" applyBorder="1" applyAlignment="1" applyProtection="1">
      <alignment horizontal="right"/>
    </xf>
    <xf numFmtId="165" fontId="10" fillId="2" borderId="49" xfId="0" applyNumberFormat="1" applyFont="1" applyFill="1" applyBorder="1" applyAlignment="1" applyProtection="1">
      <alignment horizontal="right"/>
    </xf>
    <xf numFmtId="164" fontId="10" fillId="2" borderId="121" xfId="0" applyNumberFormat="1" applyFont="1" applyFill="1" applyBorder="1" applyAlignment="1" applyProtection="1">
      <alignment horizontal="right"/>
    </xf>
    <xf numFmtId="164" fontId="10" fillId="2" borderId="122" xfId="0" applyNumberFormat="1" applyFont="1" applyFill="1" applyBorder="1" applyAlignment="1" applyProtection="1">
      <alignment horizontal="right"/>
    </xf>
    <xf numFmtId="165" fontId="10" fillId="2" borderId="123" xfId="0" applyNumberFormat="1" applyFont="1" applyFill="1" applyBorder="1" applyAlignment="1" applyProtection="1">
      <alignment horizontal="right"/>
    </xf>
    <xf numFmtId="3" fontId="6" fillId="0" borderId="120" xfId="0" applyNumberFormat="1" applyFont="1" applyBorder="1" applyAlignment="1" applyProtection="1">
      <alignment horizontal="right"/>
    </xf>
    <xf numFmtId="0" fontId="11" fillId="0" borderId="3" xfId="0" applyFont="1" applyBorder="1"/>
    <xf numFmtId="165" fontId="10" fillId="2" borderId="71" xfId="0" applyNumberFormat="1" applyFont="1" applyFill="1" applyBorder="1" applyAlignment="1" applyProtection="1">
      <alignment horizontal="right"/>
    </xf>
    <xf numFmtId="0" fontId="8" fillId="0" borderId="106" xfId="0" applyFont="1" applyBorder="1"/>
    <xf numFmtId="164" fontId="6" fillId="0" borderId="91" xfId="0" applyNumberFormat="1" applyFont="1" applyBorder="1" applyAlignment="1" applyProtection="1">
      <alignment horizontal="right"/>
    </xf>
    <xf numFmtId="0" fontId="8" fillId="2" borderId="3" xfId="0" applyFont="1" applyFill="1" applyBorder="1"/>
    <xf numFmtId="0" fontId="6" fillId="0" borderId="91" xfId="0" applyFont="1" applyBorder="1" applyProtection="1"/>
    <xf numFmtId="164" fontId="6" fillId="0" borderId="104" xfId="0" applyNumberFormat="1" applyFont="1" applyBorder="1" applyAlignment="1" applyProtection="1">
      <alignment horizontal="right"/>
    </xf>
    <xf numFmtId="49" fontId="6" fillId="0" borderId="8" xfId="3" applyNumberFormat="1" applyFont="1" applyBorder="1" applyAlignment="1">
      <alignment horizontal="left"/>
    </xf>
    <xf numFmtId="164" fontId="6" fillId="0" borderId="112" xfId="0" applyNumberFormat="1" applyFont="1" applyBorder="1" applyAlignment="1" applyProtection="1">
      <alignment horizontal="right"/>
    </xf>
    <xf numFmtId="0" fontId="6" fillId="0" borderId="103" xfId="0" applyFont="1" applyBorder="1" applyProtection="1"/>
    <xf numFmtId="164" fontId="6" fillId="0" borderId="113" xfId="0" applyNumberFormat="1" applyFont="1" applyBorder="1" applyAlignment="1" applyProtection="1">
      <alignment horizontal="right"/>
    </xf>
    <xf numFmtId="0" fontId="8" fillId="0" borderId="38" xfId="0" applyFont="1" applyBorder="1"/>
    <xf numFmtId="164" fontId="6" fillId="0" borderId="46" xfId="0" applyNumberFormat="1" applyFont="1" applyBorder="1" applyAlignment="1" applyProtection="1">
      <alignment horizontal="right"/>
    </xf>
    <xf numFmtId="164" fontId="6" fillId="0" borderId="47" xfId="0" applyNumberFormat="1" applyFont="1" applyBorder="1" applyAlignment="1" applyProtection="1">
      <alignment horizontal="right"/>
    </xf>
    <xf numFmtId="164" fontId="6" fillId="0" borderId="48" xfId="0" applyNumberFormat="1" applyFont="1" applyBorder="1" applyAlignment="1" applyProtection="1">
      <alignment horizontal="right"/>
    </xf>
    <xf numFmtId="0" fontId="8" fillId="0" borderId="95" xfId="0" applyFont="1" applyBorder="1"/>
    <xf numFmtId="0" fontId="5" fillId="2" borderId="24" xfId="0" applyFont="1" applyFill="1" applyBorder="1"/>
    <xf numFmtId="0" fontId="11" fillId="2" borderId="2" xfId="0" applyFont="1" applyFill="1" applyBorder="1"/>
    <xf numFmtId="0" fontId="10" fillId="2" borderId="28" xfId="0" applyFont="1" applyFill="1" applyBorder="1"/>
    <xf numFmtId="164" fontId="10" fillId="2" borderId="100" xfId="0" applyNumberFormat="1" applyFont="1" applyFill="1" applyBorder="1" applyAlignment="1" applyProtection="1">
      <alignment horizontal="right"/>
    </xf>
    <xf numFmtId="164" fontId="10" fillId="2" borderId="101" xfId="0" applyNumberFormat="1" applyFont="1" applyFill="1" applyBorder="1" applyAlignment="1" applyProtection="1">
      <alignment horizontal="right"/>
    </xf>
    <xf numFmtId="165" fontId="10" fillId="2" borderId="28" xfId="0" applyNumberFormat="1" applyFont="1" applyFill="1" applyBorder="1" applyAlignment="1" applyProtection="1">
      <alignment horizontal="right"/>
    </xf>
    <xf numFmtId="165" fontId="10" fillId="2" borderId="102" xfId="0" applyNumberFormat="1" applyFont="1" applyFill="1" applyBorder="1" applyAlignment="1" applyProtection="1">
      <alignment horizontal="right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5" fillId="0" borderId="0" xfId="0" applyNumberFormat="1" applyFont="1" applyFill="1"/>
    <xf numFmtId="164" fontId="6" fillId="0" borderId="0" xfId="0" applyNumberFormat="1" applyFont="1" applyFill="1" applyProtection="1"/>
    <xf numFmtId="0" fontId="11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12" fillId="0" borderId="0" xfId="0" applyFont="1" applyAlignment="1">
      <alignment horizontal="centerContinuous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164" fontId="6" fillId="0" borderId="17" xfId="0" applyNumberFormat="1" applyFont="1" applyBorder="1" applyAlignment="1" applyProtection="1">
      <alignment horizontal="right"/>
    </xf>
    <xf numFmtId="0" fontId="8" fillId="0" borderId="69" xfId="0" applyFont="1" applyFill="1" applyBorder="1"/>
    <xf numFmtId="0" fontId="8" fillId="0" borderId="9" xfId="0" applyNumberFormat="1" applyFont="1" applyFill="1" applyBorder="1"/>
    <xf numFmtId="0" fontId="10" fillId="0" borderId="75" xfId="0" applyFont="1" applyFill="1" applyBorder="1" applyProtection="1"/>
    <xf numFmtId="164" fontId="6" fillId="0" borderId="20" xfId="0" applyNumberFormat="1" applyFont="1" applyBorder="1" applyAlignment="1" applyProtection="1">
      <alignment horizontal="right"/>
    </xf>
    <xf numFmtId="0" fontId="11" fillId="0" borderId="38" xfId="0" applyNumberFormat="1" applyFont="1" applyBorder="1"/>
    <xf numFmtId="0" fontId="8" fillId="0" borderId="18" xfId="0" applyFont="1" applyBorder="1"/>
    <xf numFmtId="0" fontId="10" fillId="0" borderId="76" xfId="0" applyFont="1" applyBorder="1" applyProtection="1"/>
    <xf numFmtId="164" fontId="10" fillId="0" borderId="30" xfId="0" applyNumberFormat="1" applyFont="1" applyBorder="1" applyAlignment="1" applyProtection="1">
      <alignment horizontal="right"/>
    </xf>
    <xf numFmtId="164" fontId="10" fillId="0" borderId="16" xfId="0" applyNumberFormat="1" applyFont="1" applyBorder="1" applyAlignment="1" applyProtection="1">
      <alignment horizontal="right"/>
    </xf>
    <xf numFmtId="164" fontId="10" fillId="0" borderId="17" xfId="0" applyNumberFormat="1" applyFont="1" applyBorder="1" applyAlignment="1" applyProtection="1">
      <alignment horizontal="right"/>
    </xf>
    <xf numFmtId="3" fontId="6" fillId="0" borderId="91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0" fillId="0" borderId="75" xfId="0" applyFont="1" applyFill="1" applyBorder="1" applyAlignment="1" applyProtection="1">
      <alignment horizontal="left"/>
    </xf>
    <xf numFmtId="164" fontId="10" fillId="0" borderId="43" xfId="0" applyNumberFormat="1" applyFont="1" applyFill="1" applyBorder="1" applyAlignment="1" applyProtection="1">
      <alignment horizontal="right"/>
    </xf>
    <xf numFmtId="165" fontId="10" fillId="0" borderId="57" xfId="0" applyNumberFormat="1" applyFont="1" applyFill="1" applyBorder="1" applyAlignment="1" applyProtection="1">
      <alignment horizontal="right"/>
    </xf>
    <xf numFmtId="164" fontId="6" fillId="0" borderId="30" xfId="0" applyNumberFormat="1" applyFont="1" applyFill="1" applyBorder="1" applyAlignment="1" applyProtection="1">
      <alignment horizontal="right"/>
    </xf>
    <xf numFmtId="164" fontId="6" fillId="0" borderId="17" xfId="0" applyNumberFormat="1" applyFont="1" applyFill="1" applyBorder="1" applyAlignment="1" applyProtection="1">
      <alignment horizontal="right"/>
    </xf>
    <xf numFmtId="165" fontId="6" fillId="0" borderId="54" xfId="0" applyNumberFormat="1" applyFont="1" applyFill="1" applyBorder="1" applyAlignment="1" applyProtection="1">
      <alignment horizontal="right"/>
    </xf>
    <xf numFmtId="0" fontId="8" fillId="0" borderId="18" xfId="0" applyFont="1" applyFill="1" applyBorder="1"/>
    <xf numFmtId="0" fontId="11" fillId="0" borderId="70" xfId="0" applyFont="1" applyFill="1" applyBorder="1"/>
    <xf numFmtId="0" fontId="10" fillId="0" borderId="49" xfId="0" applyFont="1" applyFill="1" applyBorder="1" applyAlignment="1" applyProtection="1">
      <alignment horizontal="left"/>
    </xf>
    <xf numFmtId="164" fontId="10" fillId="0" borderId="46" xfId="0" applyNumberFormat="1" applyFont="1" applyFill="1" applyBorder="1" applyAlignment="1" applyProtection="1">
      <alignment horizontal="right"/>
    </xf>
    <xf numFmtId="165" fontId="10" fillId="0" borderId="71" xfId="0" applyNumberFormat="1" applyFont="1" applyFill="1" applyBorder="1" applyAlignment="1" applyProtection="1">
      <alignment horizontal="right"/>
    </xf>
    <xf numFmtId="0" fontId="8" fillId="0" borderId="58" xfId="0" applyFont="1" applyFill="1" applyBorder="1"/>
    <xf numFmtId="0" fontId="11" fillId="0" borderId="18" xfId="0" applyFont="1" applyFill="1" applyBorder="1"/>
    <xf numFmtId="0" fontId="10" fillId="0" borderId="77" xfId="0" applyFont="1" applyFill="1" applyBorder="1" applyAlignment="1" applyProtection="1">
      <alignment horizontal="left"/>
    </xf>
    <xf numFmtId="164" fontId="10" fillId="0" borderId="63" xfId="0" applyNumberFormat="1" applyFont="1" applyFill="1" applyBorder="1" applyAlignment="1" applyProtection="1">
      <alignment horizontal="right"/>
    </xf>
    <xf numFmtId="164" fontId="10" fillId="0" borderId="59" xfId="0" applyNumberFormat="1" applyFont="1" applyFill="1" applyBorder="1" applyAlignment="1" applyProtection="1">
      <alignment horizontal="right"/>
    </xf>
    <xf numFmtId="164" fontId="10" fillId="0" borderId="60" xfId="0" applyNumberFormat="1" applyFont="1" applyFill="1" applyBorder="1" applyAlignment="1" applyProtection="1">
      <alignment horizontal="right"/>
    </xf>
    <xf numFmtId="165" fontId="10" fillId="0" borderId="61" xfId="0" applyNumberFormat="1" applyFont="1" applyFill="1" applyBorder="1" applyAlignment="1" applyProtection="1">
      <alignment horizontal="right"/>
    </xf>
    <xf numFmtId="0" fontId="10" fillId="0" borderId="37" xfId="0" applyFont="1" applyBorder="1" applyProtection="1"/>
    <xf numFmtId="164" fontId="10" fillId="0" borderId="64" xfId="0" applyNumberFormat="1" applyFont="1" applyBorder="1" applyAlignment="1" applyProtection="1">
      <alignment horizontal="right"/>
    </xf>
    <xf numFmtId="164" fontId="10" fillId="0" borderId="34" xfId="0" applyNumberFormat="1" applyFont="1" applyBorder="1" applyAlignment="1" applyProtection="1">
      <alignment horizontal="right"/>
    </xf>
    <xf numFmtId="0" fontId="11" fillId="0" borderId="94" xfId="0" applyFont="1" applyBorder="1"/>
    <xf numFmtId="0" fontId="11" fillId="0" borderId="82" xfId="0" applyFont="1" applyBorder="1"/>
    <xf numFmtId="0" fontId="6" fillId="0" borderId="84" xfId="0" applyFont="1" applyBorder="1" applyProtection="1"/>
    <xf numFmtId="164" fontId="6" fillId="0" borderId="83" xfId="0" applyNumberFormat="1" applyFont="1" applyBorder="1" applyAlignment="1" applyProtection="1">
      <alignment horizontal="right"/>
    </xf>
    <xf numFmtId="164" fontId="6" fillId="0" borderId="82" xfId="0" applyNumberFormat="1" applyFont="1" applyBorder="1" applyAlignment="1" applyProtection="1">
      <alignment horizontal="right"/>
    </xf>
    <xf numFmtId="164" fontId="6" fillId="0" borderId="84" xfId="0" applyNumberFormat="1" applyFont="1" applyFill="1" applyBorder="1" applyAlignment="1" applyProtection="1">
      <alignment horizontal="right"/>
    </xf>
    <xf numFmtId="164" fontId="6" fillId="0" borderId="56" xfId="0" applyNumberFormat="1" applyFont="1" applyBorder="1" applyAlignment="1" applyProtection="1">
      <alignment horizontal="right"/>
    </xf>
    <xf numFmtId="165" fontId="6" fillId="0" borderId="66" xfId="0" applyNumberFormat="1" applyFont="1" applyFill="1" applyBorder="1" applyAlignment="1" applyProtection="1">
      <alignment horizontal="right"/>
    </xf>
    <xf numFmtId="164" fontId="6" fillId="0" borderId="107" xfId="0" applyNumberFormat="1" applyFont="1" applyBorder="1" applyAlignment="1" applyProtection="1">
      <alignment horizontal="right"/>
    </xf>
    <xf numFmtId="164" fontId="6" fillId="0" borderId="90" xfId="0" applyNumberFormat="1" applyFont="1" applyBorder="1" applyAlignment="1" applyProtection="1">
      <alignment horizontal="right"/>
    </xf>
    <xf numFmtId="165" fontId="6" fillId="0" borderId="67" xfId="0" applyNumberFormat="1" applyFont="1" applyFill="1" applyBorder="1" applyAlignment="1" applyProtection="1">
      <alignment horizontal="right"/>
    </xf>
    <xf numFmtId="164" fontId="6" fillId="0" borderId="108" xfId="0" applyNumberFormat="1" applyFont="1" applyBorder="1" applyAlignment="1" applyProtection="1">
      <alignment horizontal="right"/>
    </xf>
    <xf numFmtId="164" fontId="6" fillId="0" borderId="110" xfId="0" applyNumberFormat="1" applyFont="1" applyBorder="1" applyAlignment="1" applyProtection="1">
      <alignment horizontal="right"/>
    </xf>
    <xf numFmtId="164" fontId="6" fillId="0" borderId="9" xfId="0" applyNumberFormat="1" applyFont="1" applyBorder="1" applyAlignment="1" applyProtection="1">
      <alignment horizontal="right"/>
    </xf>
    <xf numFmtId="0" fontId="8" fillId="0" borderId="95" xfId="0" applyFont="1" applyFill="1" applyBorder="1"/>
    <xf numFmtId="164" fontId="10" fillId="0" borderId="109" xfId="0" applyNumberFormat="1" applyFont="1" applyFill="1" applyBorder="1" applyAlignment="1" applyProtection="1">
      <alignment horizontal="right"/>
    </xf>
    <xf numFmtId="164" fontId="10" fillId="0" borderId="92" xfId="0" applyNumberFormat="1" applyFont="1" applyFill="1" applyBorder="1" applyAlignment="1" applyProtection="1">
      <alignment horizontal="right"/>
    </xf>
    <xf numFmtId="164" fontId="10" fillId="0" borderId="93" xfId="0" applyNumberFormat="1" applyFont="1" applyFill="1" applyBorder="1" applyAlignment="1" applyProtection="1">
      <alignment horizontal="right"/>
    </xf>
    <xf numFmtId="165" fontId="10" fillId="0" borderId="79" xfId="0" applyNumberFormat="1" applyFont="1" applyFill="1" applyBorder="1" applyAlignment="1" applyProtection="1">
      <alignment horizontal="right"/>
    </xf>
    <xf numFmtId="0" fontId="6" fillId="0" borderId="76" xfId="0" applyFont="1" applyFill="1" applyBorder="1" applyProtection="1"/>
    <xf numFmtId="164" fontId="6" fillId="0" borderId="107" xfId="0" applyNumberFormat="1" applyFont="1" applyFill="1" applyBorder="1" applyAlignment="1" applyProtection="1">
      <alignment horizontal="right"/>
    </xf>
    <xf numFmtId="164" fontId="6" fillId="0" borderId="47" xfId="0" applyNumberFormat="1" applyFont="1" applyFill="1" applyBorder="1" applyAlignment="1" applyProtection="1">
      <alignment horizontal="right"/>
    </xf>
    <xf numFmtId="164" fontId="6" fillId="0" borderId="105" xfId="0" applyNumberFormat="1" applyFont="1" applyFill="1" applyBorder="1" applyAlignment="1" applyProtection="1">
      <alignment horizontal="right"/>
    </xf>
    <xf numFmtId="0" fontId="6" fillId="0" borderId="53" xfId="0" applyFont="1" applyFill="1" applyBorder="1" applyProtection="1"/>
    <xf numFmtId="164" fontId="6" fillId="0" borderId="109" xfId="0" applyNumberFormat="1" applyFont="1" applyFill="1" applyBorder="1" applyAlignment="1" applyProtection="1">
      <alignment horizontal="right"/>
    </xf>
    <xf numFmtId="164" fontId="6" fillId="0" borderId="92" xfId="0" applyNumberFormat="1" applyFont="1" applyBorder="1" applyAlignment="1" applyProtection="1">
      <alignment horizontal="right"/>
    </xf>
    <xf numFmtId="164" fontId="6" fillId="0" borderId="93" xfId="0" applyNumberFormat="1" applyFont="1" applyBorder="1" applyAlignment="1" applyProtection="1">
      <alignment horizontal="right"/>
    </xf>
    <xf numFmtId="165" fontId="6" fillId="0" borderId="79" xfId="0" applyNumberFormat="1" applyFont="1" applyFill="1" applyBorder="1" applyAlignment="1" applyProtection="1">
      <alignment horizontal="right"/>
    </xf>
    <xf numFmtId="0" fontId="8" fillId="0" borderId="3" xfId="0" applyFont="1" applyFill="1" applyBorder="1"/>
    <xf numFmtId="0" fontId="10" fillId="0" borderId="78" xfId="0" applyFont="1" applyFill="1" applyBorder="1" applyProtection="1"/>
    <xf numFmtId="164" fontId="10" fillId="0" borderId="97" xfId="0" applyNumberFormat="1" applyFont="1" applyFill="1" applyBorder="1" applyAlignment="1" applyProtection="1">
      <alignment horizontal="right"/>
    </xf>
    <xf numFmtId="164" fontId="10" fillId="0" borderId="51" xfId="0" applyNumberFormat="1" applyFont="1" applyFill="1" applyBorder="1" applyAlignment="1" applyProtection="1">
      <alignment horizontal="right"/>
    </xf>
    <xf numFmtId="165" fontId="10" fillId="0" borderId="66" xfId="0" applyNumberFormat="1" applyFont="1" applyFill="1" applyBorder="1" applyAlignment="1" applyProtection="1">
      <alignment horizontal="right"/>
    </xf>
    <xf numFmtId="0" fontId="8" fillId="0" borderId="96" xfId="0" applyFont="1" applyFill="1" applyBorder="1"/>
    <xf numFmtId="164" fontId="6" fillId="0" borderId="55" xfId="0" applyNumberFormat="1" applyFont="1" applyFill="1" applyBorder="1" applyAlignment="1" applyProtection="1">
      <alignment horizontal="right"/>
    </xf>
    <xf numFmtId="0" fontId="8" fillId="0" borderId="65" xfId="0" applyFont="1" applyFill="1" applyBorder="1"/>
    <xf numFmtId="0" fontId="11" fillId="0" borderId="72" xfId="0" applyFont="1" applyFill="1" applyBorder="1"/>
    <xf numFmtId="0" fontId="10" fillId="0" borderId="37" xfId="0" applyFont="1" applyFill="1" applyBorder="1" applyProtection="1"/>
    <xf numFmtId="164" fontId="10" fillId="0" borderId="62" xfId="0" applyNumberFormat="1" applyFont="1" applyFill="1" applyBorder="1" applyAlignment="1" applyProtection="1">
      <alignment horizontal="right"/>
    </xf>
    <xf numFmtId="164" fontId="10" fillId="0" borderId="21" xfId="0" applyNumberFormat="1" applyFont="1" applyFill="1" applyBorder="1" applyAlignment="1" applyProtection="1">
      <alignment horizontal="right"/>
    </xf>
    <xf numFmtId="165" fontId="10" fillId="0" borderId="80" xfId="0" applyNumberFormat="1" applyFont="1" applyFill="1" applyBorder="1" applyAlignment="1" applyProtection="1">
      <alignment horizontal="right"/>
    </xf>
    <xf numFmtId="0" fontId="8" fillId="0" borderId="73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Protection="1"/>
    <xf numFmtId="164" fontId="10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0" fontId="5" fillId="0" borderId="0" xfId="0" applyFont="1" applyBorder="1"/>
    <xf numFmtId="0" fontId="14" fillId="0" borderId="0" xfId="0" applyFont="1"/>
    <xf numFmtId="0" fontId="5" fillId="0" borderId="0" xfId="0" applyFont="1" applyBorder="1" applyProtection="1"/>
    <xf numFmtId="164" fontId="5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0" fontId="11" fillId="0" borderId="0" xfId="0" applyFont="1" applyBorder="1"/>
    <xf numFmtId="0" fontId="4" fillId="0" borderId="0" xfId="0" applyFont="1" applyAlignment="1">
      <alignment horizontal="left"/>
    </xf>
    <xf numFmtId="0" fontId="8" fillId="0" borderId="1" xfId="0" applyFont="1" applyBorder="1"/>
    <xf numFmtId="0" fontId="8" fillId="0" borderId="1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3" fontId="11" fillId="0" borderId="3" xfId="0" applyNumberFormat="1" applyFont="1" applyBorder="1"/>
    <xf numFmtId="3" fontId="11" fillId="0" borderId="15" xfId="0" applyNumberFormat="1" applyFont="1" applyBorder="1"/>
    <xf numFmtId="165" fontId="11" fillId="0" borderId="81" xfId="0" applyNumberFormat="1" applyFont="1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3" fontId="11" fillId="0" borderId="7" xfId="0" applyNumberFormat="1" applyFont="1" applyFill="1" applyBorder="1"/>
    <xf numFmtId="3" fontId="11" fillId="0" borderId="9" xfId="0" applyNumberFormat="1" applyFont="1" applyBorder="1"/>
    <xf numFmtId="3" fontId="11" fillId="0" borderId="9" xfId="0" applyNumberFormat="1" applyFont="1" applyFill="1" applyBorder="1"/>
    <xf numFmtId="165" fontId="11" fillId="0" borderId="53" xfId="0" applyNumberFormat="1" applyFont="1" applyBorder="1"/>
    <xf numFmtId="0" fontId="5" fillId="0" borderId="38" xfId="0" applyFont="1" applyBorder="1"/>
    <xf numFmtId="0" fontId="5" fillId="0" borderId="70" xfId="0" applyFont="1" applyBorder="1"/>
    <xf numFmtId="3" fontId="11" fillId="0" borderId="18" xfId="0" applyNumberFormat="1" applyFont="1" applyBorder="1"/>
    <xf numFmtId="165" fontId="11" fillId="0" borderId="77" xfId="0" applyNumberFormat="1" applyFont="1" applyBorder="1"/>
    <xf numFmtId="0" fontId="5" fillId="0" borderId="1" xfId="0" applyFont="1" applyBorder="1"/>
    <xf numFmtId="0" fontId="9" fillId="0" borderId="14" xfId="0" applyFont="1" applyBorder="1"/>
    <xf numFmtId="3" fontId="8" fillId="0" borderId="1" xfId="0" applyNumberFormat="1" applyFont="1" applyBorder="1"/>
    <xf numFmtId="3" fontId="8" fillId="0" borderId="2" xfId="0" applyNumberFormat="1" applyFont="1" applyBorder="1"/>
    <xf numFmtId="165" fontId="8" fillId="0" borderId="28" xfId="0" applyNumberFormat="1" applyFont="1" applyBorder="1"/>
    <xf numFmtId="0" fontId="8" fillId="0" borderId="10" xfId="0" applyFont="1" applyBorder="1"/>
    <xf numFmtId="0" fontId="8" fillId="0" borderId="23" xfId="0" applyFont="1" applyBorder="1" applyAlignment="1">
      <alignment horizontal="center"/>
    </xf>
    <xf numFmtId="0" fontId="8" fillId="0" borderId="111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/>
    </xf>
    <xf numFmtId="0" fontId="8" fillId="0" borderId="13" xfId="0" applyFont="1" applyBorder="1"/>
    <xf numFmtId="0" fontId="8" fillId="0" borderId="26" xfId="0" applyFont="1" applyBorder="1"/>
    <xf numFmtId="0" fontId="6" fillId="0" borderId="81" xfId="0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165" fontId="11" fillId="0" borderId="68" xfId="0" applyNumberFormat="1" applyFont="1" applyBorder="1"/>
    <xf numFmtId="0" fontId="6" fillId="0" borderId="53" xfId="0" applyFont="1" applyBorder="1"/>
    <xf numFmtId="3" fontId="11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11" fillId="0" borderId="38" xfId="0" applyFont="1" applyBorder="1"/>
    <xf numFmtId="0" fontId="6" fillId="0" borderId="77" xfId="0" applyFont="1" applyBorder="1"/>
    <xf numFmtId="3" fontId="11" fillId="0" borderId="38" xfId="0" applyNumberFormat="1" applyFont="1" applyBorder="1"/>
    <xf numFmtId="165" fontId="11" fillId="0" borderId="42" xfId="0" applyNumberFormat="1" applyFont="1" applyBorder="1"/>
    <xf numFmtId="0" fontId="8" fillId="0" borderId="1" xfId="0" applyFont="1" applyFill="1" applyBorder="1"/>
    <xf numFmtId="0" fontId="10" fillId="0" borderId="28" xfId="0" applyFont="1" applyFill="1" applyBorder="1"/>
    <xf numFmtId="3" fontId="8" fillId="0" borderId="1" xfId="0" applyNumberFormat="1" applyFont="1" applyFill="1" applyBorder="1"/>
    <xf numFmtId="3" fontId="8" fillId="0" borderId="2" xfId="0" applyNumberFormat="1" applyFont="1" applyFill="1" applyBorder="1"/>
    <xf numFmtId="165" fontId="8" fillId="0" borderId="28" xfId="0" applyNumberFormat="1" applyFont="1" applyFill="1" applyBorder="1"/>
    <xf numFmtId="3" fontId="8" fillId="0" borderId="27" xfId="0" applyNumberFormat="1" applyFont="1" applyFill="1" applyBorder="1"/>
    <xf numFmtId="3" fontId="5" fillId="0" borderId="0" xfId="0" applyNumberFormat="1" applyFont="1"/>
    <xf numFmtId="164" fontId="6" fillId="0" borderId="124" xfId="0" applyNumberFormat="1" applyFont="1" applyBorder="1" applyAlignment="1" applyProtection="1">
      <alignment horizontal="right"/>
    </xf>
    <xf numFmtId="164" fontId="6" fillId="0" borderId="125" xfId="0" applyNumberFormat="1" applyFont="1" applyBorder="1" applyAlignment="1" applyProtection="1">
      <alignment horizontal="right"/>
    </xf>
    <xf numFmtId="164" fontId="6" fillId="0" borderId="59" xfId="0" applyNumberFormat="1" applyFont="1" applyBorder="1" applyAlignment="1" applyProtection="1">
      <alignment horizontal="right"/>
    </xf>
    <xf numFmtId="165" fontId="6" fillId="0" borderId="61" xfId="0" applyNumberFormat="1" applyFont="1" applyBorder="1" applyAlignment="1" applyProtection="1">
      <alignment horizontal="right"/>
    </xf>
    <xf numFmtId="0" fontId="6" fillId="0" borderId="67" xfId="0" applyFont="1" applyBorder="1" applyProtection="1"/>
    <xf numFmtId="0" fontId="8" fillId="0" borderId="96" xfId="0" applyFont="1" applyBorder="1"/>
    <xf numFmtId="0" fontId="11" fillId="0" borderId="126" xfId="0" applyFont="1" applyBorder="1"/>
    <xf numFmtId="0" fontId="6" fillId="0" borderId="127" xfId="0" applyFont="1" applyBorder="1" applyProtection="1"/>
    <xf numFmtId="164" fontId="6" fillId="0" borderId="128" xfId="0" applyNumberFormat="1" applyFont="1" applyBorder="1" applyAlignment="1" applyProtection="1">
      <alignment horizontal="right"/>
    </xf>
    <xf numFmtId="164" fontId="6" fillId="0" borderId="129" xfId="0" applyNumberFormat="1" applyFont="1" applyBorder="1" applyAlignment="1" applyProtection="1">
      <alignment horizontal="right"/>
    </xf>
    <xf numFmtId="165" fontId="6" fillId="0" borderId="130" xfId="0" applyNumberFormat="1" applyFont="1" applyBorder="1" applyAlignment="1" applyProtection="1">
      <alignment horizontal="right"/>
    </xf>
    <xf numFmtId="165" fontId="6" fillId="0" borderId="131" xfId="0" applyNumberFormat="1" applyFont="1" applyBorder="1" applyAlignment="1" applyProtection="1">
      <alignment horizontal="right"/>
    </xf>
    <xf numFmtId="164" fontId="10" fillId="2" borderId="132" xfId="0" applyNumberFormat="1" applyFont="1" applyFill="1" applyBorder="1" applyAlignment="1" applyProtection="1">
      <alignment horizontal="right"/>
    </xf>
    <xf numFmtId="164" fontId="10" fillId="2" borderId="92" xfId="0" applyNumberFormat="1" applyFont="1" applyFill="1" applyBorder="1" applyAlignment="1" applyProtection="1">
      <alignment horizontal="right"/>
    </xf>
    <xf numFmtId="165" fontId="10" fillId="2" borderId="81" xfId="0" applyNumberFormat="1" applyFont="1" applyFill="1" applyBorder="1" applyAlignment="1" applyProtection="1">
      <alignment horizontal="right"/>
    </xf>
    <xf numFmtId="164" fontId="10" fillId="2" borderId="133" xfId="0" applyNumberFormat="1" applyFont="1" applyFill="1" applyBorder="1" applyAlignment="1" applyProtection="1">
      <alignment horizontal="right"/>
    </xf>
    <xf numFmtId="0" fontId="10" fillId="2" borderId="53" xfId="0" applyFont="1" applyFill="1" applyBorder="1" applyProtection="1"/>
    <xf numFmtId="0" fontId="6" fillId="0" borderId="66" xfId="0" applyFont="1" applyBorder="1" applyAlignment="1" applyProtection="1">
      <alignment shrinkToFit="1"/>
    </xf>
    <xf numFmtId="0" fontId="6" fillId="0" borderId="99" xfId="0" applyFont="1" applyFill="1" applyBorder="1"/>
    <xf numFmtId="164" fontId="6" fillId="0" borderId="38" xfId="0" applyNumberFormat="1" applyFont="1" applyFill="1" applyBorder="1" applyAlignment="1" applyProtection="1">
      <alignment horizontal="right"/>
    </xf>
    <xf numFmtId="164" fontId="6" fillId="0" borderId="63" xfId="0" applyNumberFormat="1" applyFont="1" applyFill="1" applyBorder="1" applyAlignment="1" applyProtection="1">
      <alignment horizontal="right"/>
    </xf>
    <xf numFmtId="164" fontId="6" fillId="0" borderId="41" xfId="0" applyNumberFormat="1" applyFont="1" applyFill="1" applyBorder="1" applyAlignment="1" applyProtection="1">
      <alignment horizontal="right"/>
    </xf>
    <xf numFmtId="164" fontId="6" fillId="0" borderId="124" xfId="0" applyNumberFormat="1" applyFont="1" applyFill="1" applyBorder="1" applyAlignment="1" applyProtection="1">
      <alignment horizontal="right"/>
    </xf>
    <xf numFmtId="164" fontId="6" fillId="0" borderId="59" xfId="0" applyNumberFormat="1" applyFont="1" applyFill="1" applyBorder="1" applyAlignment="1" applyProtection="1">
      <alignment horizontal="right"/>
    </xf>
    <xf numFmtId="164" fontId="6" fillId="0" borderId="125" xfId="0" applyNumberFormat="1" applyFont="1" applyFill="1" applyBorder="1" applyAlignment="1" applyProtection="1">
      <alignment horizontal="right"/>
    </xf>
    <xf numFmtId="165" fontId="6" fillId="0" borderId="77" xfId="0" applyNumberFormat="1" applyFont="1" applyFill="1" applyBorder="1" applyAlignment="1" applyProtection="1">
      <alignment horizontal="right"/>
    </xf>
    <xf numFmtId="165" fontId="6" fillId="0" borderId="81" xfId="0" applyNumberFormat="1" applyFont="1" applyBorder="1" applyAlignment="1" applyProtection="1">
      <alignment horizontal="right"/>
    </xf>
    <xf numFmtId="164" fontId="6" fillId="0" borderId="92" xfId="0" applyNumberFormat="1" applyFont="1" applyFill="1" applyBorder="1" applyAlignment="1" applyProtection="1">
      <alignment horizontal="right"/>
    </xf>
    <xf numFmtId="164" fontId="6" fillId="0" borderId="133" xfId="0" applyNumberFormat="1" applyFont="1" applyFill="1" applyBorder="1" applyAlignment="1" applyProtection="1">
      <alignment horizontal="right"/>
    </xf>
    <xf numFmtId="165" fontId="6" fillId="0" borderId="81" xfId="0" applyNumberFormat="1" applyFont="1" applyFill="1" applyBorder="1" applyAlignment="1" applyProtection="1">
      <alignment horizontal="right"/>
    </xf>
    <xf numFmtId="164" fontId="6" fillId="0" borderId="132" xfId="0" applyNumberFormat="1" applyFont="1" applyBorder="1" applyAlignment="1" applyProtection="1">
      <alignment horizontal="right"/>
    </xf>
    <xf numFmtId="165" fontId="6" fillId="0" borderId="134" xfId="0" applyNumberFormat="1" applyFont="1" applyBorder="1" applyAlignment="1" applyProtection="1">
      <alignment horizontal="right"/>
    </xf>
    <xf numFmtId="0" fontId="6" fillId="0" borderId="53" xfId="0" applyFont="1" applyFill="1" applyBorder="1"/>
    <xf numFmtId="164" fontId="6" fillId="0" borderId="135" xfId="0" applyNumberFormat="1" applyFont="1" applyFill="1" applyBorder="1" applyAlignment="1" applyProtection="1">
      <alignment horizontal="right"/>
    </xf>
    <xf numFmtId="164" fontId="6" fillId="0" borderId="136" xfId="0" applyNumberFormat="1" applyFont="1" applyFill="1" applyBorder="1" applyAlignment="1" applyProtection="1">
      <alignment horizontal="right"/>
    </xf>
    <xf numFmtId="164" fontId="6" fillId="0" borderId="120" xfId="0" applyNumberFormat="1" applyFont="1" applyBorder="1" applyAlignment="1" applyProtection="1">
      <alignment horizontal="right"/>
    </xf>
  </cellXfs>
  <cellStyles count="4">
    <cellStyle name="Nedefinován" xfId="1"/>
    <cellStyle name="Normální" xfId="0" builtinId="0"/>
    <cellStyle name="normální_Příjmy město oddíly SR 2000" xfId="2"/>
    <cellStyle name="normální_Výdaje SR 200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Zeros="0" tabSelected="1" zoomScale="75" zoomScaleNormal="75" zoomScaleSheetLayoutView="75" workbookViewId="0">
      <selection activeCell="A2" sqref="A2"/>
    </sheetView>
  </sheetViews>
  <sheetFormatPr defaultRowHeight="15.75" x14ac:dyDescent="0.25"/>
  <cols>
    <col min="1" max="1" width="8" style="3" bestFit="1" customWidth="1"/>
    <col min="2" max="2" width="61.109375" style="3" customWidth="1"/>
    <col min="3" max="5" width="13.5546875" style="3" customWidth="1"/>
    <col min="6" max="6" width="8.77734375" style="3" customWidth="1"/>
    <col min="7" max="7" width="11" style="3" customWidth="1"/>
    <col min="8" max="9" width="13.5546875" style="3" customWidth="1"/>
    <col min="10" max="10" width="8.44140625" style="3" customWidth="1"/>
    <col min="11" max="13" width="13.5546875" style="3" customWidth="1"/>
    <col min="14" max="14" width="8.6640625" style="3" bestFit="1" customWidth="1"/>
    <col min="15" max="16384" width="8.88671875" style="3"/>
  </cols>
  <sheetData>
    <row r="1" spans="1:14" ht="23.25" x14ac:dyDescent="0.35">
      <c r="A1" s="296" t="s">
        <v>208</v>
      </c>
      <c r="B1" s="2"/>
      <c r="C1" s="2"/>
      <c r="D1" s="2"/>
      <c r="E1" s="2"/>
      <c r="F1" s="2"/>
    </row>
    <row r="2" spans="1:14" ht="33" customHeight="1" thickBot="1" x14ac:dyDescent="0.4">
      <c r="A2" s="5"/>
      <c r="B2" s="2"/>
      <c r="C2" s="2"/>
    </row>
    <row r="3" spans="1:14" ht="19.5" thickBot="1" x14ac:dyDescent="0.35">
      <c r="A3" s="297" t="s">
        <v>9</v>
      </c>
      <c r="B3" s="298" t="s">
        <v>81</v>
      </c>
      <c r="C3" s="299" t="s">
        <v>191</v>
      </c>
      <c r="D3" s="300" t="s">
        <v>209</v>
      </c>
      <c r="E3" s="301" t="s">
        <v>210</v>
      </c>
      <c r="F3" s="18" t="s">
        <v>82</v>
      </c>
    </row>
    <row r="4" spans="1:14" ht="18.75" x14ac:dyDescent="0.3">
      <c r="A4" s="302">
        <v>1</v>
      </c>
      <c r="B4" s="303" t="s">
        <v>79</v>
      </c>
      <c r="C4" s="304">
        <f>+'D a T'!F38</f>
        <v>8083453</v>
      </c>
      <c r="D4" s="305">
        <f>+'D a T'!G38</f>
        <v>8000349</v>
      </c>
      <c r="E4" s="305">
        <f>+'D a T'!H38</f>
        <v>8969708</v>
      </c>
      <c r="F4" s="306">
        <f>+E4/D4*100</f>
        <v>112.11645891947964</v>
      </c>
    </row>
    <row r="5" spans="1:14" ht="18.75" x14ac:dyDescent="0.3">
      <c r="A5" s="307">
        <v>2</v>
      </c>
      <c r="B5" s="308" t="s">
        <v>83</v>
      </c>
      <c r="C5" s="309">
        <f>+C36</f>
        <v>763089</v>
      </c>
      <c r="D5" s="310">
        <f>+D36</f>
        <v>796869</v>
      </c>
      <c r="E5" s="311">
        <f>+E36</f>
        <v>821505</v>
      </c>
      <c r="F5" s="312">
        <f>+E5/D5*100</f>
        <v>103.09159974851576</v>
      </c>
    </row>
    <row r="6" spans="1:14" ht="18.75" x14ac:dyDescent="0.3">
      <c r="A6" s="307">
        <v>3</v>
      </c>
      <c r="B6" s="308" t="s">
        <v>10</v>
      </c>
      <c r="C6" s="309">
        <f>+G36</f>
        <v>794785</v>
      </c>
      <c r="D6" s="310">
        <f>+H36</f>
        <v>796005</v>
      </c>
      <c r="E6" s="310">
        <f>+I36</f>
        <v>891940</v>
      </c>
      <c r="F6" s="312">
        <f>+E6/D6*100</f>
        <v>112.05205997449765</v>
      </c>
    </row>
    <row r="7" spans="1:14" ht="18.75" x14ac:dyDescent="0.3">
      <c r="A7" s="307">
        <v>4</v>
      </c>
      <c r="B7" s="308" t="s">
        <v>156</v>
      </c>
      <c r="C7" s="309">
        <f>+'D a T'!F58</f>
        <v>1560329</v>
      </c>
      <c r="D7" s="310">
        <f>+'D a T'!G58</f>
        <v>2474093</v>
      </c>
      <c r="E7" s="311">
        <f>+'D a T'!H58</f>
        <v>2251986</v>
      </c>
      <c r="F7" s="312">
        <f>+E7/D7*100</f>
        <v>91.022689931219233</v>
      </c>
    </row>
    <row r="8" spans="1:14" ht="13.5" customHeight="1" thickBot="1" x14ac:dyDescent="0.35">
      <c r="A8" s="313"/>
      <c r="B8" s="314"/>
      <c r="C8" s="313"/>
      <c r="D8" s="315"/>
      <c r="E8" s="315"/>
      <c r="F8" s="316"/>
    </row>
    <row r="9" spans="1:14" ht="19.5" thickBot="1" x14ac:dyDescent="0.35">
      <c r="A9" s="317"/>
      <c r="B9" s="318" t="s">
        <v>11</v>
      </c>
      <c r="C9" s="319">
        <f>SUM(C4:C7)</f>
        <v>11201656</v>
      </c>
      <c r="D9" s="320">
        <f>SUM(D4:D8)</f>
        <v>12067316</v>
      </c>
      <c r="E9" s="320">
        <f>SUM(E4:E7)</f>
        <v>12935139</v>
      </c>
      <c r="F9" s="321">
        <f>+E9/D9*100</f>
        <v>107.1915163239282</v>
      </c>
    </row>
    <row r="11" spans="1:14" ht="19.5" thickBot="1" x14ac:dyDescent="0.35">
      <c r="A11" s="189"/>
      <c r="B11" s="189"/>
      <c r="C11" s="189"/>
      <c r="D11" s="189"/>
      <c r="E11" s="189"/>
      <c r="F11" s="189"/>
    </row>
    <row r="12" spans="1:14" ht="19.5" thickBot="1" x14ac:dyDescent="0.35">
      <c r="A12" s="322" t="s">
        <v>12</v>
      </c>
      <c r="B12" s="323" t="s">
        <v>13</v>
      </c>
      <c r="C12" s="324" t="s">
        <v>84</v>
      </c>
      <c r="D12" s="325"/>
      <c r="E12" s="325"/>
      <c r="F12" s="326"/>
      <c r="G12" s="327" t="s">
        <v>85</v>
      </c>
      <c r="H12" s="325"/>
      <c r="I12" s="325"/>
      <c r="J12" s="326"/>
      <c r="K12" s="324" t="s">
        <v>86</v>
      </c>
      <c r="L12" s="325"/>
      <c r="M12" s="325"/>
      <c r="N12" s="326"/>
    </row>
    <row r="13" spans="1:14" ht="19.5" thickBot="1" x14ac:dyDescent="0.35">
      <c r="A13" s="328"/>
      <c r="B13" s="329"/>
      <c r="C13" s="299" t="s">
        <v>191</v>
      </c>
      <c r="D13" s="300" t="s">
        <v>209</v>
      </c>
      <c r="E13" s="301" t="s">
        <v>210</v>
      </c>
      <c r="F13" s="18" t="s">
        <v>82</v>
      </c>
      <c r="G13" s="299" t="s">
        <v>191</v>
      </c>
      <c r="H13" s="300" t="s">
        <v>209</v>
      </c>
      <c r="I13" s="301" t="s">
        <v>210</v>
      </c>
      <c r="J13" s="18" t="s">
        <v>82</v>
      </c>
      <c r="K13" s="299" t="s">
        <v>191</v>
      </c>
      <c r="L13" s="300" t="s">
        <v>209</v>
      </c>
      <c r="M13" s="301" t="s">
        <v>210</v>
      </c>
      <c r="N13" s="18" t="s">
        <v>82</v>
      </c>
    </row>
    <row r="14" spans="1:14" ht="21" x14ac:dyDescent="0.35">
      <c r="A14" s="302" t="s">
        <v>139</v>
      </c>
      <c r="B14" s="330" t="s">
        <v>186</v>
      </c>
      <c r="C14" s="331">
        <f>+'N a K'!E7</f>
        <v>87130</v>
      </c>
      <c r="D14" s="332">
        <f>+'N a K'!F7</f>
        <v>87166</v>
      </c>
      <c r="E14" s="332">
        <f>+'N a K'!G7</f>
        <v>98243</v>
      </c>
      <c r="F14" s="333">
        <f>+E14/D14*100</f>
        <v>112.70793658077692</v>
      </c>
      <c r="G14" s="331"/>
      <c r="H14" s="332">
        <f>+'N a K'!J7</f>
        <v>0</v>
      </c>
      <c r="I14" s="332">
        <f>+'N a K'!K7</f>
        <v>0</v>
      </c>
      <c r="J14" s="333"/>
      <c r="K14" s="331">
        <f>+'N a K'!M7</f>
        <v>87130</v>
      </c>
      <c r="L14" s="332">
        <f>+'N a K'!N7</f>
        <v>87166</v>
      </c>
      <c r="M14" s="332">
        <f>+'N a K'!O7</f>
        <v>98243</v>
      </c>
      <c r="N14" s="306">
        <f t="shared" ref="N14:N36" si="0">+M14/L14*100</f>
        <v>112.70793658077692</v>
      </c>
    </row>
    <row r="15" spans="1:14" ht="21" x14ac:dyDescent="0.35">
      <c r="A15" s="46" t="s">
        <v>14</v>
      </c>
      <c r="B15" s="334" t="s">
        <v>15</v>
      </c>
      <c r="C15" s="335">
        <f>+'N a K'!E15</f>
        <v>22027</v>
      </c>
      <c r="D15" s="310">
        <f>+'N a K'!F15</f>
        <v>22955</v>
      </c>
      <c r="E15" s="310">
        <f>+'N a K'!G15</f>
        <v>23555</v>
      </c>
      <c r="F15" s="312">
        <f t="shared" ref="F15:F36" si="1">+E15/D15*100</f>
        <v>102.61380962753212</v>
      </c>
      <c r="G15" s="335"/>
      <c r="H15" s="310">
        <f>+'N a K'!J15</f>
        <v>0</v>
      </c>
      <c r="I15" s="310">
        <f>+'N a K'!K15</f>
        <v>0</v>
      </c>
      <c r="J15" s="312"/>
      <c r="K15" s="335">
        <f>+'N a K'!M15</f>
        <v>22027</v>
      </c>
      <c r="L15" s="310">
        <f>+'N a K'!N15</f>
        <v>22955</v>
      </c>
      <c r="M15" s="310">
        <f>+'N a K'!O15</f>
        <v>23555</v>
      </c>
      <c r="N15" s="306">
        <f t="shared" si="0"/>
        <v>102.61380962753212</v>
      </c>
    </row>
    <row r="16" spans="1:14" ht="21" x14ac:dyDescent="0.35">
      <c r="A16" s="46" t="s">
        <v>16</v>
      </c>
      <c r="B16" s="334" t="s">
        <v>17</v>
      </c>
      <c r="C16" s="335">
        <f>+'N a K'!E25</f>
        <v>5859</v>
      </c>
      <c r="D16" s="310">
        <f>+'N a K'!F25</f>
        <v>7064</v>
      </c>
      <c r="E16" s="310">
        <f>+'N a K'!G25</f>
        <v>6996</v>
      </c>
      <c r="F16" s="312">
        <f t="shared" si="1"/>
        <v>99.037372593431485</v>
      </c>
      <c r="G16" s="335"/>
      <c r="H16" s="310">
        <f>+'N a K'!J25</f>
        <v>0</v>
      </c>
      <c r="I16" s="310">
        <f>+'N a K'!K25</f>
        <v>0</v>
      </c>
      <c r="J16" s="312"/>
      <c r="K16" s="335">
        <f>+'N a K'!M25</f>
        <v>5859</v>
      </c>
      <c r="L16" s="310">
        <f>+'N a K'!N25</f>
        <v>7064</v>
      </c>
      <c r="M16" s="310">
        <f>+'N a K'!O25</f>
        <v>6996</v>
      </c>
      <c r="N16" s="306">
        <f t="shared" si="0"/>
        <v>99.037372593431485</v>
      </c>
    </row>
    <row r="17" spans="1:14" ht="21" x14ac:dyDescent="0.35">
      <c r="A17" s="46" t="s">
        <v>18</v>
      </c>
      <c r="B17" s="334" t="s">
        <v>19</v>
      </c>
      <c r="C17" s="335">
        <f>+'N a K'!E31</f>
        <v>69169</v>
      </c>
      <c r="D17" s="310">
        <f>+'N a K'!F31</f>
        <v>69608</v>
      </c>
      <c r="E17" s="310">
        <f>+'N a K'!G31</f>
        <v>87819</v>
      </c>
      <c r="F17" s="312">
        <f t="shared" si="1"/>
        <v>126.16222273301921</v>
      </c>
      <c r="G17" s="335"/>
      <c r="H17" s="310">
        <f>+'N a K'!J31</f>
        <v>165</v>
      </c>
      <c r="I17" s="310">
        <f>+'N a K'!K31</f>
        <v>165</v>
      </c>
      <c r="J17" s="312"/>
      <c r="K17" s="335">
        <f>+'N a K'!M31</f>
        <v>69169</v>
      </c>
      <c r="L17" s="310">
        <f>+'N a K'!N31</f>
        <v>69773</v>
      </c>
      <c r="M17" s="310">
        <f>+'N a K'!O31</f>
        <v>87984</v>
      </c>
      <c r="N17" s="306">
        <f t="shared" si="0"/>
        <v>126.10035400513094</v>
      </c>
    </row>
    <row r="18" spans="1:14" ht="21" x14ac:dyDescent="0.35">
      <c r="A18" s="46" t="s">
        <v>20</v>
      </c>
      <c r="B18" s="334" t="s">
        <v>21</v>
      </c>
      <c r="C18" s="335">
        <f>+'N a K'!E37</f>
        <v>100</v>
      </c>
      <c r="D18" s="310">
        <f>+'N a K'!F37</f>
        <v>101</v>
      </c>
      <c r="E18" s="310">
        <f>+'N a K'!G37</f>
        <v>3188</v>
      </c>
      <c r="F18" s="312">
        <f t="shared" si="1"/>
        <v>3156.4356435643563</v>
      </c>
      <c r="G18" s="335">
        <f>+'N a K'!I37</f>
        <v>450000</v>
      </c>
      <c r="H18" s="310">
        <f>+'N a K'!J37</f>
        <v>450000</v>
      </c>
      <c r="I18" s="310">
        <f>+'N a K'!K37</f>
        <v>450000</v>
      </c>
      <c r="J18" s="312">
        <f>+I18/H18*100</f>
        <v>100</v>
      </c>
      <c r="K18" s="335">
        <f>+'N a K'!M37</f>
        <v>450100</v>
      </c>
      <c r="L18" s="310">
        <f>+'N a K'!N37</f>
        <v>450101</v>
      </c>
      <c r="M18" s="310">
        <f>+'N a K'!O37</f>
        <v>453188</v>
      </c>
      <c r="N18" s="306">
        <f t="shared" si="0"/>
        <v>100.68584606566083</v>
      </c>
    </row>
    <row r="19" spans="1:14" ht="21" x14ac:dyDescent="0.35">
      <c r="A19" s="336" t="s">
        <v>177</v>
      </c>
      <c r="B19" s="334" t="s">
        <v>225</v>
      </c>
      <c r="C19" s="335">
        <f>+'N a K'!E46+'N a K'!E51</f>
        <v>14521</v>
      </c>
      <c r="D19" s="310">
        <f>+'N a K'!F46+'N a K'!F51</f>
        <v>24120</v>
      </c>
      <c r="E19" s="310">
        <f>+'N a K'!G46+'N a K'!G51</f>
        <v>23457</v>
      </c>
      <c r="F19" s="312">
        <f t="shared" si="1"/>
        <v>97.25124378109453</v>
      </c>
      <c r="G19" s="335">
        <f>+'N a K'!I46</f>
        <v>0</v>
      </c>
      <c r="H19" s="310">
        <f>+'N a K'!J46</f>
        <v>0</v>
      </c>
      <c r="I19" s="310">
        <f>+'N a K'!K46</f>
        <v>0</v>
      </c>
      <c r="J19" s="312"/>
      <c r="K19" s="335">
        <f>+'N a K'!M46+'N a K'!M51</f>
        <v>14521</v>
      </c>
      <c r="L19" s="310">
        <f>+'N a K'!N46+'N a K'!N51</f>
        <v>24120</v>
      </c>
      <c r="M19" s="310">
        <f>+'N a K'!O46+'N a K'!O51</f>
        <v>23457</v>
      </c>
      <c r="N19" s="306">
        <f t="shared" si="0"/>
        <v>97.25124378109453</v>
      </c>
    </row>
    <row r="20" spans="1:14" ht="21" x14ac:dyDescent="0.35">
      <c r="A20" s="46" t="s">
        <v>22</v>
      </c>
      <c r="B20" s="334" t="s">
        <v>23</v>
      </c>
      <c r="C20" s="335">
        <f>+'N a K'!E66</f>
        <v>103566</v>
      </c>
      <c r="D20" s="310">
        <f>+'N a K'!F66</f>
        <v>110299</v>
      </c>
      <c r="E20" s="310">
        <f>+'N a K'!G66</f>
        <v>110909</v>
      </c>
      <c r="F20" s="312">
        <f t="shared" si="1"/>
        <v>100.55304218533259</v>
      </c>
      <c r="G20" s="335">
        <f>+'N a K'!I66</f>
        <v>0</v>
      </c>
      <c r="H20" s="310">
        <f>+'N a K'!J66</f>
        <v>0</v>
      </c>
      <c r="I20" s="310">
        <f>+'N a K'!K66</f>
        <v>0</v>
      </c>
      <c r="J20" s="312"/>
      <c r="K20" s="335">
        <f>+'N a K'!M66</f>
        <v>103566</v>
      </c>
      <c r="L20" s="310">
        <f>+'N a K'!N66</f>
        <v>110299</v>
      </c>
      <c r="M20" s="310">
        <f>+'N a K'!O66</f>
        <v>110909</v>
      </c>
      <c r="N20" s="306">
        <f t="shared" si="0"/>
        <v>100.55304218533259</v>
      </c>
    </row>
    <row r="21" spans="1:14" ht="21" x14ac:dyDescent="0.35">
      <c r="A21" s="46" t="s">
        <v>24</v>
      </c>
      <c r="B21" s="334" t="s">
        <v>25</v>
      </c>
      <c r="C21" s="335">
        <f>+'N a K'!E72</f>
        <v>3250</v>
      </c>
      <c r="D21" s="310">
        <f>+'N a K'!F72</f>
        <v>6445</v>
      </c>
      <c r="E21" s="310">
        <f>+'N a K'!G72</f>
        <v>5849</v>
      </c>
      <c r="F21" s="312">
        <f t="shared" si="1"/>
        <v>90.752521334367728</v>
      </c>
      <c r="G21" s="335">
        <f>'N a K'!I72</f>
        <v>0</v>
      </c>
      <c r="H21" s="310">
        <f>+'N a K'!J72</f>
        <v>200</v>
      </c>
      <c r="I21" s="310">
        <f>+'N a K'!K72</f>
        <v>200</v>
      </c>
      <c r="J21" s="312"/>
      <c r="K21" s="335">
        <f>+'N a K'!M72</f>
        <v>3250</v>
      </c>
      <c r="L21" s="310">
        <f>+'N a K'!N72</f>
        <v>6645</v>
      </c>
      <c r="M21" s="310">
        <f>+'N a K'!O72</f>
        <v>6049</v>
      </c>
      <c r="N21" s="306">
        <f t="shared" si="0"/>
        <v>91.030850263355916</v>
      </c>
    </row>
    <row r="22" spans="1:14" ht="21" x14ac:dyDescent="0.35">
      <c r="A22" s="46" t="s">
        <v>26</v>
      </c>
      <c r="B22" s="334" t="s">
        <v>27</v>
      </c>
      <c r="C22" s="335">
        <f>+'N a K'!E76</f>
        <v>15590</v>
      </c>
      <c r="D22" s="310">
        <f>+'N a K'!F76</f>
        <v>15590</v>
      </c>
      <c r="E22" s="310">
        <f>+'N a K'!G76</f>
        <v>16139</v>
      </c>
      <c r="F22" s="312">
        <f t="shared" si="1"/>
        <v>103.52148813341886</v>
      </c>
      <c r="G22" s="335"/>
      <c r="H22" s="310">
        <f>+'N a K'!J76</f>
        <v>0</v>
      </c>
      <c r="I22" s="310">
        <f>+'N a K'!K76</f>
        <v>0</v>
      </c>
      <c r="J22" s="312"/>
      <c r="K22" s="335">
        <f>+'N a K'!M76</f>
        <v>15590</v>
      </c>
      <c r="L22" s="310">
        <f>+'N a K'!N76</f>
        <v>15590</v>
      </c>
      <c r="M22" s="310">
        <f>+'N a K'!O76</f>
        <v>16139</v>
      </c>
      <c r="N22" s="306">
        <f t="shared" si="0"/>
        <v>103.52148813341886</v>
      </c>
    </row>
    <row r="23" spans="1:14" ht="21" x14ac:dyDescent="0.35">
      <c r="A23" s="46" t="s">
        <v>28</v>
      </c>
      <c r="B23" s="334" t="s">
        <v>29</v>
      </c>
      <c r="C23" s="335">
        <f>+'N a K'!E86</f>
        <v>228123</v>
      </c>
      <c r="D23" s="310">
        <f>+'N a K'!F86</f>
        <v>230042</v>
      </c>
      <c r="E23" s="310">
        <f>+'N a K'!G86</f>
        <v>241395</v>
      </c>
      <c r="F23" s="312">
        <f t="shared" si="1"/>
        <v>104.93518574868936</v>
      </c>
      <c r="G23" s="335">
        <f>+'N a K'!I86</f>
        <v>344585</v>
      </c>
      <c r="H23" s="310">
        <f>+'N a K'!J86</f>
        <v>344706</v>
      </c>
      <c r="I23" s="310">
        <f>+'N a K'!K86</f>
        <v>439897</v>
      </c>
      <c r="J23" s="312">
        <f>+I23/H23*100</f>
        <v>127.61512709381329</v>
      </c>
      <c r="K23" s="335">
        <f>+'N a K'!M86</f>
        <v>572708</v>
      </c>
      <c r="L23" s="310">
        <f>+'N a K'!N86</f>
        <v>574748</v>
      </c>
      <c r="M23" s="310">
        <f>+'N a K'!O86</f>
        <v>681292</v>
      </c>
      <c r="N23" s="306">
        <f t="shared" si="0"/>
        <v>118.53751557204203</v>
      </c>
    </row>
    <row r="24" spans="1:14" ht="21" x14ac:dyDescent="0.35">
      <c r="A24" s="46" t="s">
        <v>30</v>
      </c>
      <c r="B24" s="334" t="s">
        <v>31</v>
      </c>
      <c r="C24" s="335">
        <f>+'N a K'!E94</f>
        <v>20059</v>
      </c>
      <c r="D24" s="310">
        <f>+'N a K'!F94</f>
        <v>21199</v>
      </c>
      <c r="E24" s="310">
        <f>+'N a K'!G94</f>
        <v>28987</v>
      </c>
      <c r="F24" s="312">
        <f>+E24/D24*100</f>
        <v>136.73758196141327</v>
      </c>
      <c r="G24" s="335">
        <f>+'N a K'!I94</f>
        <v>0</v>
      </c>
      <c r="H24" s="310">
        <f>+'N a K'!J94</f>
        <v>200</v>
      </c>
      <c r="I24" s="310">
        <f>+'N a K'!K94</f>
        <v>200</v>
      </c>
      <c r="J24" s="312"/>
      <c r="K24" s="335">
        <f>+'N a K'!M94</f>
        <v>20059</v>
      </c>
      <c r="L24" s="310">
        <f>+'N a K'!N94</f>
        <v>21399</v>
      </c>
      <c r="M24" s="310">
        <f>+'N a K'!O94</f>
        <v>29187</v>
      </c>
      <c r="N24" s="306">
        <f t="shared" si="0"/>
        <v>136.39422402916023</v>
      </c>
    </row>
    <row r="25" spans="1:14" ht="21" x14ac:dyDescent="0.35">
      <c r="A25" s="336">
        <v>38</v>
      </c>
      <c r="B25" s="334" t="s">
        <v>202</v>
      </c>
      <c r="C25" s="335">
        <f>'N a K'!E97</f>
        <v>0</v>
      </c>
      <c r="D25" s="310">
        <f>'N a K'!F97</f>
        <v>0</v>
      </c>
      <c r="E25" s="310">
        <f>'N a K'!G97</f>
        <v>4999</v>
      </c>
      <c r="F25" s="312"/>
      <c r="G25" s="335">
        <f>+'N a K'!I95</f>
        <v>0</v>
      </c>
      <c r="H25" s="310">
        <f>+'N a K'!J95</f>
        <v>0</v>
      </c>
      <c r="I25" s="310">
        <f>+'N a K'!K95</f>
        <v>0</v>
      </c>
      <c r="J25" s="312"/>
      <c r="K25" s="335">
        <f>'N a K'!M97</f>
        <v>0</v>
      </c>
      <c r="L25" s="310">
        <f>'N a K'!N97</f>
        <v>0</v>
      </c>
      <c r="M25" s="310">
        <f>'N a K'!O97</f>
        <v>4999</v>
      </c>
      <c r="N25" s="306"/>
    </row>
    <row r="26" spans="1:14" ht="21" x14ac:dyDescent="0.35">
      <c r="A26" s="336">
        <v>39</v>
      </c>
      <c r="B26" s="334" t="s">
        <v>223</v>
      </c>
      <c r="C26" s="335">
        <f>'N a K'!E100</f>
        <v>0</v>
      </c>
      <c r="D26" s="310">
        <f>'N a K'!F100</f>
        <v>10</v>
      </c>
      <c r="E26" s="310">
        <f>'N a K'!G100</f>
        <v>10</v>
      </c>
      <c r="F26" s="312">
        <f t="shared" ref="F26:F30" si="2">+E26/D26*100</f>
        <v>100</v>
      </c>
      <c r="G26" s="335"/>
      <c r="H26" s="310"/>
      <c r="I26" s="310"/>
      <c r="J26" s="312"/>
      <c r="K26" s="335">
        <f>'N a K'!M100</f>
        <v>0</v>
      </c>
      <c r="L26" s="310">
        <f>'N a K'!N100</f>
        <v>10</v>
      </c>
      <c r="M26" s="310">
        <f>'N a K'!O100</f>
        <v>10</v>
      </c>
      <c r="N26" s="312">
        <f t="shared" ref="N26" si="3">+M26/L26*100</f>
        <v>100</v>
      </c>
    </row>
    <row r="27" spans="1:14" ht="21" x14ac:dyDescent="0.35">
      <c r="A27" s="336">
        <v>41</v>
      </c>
      <c r="B27" s="334" t="s">
        <v>100</v>
      </c>
      <c r="C27" s="335">
        <f>'N a K'!E106</f>
        <v>0</v>
      </c>
      <c r="D27" s="310">
        <f>'N a K'!F106</f>
        <v>14</v>
      </c>
      <c r="E27" s="310">
        <f>'N a K'!G106</f>
        <v>52</v>
      </c>
      <c r="F27" s="312">
        <f t="shared" si="2"/>
        <v>371.42857142857144</v>
      </c>
      <c r="G27" s="335"/>
      <c r="H27" s="310"/>
      <c r="I27" s="310">
        <f>'N a K'!K106</f>
        <v>0</v>
      </c>
      <c r="J27" s="312"/>
      <c r="K27" s="335">
        <f>'N a K'!M106</f>
        <v>0</v>
      </c>
      <c r="L27" s="310">
        <f>'N a K'!N106</f>
        <v>14</v>
      </c>
      <c r="M27" s="310">
        <f>'N a K'!O106</f>
        <v>52</v>
      </c>
      <c r="N27" s="306">
        <f t="shared" si="0"/>
        <v>371.42857142857144</v>
      </c>
    </row>
    <row r="28" spans="1:14" ht="21" x14ac:dyDescent="0.35">
      <c r="A28" s="46" t="s">
        <v>32</v>
      </c>
      <c r="B28" s="334" t="s">
        <v>169</v>
      </c>
      <c r="C28" s="335">
        <f>+'N a K'!E118</f>
        <v>28108</v>
      </c>
      <c r="D28" s="310">
        <f>+'N a K'!F118</f>
        <v>31459</v>
      </c>
      <c r="E28" s="310">
        <f>+'N a K'!G118</f>
        <v>32768</v>
      </c>
      <c r="F28" s="312">
        <f t="shared" si="2"/>
        <v>104.16097142312215</v>
      </c>
      <c r="G28" s="335">
        <f>'N a K'!I112</f>
        <v>0</v>
      </c>
      <c r="H28" s="310">
        <f>+'N a K'!J118</f>
        <v>0</v>
      </c>
      <c r="I28" s="310">
        <f>+'N a K'!K118</f>
        <v>0</v>
      </c>
      <c r="J28" s="312"/>
      <c r="K28" s="335">
        <f>+'N a K'!M118</f>
        <v>28108</v>
      </c>
      <c r="L28" s="310">
        <f>+'N a K'!N118</f>
        <v>31459</v>
      </c>
      <c r="M28" s="310">
        <f>+'N a K'!O118</f>
        <v>32768</v>
      </c>
      <c r="N28" s="306">
        <f t="shared" si="0"/>
        <v>104.16097142312215</v>
      </c>
    </row>
    <row r="29" spans="1:14" ht="21" x14ac:dyDescent="0.35">
      <c r="A29" s="336">
        <v>52</v>
      </c>
      <c r="B29" s="334" t="s">
        <v>222</v>
      </c>
      <c r="C29" s="335">
        <f>'N a K'!E123</f>
        <v>0</v>
      </c>
      <c r="D29" s="310">
        <f>'N a K'!F123</f>
        <v>0</v>
      </c>
      <c r="E29" s="310">
        <f>'N a K'!G123</f>
        <v>1</v>
      </c>
      <c r="F29" s="312"/>
      <c r="G29" s="335"/>
      <c r="H29" s="310"/>
      <c r="I29" s="310"/>
      <c r="J29" s="312"/>
      <c r="K29" s="335">
        <f>'N a K'!M123</f>
        <v>0</v>
      </c>
      <c r="L29" s="310">
        <f>'N a K'!N123</f>
        <v>0</v>
      </c>
      <c r="M29" s="310">
        <f>'N a K'!O123</f>
        <v>1</v>
      </c>
      <c r="N29" s="306"/>
    </row>
    <row r="30" spans="1:14" ht="21" x14ac:dyDescent="0.35">
      <c r="A30" s="46" t="s">
        <v>33</v>
      </c>
      <c r="B30" s="334" t="s">
        <v>34</v>
      </c>
      <c r="C30" s="335">
        <f>+'N a K'!E126</f>
        <v>31287</v>
      </c>
      <c r="D30" s="310">
        <f>+'N a K'!F126</f>
        <v>31784</v>
      </c>
      <c r="E30" s="310">
        <f>+'N a K'!G126</f>
        <v>32383</v>
      </c>
      <c r="F30" s="312">
        <f t="shared" si="2"/>
        <v>101.88459602315632</v>
      </c>
      <c r="G30" s="335">
        <f>+'N a K'!I126</f>
        <v>200</v>
      </c>
      <c r="H30" s="310">
        <f>+'N a K'!J126</f>
        <v>200</v>
      </c>
      <c r="I30" s="310">
        <f>+'N a K'!K126</f>
        <v>935</v>
      </c>
      <c r="J30" s="312">
        <f>+I30/H30*100</f>
        <v>467.5</v>
      </c>
      <c r="K30" s="335">
        <f>+'N a K'!M126</f>
        <v>31487</v>
      </c>
      <c r="L30" s="310">
        <f>+'N a K'!N126</f>
        <v>31984</v>
      </c>
      <c r="M30" s="310">
        <f>+'N a K'!O126</f>
        <v>33318</v>
      </c>
      <c r="N30" s="306">
        <f t="shared" si="0"/>
        <v>104.17083541770886</v>
      </c>
    </row>
    <row r="31" spans="1:14" ht="21" x14ac:dyDescent="0.35">
      <c r="A31" s="336">
        <v>55</v>
      </c>
      <c r="B31" s="334" t="s">
        <v>58</v>
      </c>
      <c r="C31" s="335">
        <f>'N a K'!E129</f>
        <v>153</v>
      </c>
      <c r="D31" s="310">
        <f>'N a K'!F129</f>
        <v>196</v>
      </c>
      <c r="E31" s="310">
        <f>+'N a K'!G129</f>
        <v>207</v>
      </c>
      <c r="F31" s="312">
        <f t="shared" si="1"/>
        <v>105.61224489795917</v>
      </c>
      <c r="G31" s="335">
        <f>+'N a K'!I129</f>
        <v>0</v>
      </c>
      <c r="H31" s="310">
        <f>'N a K'!J129</f>
        <v>100</v>
      </c>
      <c r="I31" s="310">
        <f>+'N a K'!K129</f>
        <v>100</v>
      </c>
      <c r="J31" s="312">
        <f>+I31/H31*100</f>
        <v>100</v>
      </c>
      <c r="K31" s="335">
        <f>'N a K'!M129</f>
        <v>153</v>
      </c>
      <c r="L31" s="310">
        <f>'N a K'!N129</f>
        <v>296</v>
      </c>
      <c r="M31" s="310">
        <f>+'N a K'!O129</f>
        <v>307</v>
      </c>
      <c r="N31" s="306">
        <f t="shared" si="0"/>
        <v>103.71621621621621</v>
      </c>
    </row>
    <row r="32" spans="1:14" ht="21" x14ac:dyDescent="0.35">
      <c r="A32" s="46" t="s">
        <v>35</v>
      </c>
      <c r="B32" s="334" t="s">
        <v>106</v>
      </c>
      <c r="C32" s="335">
        <f>+'N a K'!E134</f>
        <v>46135</v>
      </c>
      <c r="D32" s="310">
        <f>+'N a K'!F134</f>
        <v>43533</v>
      </c>
      <c r="E32" s="310">
        <f>+'N a K'!G134</f>
        <v>50047</v>
      </c>
      <c r="F32" s="312">
        <f t="shared" si="1"/>
        <v>114.96336112833943</v>
      </c>
      <c r="G32" s="335">
        <f>+'N a K'!I134</f>
        <v>0</v>
      </c>
      <c r="H32" s="310">
        <f>+'N a K'!J134</f>
        <v>434</v>
      </c>
      <c r="I32" s="310">
        <f>+'N a K'!K134</f>
        <v>443</v>
      </c>
      <c r="J32" s="312"/>
      <c r="K32" s="335">
        <f>+'N a K'!M134</f>
        <v>46135</v>
      </c>
      <c r="L32" s="310">
        <f>+'N a K'!N134</f>
        <v>43967</v>
      </c>
      <c r="M32" s="310">
        <f>+'N a K'!O134</f>
        <v>50490</v>
      </c>
      <c r="N32" s="306">
        <f t="shared" si="0"/>
        <v>114.8361270953215</v>
      </c>
    </row>
    <row r="33" spans="1:14" ht="21" x14ac:dyDescent="0.35">
      <c r="A33" s="46" t="s">
        <v>36</v>
      </c>
      <c r="B33" s="334" t="s">
        <v>107</v>
      </c>
      <c r="C33" s="335">
        <f>+'N a K'!E138</f>
        <v>30</v>
      </c>
      <c r="D33" s="310">
        <f>+'N a K'!F138</f>
        <v>30</v>
      </c>
      <c r="E33" s="310">
        <f>+'N a K'!G138</f>
        <v>28</v>
      </c>
      <c r="F33" s="312">
        <f t="shared" si="1"/>
        <v>93.333333333333329</v>
      </c>
      <c r="G33" s="335"/>
      <c r="H33" s="310">
        <f>+'N a K'!J138</f>
        <v>0</v>
      </c>
      <c r="I33" s="310">
        <f>+'N a K'!K138</f>
        <v>0</v>
      </c>
      <c r="J33" s="312"/>
      <c r="K33" s="335">
        <f>+'N a K'!M138</f>
        <v>30</v>
      </c>
      <c r="L33" s="310">
        <f>+'N a K'!N138</f>
        <v>30</v>
      </c>
      <c r="M33" s="310">
        <f>+'N a K'!O138</f>
        <v>28</v>
      </c>
      <c r="N33" s="306">
        <f t="shared" si="0"/>
        <v>93.333333333333329</v>
      </c>
    </row>
    <row r="34" spans="1:14" ht="21" x14ac:dyDescent="0.35">
      <c r="A34" s="46" t="s">
        <v>37</v>
      </c>
      <c r="B34" s="334" t="s">
        <v>38</v>
      </c>
      <c r="C34" s="335">
        <f>+'N a K'!E142</f>
        <v>87982</v>
      </c>
      <c r="D34" s="310">
        <f>+'N a K'!F142</f>
        <v>92607</v>
      </c>
      <c r="E34" s="310">
        <f>+'N a K'!G142</f>
        <v>51820</v>
      </c>
      <c r="F34" s="312">
        <f t="shared" si="1"/>
        <v>55.956893107432478</v>
      </c>
      <c r="G34" s="335"/>
      <c r="H34" s="310">
        <f>+'N a K'!J142</f>
        <v>0</v>
      </c>
      <c r="I34" s="310">
        <f>+'N a K'!K142</f>
        <v>0</v>
      </c>
      <c r="J34" s="312"/>
      <c r="K34" s="335">
        <f>+'N a K'!M142</f>
        <v>87982</v>
      </c>
      <c r="L34" s="310">
        <f>+'N a K'!N142</f>
        <v>92607</v>
      </c>
      <c r="M34" s="310">
        <f>+'N a K'!O142</f>
        <v>51820</v>
      </c>
      <c r="N34" s="306">
        <f t="shared" si="0"/>
        <v>55.956893107432478</v>
      </c>
    </row>
    <row r="35" spans="1:14" ht="21.75" thickBot="1" x14ac:dyDescent="0.4">
      <c r="A35" s="337" t="s">
        <v>39</v>
      </c>
      <c r="B35" s="338" t="s">
        <v>87</v>
      </c>
      <c r="C35" s="339">
        <f>+'N a K'!E146</f>
        <v>0</v>
      </c>
      <c r="D35" s="315">
        <f>+'N a K'!F146</f>
        <v>2647</v>
      </c>
      <c r="E35" s="315">
        <f>+'N a K'!G146</f>
        <v>2653</v>
      </c>
      <c r="F35" s="316">
        <f t="shared" si="1"/>
        <v>100.22667170381565</v>
      </c>
      <c r="G35" s="339"/>
      <c r="H35" s="315">
        <f>+'N a K'!J146</f>
        <v>0</v>
      </c>
      <c r="I35" s="315">
        <f>+'N a K'!K146</f>
        <v>0</v>
      </c>
      <c r="J35" s="316"/>
      <c r="K35" s="339">
        <f>+'N a K'!M146</f>
        <v>0</v>
      </c>
      <c r="L35" s="315">
        <f>+'N a K'!N146</f>
        <v>2647</v>
      </c>
      <c r="M35" s="315">
        <f>+'N a K'!O146</f>
        <v>2653</v>
      </c>
      <c r="N35" s="340">
        <f t="shared" si="0"/>
        <v>100.22667170381565</v>
      </c>
    </row>
    <row r="36" spans="1:14" ht="21.75" thickBot="1" x14ac:dyDescent="0.4">
      <c r="A36" s="341"/>
      <c r="B36" s="342" t="s">
        <v>11</v>
      </c>
      <c r="C36" s="343">
        <f>SUM(C14:C35)</f>
        <v>763089</v>
      </c>
      <c r="D36" s="344">
        <f>SUM(D14:D35)</f>
        <v>796869</v>
      </c>
      <c r="E36" s="344">
        <f>SUM(E14:E35)</f>
        <v>821505</v>
      </c>
      <c r="F36" s="345">
        <f t="shared" si="1"/>
        <v>103.09159974851576</v>
      </c>
      <c r="G36" s="343">
        <f>SUM(G14:G35)</f>
        <v>794785</v>
      </c>
      <c r="H36" s="344">
        <f>SUM(H14:H35)</f>
        <v>796005</v>
      </c>
      <c r="I36" s="344">
        <f>SUM(I14:I35)</f>
        <v>891940</v>
      </c>
      <c r="J36" s="345">
        <f>+I36/H36*100</f>
        <v>112.05205997449765</v>
      </c>
      <c r="K36" s="346">
        <f>SUM(K14:K35)</f>
        <v>1557874</v>
      </c>
      <c r="L36" s="344">
        <f>SUM(L14:L35)</f>
        <v>1592874</v>
      </c>
      <c r="M36" s="344">
        <f>SUM(M14:M35)</f>
        <v>1713445</v>
      </c>
      <c r="N36" s="345">
        <f t="shared" si="0"/>
        <v>107.56939971397613</v>
      </c>
    </row>
    <row r="37" spans="1:14" x14ac:dyDescent="0.25">
      <c r="K37" s="347"/>
      <c r="L37" s="347"/>
      <c r="M37" s="347"/>
    </row>
    <row r="38" spans="1:14" ht="21" x14ac:dyDescent="0.35">
      <c r="A38" s="192" t="s">
        <v>187</v>
      </c>
    </row>
    <row r="39" spans="1:14" x14ac:dyDescent="0.25">
      <c r="K39" s="347"/>
      <c r="L39" s="347"/>
      <c r="M39" s="347"/>
    </row>
  </sheetData>
  <phoneticPr fontId="0" type="noConversion"/>
  <printOptions horizontalCentered="1" verticalCentered="1"/>
  <pageMargins left="0.6692913385826772" right="0.6692913385826772" top="0.98425196850393704" bottom="0.74803149606299213" header="0.59055118110236227" footer="0.51181102362204722"/>
  <pageSetup paperSize="9" scale="51" orientation="landscape" r:id="rId1"/>
  <headerFooter alignWithMargins="0"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zoomScale="65" zoomScaleNormal="65" zoomScaleSheetLayoutView="50" workbookViewId="0">
      <selection activeCell="H27" sqref="H27"/>
    </sheetView>
  </sheetViews>
  <sheetFormatPr defaultRowHeight="15.75" outlineLevelRow="3" x14ac:dyDescent="0.25"/>
  <cols>
    <col min="1" max="1" width="6.88671875" style="3" customWidth="1"/>
    <col min="2" max="2" width="8.5546875" style="3" customWidth="1"/>
    <col min="3" max="3" width="8.44140625" style="3" customWidth="1"/>
    <col min="4" max="4" width="7.5546875" style="3" customWidth="1"/>
    <col min="5" max="5" width="76.44140625" style="3" customWidth="1"/>
    <col min="6" max="8" width="14.77734375" style="3" customWidth="1"/>
    <col min="9" max="9" width="12.33203125" style="3" customWidth="1"/>
    <col min="10" max="16384" width="8.88671875" style="3"/>
  </cols>
  <sheetData>
    <row r="1" spans="1:9" ht="23.25" x14ac:dyDescent="0.35">
      <c r="A1" s="1" t="s">
        <v>211</v>
      </c>
      <c r="B1" s="2"/>
      <c r="C1" s="2"/>
      <c r="D1" s="2"/>
      <c r="E1" s="4"/>
      <c r="F1" s="2"/>
      <c r="G1" s="2"/>
      <c r="H1" s="2"/>
      <c r="I1" s="2"/>
    </row>
    <row r="2" spans="1:9" ht="32.25" customHeight="1" x14ac:dyDescent="0.35">
      <c r="A2" s="194" t="s">
        <v>200</v>
      </c>
      <c r="B2" s="2"/>
      <c r="C2" s="2"/>
      <c r="D2" s="2"/>
      <c r="E2" s="2"/>
      <c r="F2" s="2"/>
      <c r="G2" s="2"/>
      <c r="H2" s="2"/>
      <c r="I2" s="2"/>
    </row>
    <row r="3" spans="1:9" ht="18" customHeight="1" x14ac:dyDescent="0.35">
      <c r="A3" s="194"/>
      <c r="B3" s="2"/>
      <c r="C3" s="2"/>
      <c r="D3" s="2"/>
      <c r="E3" s="2"/>
      <c r="F3" s="2"/>
      <c r="G3" s="2"/>
      <c r="H3" s="2"/>
      <c r="I3" s="2"/>
    </row>
    <row r="4" spans="1:9" ht="16.5" thickBot="1" x14ac:dyDescent="0.3"/>
    <row r="5" spans="1:9" ht="21" customHeight="1" x14ac:dyDescent="0.25">
      <c r="A5" s="195" t="s">
        <v>1</v>
      </c>
      <c r="B5" s="196" t="s">
        <v>74</v>
      </c>
      <c r="C5" s="196" t="s">
        <v>2</v>
      </c>
      <c r="D5" s="196" t="s">
        <v>41</v>
      </c>
      <c r="E5" s="197" t="s">
        <v>75</v>
      </c>
      <c r="F5" s="198" t="s">
        <v>191</v>
      </c>
      <c r="G5" s="199" t="s">
        <v>209</v>
      </c>
      <c r="H5" s="199" t="s">
        <v>210</v>
      </c>
      <c r="I5" s="197" t="s">
        <v>82</v>
      </c>
    </row>
    <row r="6" spans="1:9" ht="21" customHeight="1" thickBot="1" x14ac:dyDescent="0.3">
      <c r="A6" s="200"/>
      <c r="B6" s="201" t="s">
        <v>3</v>
      </c>
      <c r="C6" s="201"/>
      <c r="D6" s="201"/>
      <c r="E6" s="202"/>
      <c r="F6" s="203"/>
      <c r="G6" s="204"/>
      <c r="H6" s="204"/>
      <c r="I6" s="202"/>
    </row>
    <row r="7" spans="1:9" ht="21" customHeight="1" x14ac:dyDescent="0.3">
      <c r="A7" s="19"/>
      <c r="B7" s="20"/>
      <c r="C7" s="20"/>
      <c r="D7" s="20"/>
      <c r="E7" s="21"/>
      <c r="F7" s="205"/>
      <c r="G7" s="206"/>
      <c r="H7" s="207"/>
      <c r="I7" s="208"/>
    </row>
    <row r="8" spans="1:9" ht="21" customHeight="1" x14ac:dyDescent="0.35">
      <c r="A8" s="46">
        <v>1</v>
      </c>
      <c r="B8" s="47">
        <v>11</v>
      </c>
      <c r="C8" s="47">
        <v>1111</v>
      </c>
      <c r="D8" s="47"/>
      <c r="E8" s="48" t="s">
        <v>112</v>
      </c>
      <c r="F8" s="49">
        <v>1690000</v>
      </c>
      <c r="G8" s="26">
        <v>1690000</v>
      </c>
      <c r="H8" s="209">
        <v>1916394</v>
      </c>
      <c r="I8" s="52">
        <f>+H8/G8*100</f>
        <v>113.3960946745562</v>
      </c>
    </row>
    <row r="9" spans="1:9" ht="21" customHeight="1" x14ac:dyDescent="0.35">
      <c r="A9" s="46">
        <v>1</v>
      </c>
      <c r="B9" s="47">
        <v>11</v>
      </c>
      <c r="C9" s="47">
        <v>1112</v>
      </c>
      <c r="D9" s="47"/>
      <c r="E9" s="48" t="s">
        <v>4</v>
      </c>
      <c r="F9" s="49">
        <v>30000</v>
      </c>
      <c r="G9" s="26">
        <v>30000</v>
      </c>
      <c r="H9" s="209">
        <v>176861</v>
      </c>
      <c r="I9" s="52">
        <f t="shared" ref="I9:I58" si="0">+H9/G9*100</f>
        <v>589.53666666666663</v>
      </c>
    </row>
    <row r="10" spans="1:9" ht="21" customHeight="1" x14ac:dyDescent="0.35">
      <c r="A10" s="46">
        <v>1</v>
      </c>
      <c r="B10" s="47">
        <v>11</v>
      </c>
      <c r="C10" s="47">
        <v>1113</v>
      </c>
      <c r="D10" s="47"/>
      <c r="E10" s="48" t="s">
        <v>111</v>
      </c>
      <c r="F10" s="49">
        <v>180000</v>
      </c>
      <c r="G10" s="26">
        <v>180000</v>
      </c>
      <c r="H10" s="209">
        <v>191890</v>
      </c>
      <c r="I10" s="52">
        <f t="shared" si="0"/>
        <v>106.60555555555555</v>
      </c>
    </row>
    <row r="11" spans="1:9" ht="21" customHeight="1" x14ac:dyDescent="0.35">
      <c r="A11" s="46">
        <v>1</v>
      </c>
      <c r="B11" s="47">
        <v>11</v>
      </c>
      <c r="C11" s="47">
        <v>1121</v>
      </c>
      <c r="D11" s="47"/>
      <c r="E11" s="48" t="s">
        <v>5</v>
      </c>
      <c r="F11" s="49">
        <v>1690000</v>
      </c>
      <c r="G11" s="26">
        <v>1690000</v>
      </c>
      <c r="H11" s="209">
        <v>1982967</v>
      </c>
      <c r="I11" s="52">
        <f t="shared" si="0"/>
        <v>117.33532544378697</v>
      </c>
    </row>
    <row r="12" spans="1:9" ht="21" customHeight="1" x14ac:dyDescent="0.35">
      <c r="A12" s="46">
        <v>1</v>
      </c>
      <c r="B12" s="47">
        <v>11</v>
      </c>
      <c r="C12" s="47">
        <v>1122</v>
      </c>
      <c r="D12" s="47"/>
      <c r="E12" s="48" t="s">
        <v>101</v>
      </c>
      <c r="F12" s="49">
        <f>79269+361398</f>
        <v>440667</v>
      </c>
      <c r="G12" s="26">
        <f>195245+152379</f>
        <v>347624</v>
      </c>
      <c r="H12" s="209">
        <f>195245+152379</f>
        <v>347624</v>
      </c>
      <c r="I12" s="52">
        <f t="shared" si="0"/>
        <v>100</v>
      </c>
    </row>
    <row r="13" spans="1:9" ht="21" customHeight="1" outlineLevel="2" x14ac:dyDescent="0.35">
      <c r="A13" s="210">
        <v>1</v>
      </c>
      <c r="B13" s="211">
        <v>11</v>
      </c>
      <c r="C13" s="113"/>
      <c r="D13" s="113"/>
      <c r="E13" s="212" t="s">
        <v>70</v>
      </c>
      <c r="F13" s="40">
        <f>SUM(F8:F12)</f>
        <v>4030667</v>
      </c>
      <c r="G13" s="40">
        <f>SUM(G8:G12)</f>
        <v>3937624</v>
      </c>
      <c r="H13" s="40">
        <f>SUM(H8:H12)</f>
        <v>4615736</v>
      </c>
      <c r="I13" s="45">
        <f t="shared" si="0"/>
        <v>117.22134972765301</v>
      </c>
    </row>
    <row r="14" spans="1:9" ht="21" customHeight="1" outlineLevel="2" x14ac:dyDescent="0.35">
      <c r="A14" s="62"/>
      <c r="B14" s="63"/>
      <c r="C14" s="63"/>
      <c r="D14" s="63"/>
      <c r="E14" s="64"/>
      <c r="F14" s="85"/>
      <c r="G14" s="86"/>
      <c r="H14" s="213"/>
      <c r="I14" s="89"/>
    </row>
    <row r="15" spans="1:9" ht="21" customHeight="1" outlineLevel="2" x14ac:dyDescent="0.35">
      <c r="A15" s="214">
        <v>1</v>
      </c>
      <c r="B15" s="63">
        <v>12</v>
      </c>
      <c r="C15" s="63">
        <v>1211</v>
      </c>
      <c r="D15" s="63"/>
      <c r="E15" s="64" t="s">
        <v>91</v>
      </c>
      <c r="F15" s="49">
        <v>3380000</v>
      </c>
      <c r="G15" s="26">
        <v>3380000</v>
      </c>
      <c r="H15" s="209">
        <v>3634101</v>
      </c>
      <c r="I15" s="52">
        <f t="shared" si="0"/>
        <v>107.51778106508876</v>
      </c>
    </row>
    <row r="16" spans="1:9" ht="21" customHeight="1" outlineLevel="2" x14ac:dyDescent="0.35">
      <c r="A16" s="62">
        <v>1</v>
      </c>
      <c r="B16" s="215">
        <v>12</v>
      </c>
      <c r="C16" s="215"/>
      <c r="D16" s="215"/>
      <c r="E16" s="216" t="s">
        <v>113</v>
      </c>
      <c r="F16" s="217">
        <f>SUM(F15)</f>
        <v>3380000</v>
      </c>
      <c r="G16" s="218">
        <f>SUM(G15)</f>
        <v>3380000</v>
      </c>
      <c r="H16" s="219">
        <f>SUM(H15)</f>
        <v>3634101</v>
      </c>
      <c r="I16" s="45">
        <f t="shared" si="0"/>
        <v>107.51778106508876</v>
      </c>
    </row>
    <row r="17" spans="1:9" ht="21" customHeight="1" outlineLevel="2" x14ac:dyDescent="0.35">
      <c r="A17" s="62"/>
      <c r="B17" s="215"/>
      <c r="C17" s="215"/>
      <c r="D17" s="215"/>
      <c r="E17" s="216"/>
      <c r="F17" s="217"/>
      <c r="G17" s="218"/>
      <c r="H17" s="219"/>
      <c r="I17" s="45"/>
    </row>
    <row r="18" spans="1:9" ht="21" customHeight="1" outlineLevel="2" x14ac:dyDescent="0.35">
      <c r="A18" s="46">
        <v>1</v>
      </c>
      <c r="B18" s="47">
        <v>13</v>
      </c>
      <c r="C18" s="47">
        <v>1334</v>
      </c>
      <c r="D18" s="47"/>
      <c r="E18" s="48" t="s">
        <v>114</v>
      </c>
      <c r="F18" s="49">
        <v>300</v>
      </c>
      <c r="G18" s="26">
        <v>300</v>
      </c>
      <c r="H18" s="209">
        <v>816</v>
      </c>
      <c r="I18" s="52">
        <f t="shared" si="0"/>
        <v>272</v>
      </c>
    </row>
    <row r="19" spans="1:9" ht="21" customHeight="1" outlineLevel="2" x14ac:dyDescent="0.35">
      <c r="A19" s="46">
        <v>1</v>
      </c>
      <c r="B19" s="47">
        <v>13</v>
      </c>
      <c r="C19" s="47">
        <v>1335</v>
      </c>
      <c r="D19" s="47"/>
      <c r="E19" s="48" t="s">
        <v>115</v>
      </c>
      <c r="F19" s="49">
        <v>20</v>
      </c>
      <c r="G19" s="26">
        <v>20</v>
      </c>
      <c r="H19" s="209">
        <v>55</v>
      </c>
      <c r="I19" s="52">
        <f t="shared" si="0"/>
        <v>275</v>
      </c>
    </row>
    <row r="20" spans="1:9" ht="21" customHeight="1" outlineLevel="2" x14ac:dyDescent="0.35">
      <c r="A20" s="46">
        <v>1</v>
      </c>
      <c r="B20" s="47">
        <v>13</v>
      </c>
      <c r="C20" s="47">
        <v>1339</v>
      </c>
      <c r="D20" s="47"/>
      <c r="E20" s="48" t="s">
        <v>148</v>
      </c>
      <c r="F20" s="49">
        <v>113</v>
      </c>
      <c r="G20" s="26">
        <v>113</v>
      </c>
      <c r="H20" s="209">
        <v>145</v>
      </c>
      <c r="I20" s="52">
        <f t="shared" si="0"/>
        <v>128.31858407079645</v>
      </c>
    </row>
    <row r="21" spans="1:9" ht="21" customHeight="1" outlineLevel="2" x14ac:dyDescent="0.35">
      <c r="A21" s="46">
        <v>1</v>
      </c>
      <c r="B21" s="47">
        <v>13</v>
      </c>
      <c r="C21" s="47">
        <v>1340</v>
      </c>
      <c r="D21" s="47"/>
      <c r="E21" s="48" t="s">
        <v>170</v>
      </c>
      <c r="F21" s="49">
        <v>216359</v>
      </c>
      <c r="G21" s="26">
        <v>216359</v>
      </c>
      <c r="H21" s="209">
        <v>239263</v>
      </c>
      <c r="I21" s="52">
        <f>+H21/G21*100</f>
        <v>110.58610919813827</v>
      </c>
    </row>
    <row r="22" spans="1:9" ht="21" customHeight="1" outlineLevel="2" x14ac:dyDescent="0.35">
      <c r="A22" s="46">
        <v>1</v>
      </c>
      <c r="B22" s="47">
        <v>13</v>
      </c>
      <c r="C22" s="47">
        <v>1341</v>
      </c>
      <c r="D22" s="47"/>
      <c r="E22" s="48" t="s">
        <v>6</v>
      </c>
      <c r="F22" s="49">
        <v>10232</v>
      </c>
      <c r="G22" s="26">
        <v>10236</v>
      </c>
      <c r="H22" s="209">
        <v>9858</v>
      </c>
      <c r="I22" s="52">
        <f t="shared" si="0"/>
        <v>96.3071512309496</v>
      </c>
    </row>
    <row r="23" spans="1:9" ht="21" customHeight="1" outlineLevel="2" x14ac:dyDescent="0.35">
      <c r="A23" s="46">
        <v>1</v>
      </c>
      <c r="B23" s="47">
        <v>13</v>
      </c>
      <c r="C23" s="47">
        <v>1342</v>
      </c>
      <c r="D23" s="47"/>
      <c r="E23" s="48" t="s">
        <v>116</v>
      </c>
      <c r="F23" s="49">
        <v>2137</v>
      </c>
      <c r="G23" s="26">
        <v>2503</v>
      </c>
      <c r="H23" s="209">
        <v>2970</v>
      </c>
      <c r="I23" s="52">
        <f t="shared" si="0"/>
        <v>118.65761086695966</v>
      </c>
    </row>
    <row r="24" spans="1:9" ht="21" customHeight="1" outlineLevel="3" x14ac:dyDescent="0.35">
      <c r="A24" s="46">
        <v>1</v>
      </c>
      <c r="B24" s="47">
        <v>13</v>
      </c>
      <c r="C24" s="47">
        <v>1343</v>
      </c>
      <c r="D24" s="47"/>
      <c r="E24" s="48" t="s">
        <v>7</v>
      </c>
      <c r="F24" s="49">
        <v>45724</v>
      </c>
      <c r="G24" s="26">
        <v>50361</v>
      </c>
      <c r="H24" s="209">
        <v>49309</v>
      </c>
      <c r="I24" s="52">
        <f t="shared" si="0"/>
        <v>97.911081988046305</v>
      </c>
    </row>
    <row r="25" spans="1:9" ht="21" customHeight="1" outlineLevel="3" x14ac:dyDescent="0.35">
      <c r="A25" s="46">
        <v>1</v>
      </c>
      <c r="B25" s="47">
        <v>13</v>
      </c>
      <c r="C25" s="47">
        <v>1344</v>
      </c>
      <c r="D25" s="47"/>
      <c r="E25" s="48" t="s">
        <v>8</v>
      </c>
      <c r="F25" s="49">
        <v>5080</v>
      </c>
      <c r="G25" s="26">
        <v>6248</v>
      </c>
      <c r="H25" s="209">
        <v>6898</v>
      </c>
      <c r="I25" s="52">
        <f t="shared" si="0"/>
        <v>110.40332906530091</v>
      </c>
    </row>
    <row r="26" spans="1:9" ht="21" customHeight="1" outlineLevel="3" x14ac:dyDescent="0.35">
      <c r="A26" s="46">
        <v>1</v>
      </c>
      <c r="B26" s="47">
        <v>13</v>
      </c>
      <c r="C26" s="47">
        <v>1345</v>
      </c>
      <c r="D26" s="47"/>
      <c r="E26" s="48" t="s">
        <v>117</v>
      </c>
      <c r="F26" s="49">
        <v>6367</v>
      </c>
      <c r="G26" s="26">
        <v>7018</v>
      </c>
      <c r="H26" s="209">
        <v>7142</v>
      </c>
      <c r="I26" s="52">
        <f t="shared" si="0"/>
        <v>101.76688515246508</v>
      </c>
    </row>
    <row r="27" spans="1:9" ht="21" customHeight="1" outlineLevel="3" x14ac:dyDescent="0.35">
      <c r="A27" s="46">
        <v>1</v>
      </c>
      <c r="B27" s="47">
        <v>13</v>
      </c>
      <c r="C27" s="47">
        <v>1346</v>
      </c>
      <c r="D27" s="47"/>
      <c r="E27" s="48" t="s">
        <v>118</v>
      </c>
      <c r="F27" s="49">
        <v>4000</v>
      </c>
      <c r="G27" s="26">
        <v>4000</v>
      </c>
      <c r="H27" s="209">
        <v>3043</v>
      </c>
      <c r="I27" s="52">
        <f t="shared" si="0"/>
        <v>76.075000000000003</v>
      </c>
    </row>
    <row r="28" spans="1:9" ht="21" customHeight="1" outlineLevel="3" x14ac:dyDescent="0.35">
      <c r="A28" s="46">
        <v>1</v>
      </c>
      <c r="B28" s="47">
        <v>13</v>
      </c>
      <c r="C28" s="63">
        <v>1351</v>
      </c>
      <c r="D28" s="63"/>
      <c r="E28" s="48" t="s">
        <v>171</v>
      </c>
      <c r="F28" s="49">
        <v>25020</v>
      </c>
      <c r="G28" s="49">
        <v>25030</v>
      </c>
      <c r="H28" s="209">
        <v>37230</v>
      </c>
      <c r="I28" s="52">
        <f t="shared" si="0"/>
        <v>148.74151018777465</v>
      </c>
    </row>
    <row r="29" spans="1:9" ht="21" customHeight="1" outlineLevel="3" x14ac:dyDescent="0.35">
      <c r="A29" s="46">
        <v>1</v>
      </c>
      <c r="B29" s="47">
        <v>13</v>
      </c>
      <c r="C29" s="63">
        <v>1353</v>
      </c>
      <c r="D29" s="63"/>
      <c r="E29" s="48" t="s">
        <v>149</v>
      </c>
      <c r="F29" s="49">
        <v>5000</v>
      </c>
      <c r="G29" s="49">
        <v>5000</v>
      </c>
      <c r="H29" s="209">
        <v>3824</v>
      </c>
      <c r="I29" s="52">
        <f t="shared" si="0"/>
        <v>76.48</v>
      </c>
    </row>
    <row r="30" spans="1:9" ht="21" customHeight="1" outlineLevel="3" x14ac:dyDescent="0.35">
      <c r="A30" s="46">
        <v>1</v>
      </c>
      <c r="B30" s="47">
        <v>13</v>
      </c>
      <c r="C30" s="63">
        <v>1355</v>
      </c>
      <c r="D30" s="63"/>
      <c r="E30" s="48" t="s">
        <v>172</v>
      </c>
      <c r="F30" s="49">
        <v>40000</v>
      </c>
      <c r="G30" s="49">
        <v>40000</v>
      </c>
      <c r="H30" s="209">
        <v>20739</v>
      </c>
      <c r="I30" s="52">
        <f t="shared" si="0"/>
        <v>51.847500000000004</v>
      </c>
    </row>
    <row r="31" spans="1:9" ht="21" customHeight="1" outlineLevel="3" x14ac:dyDescent="0.35">
      <c r="A31" s="46">
        <v>1</v>
      </c>
      <c r="B31" s="47">
        <v>13</v>
      </c>
      <c r="C31" s="63">
        <v>1359</v>
      </c>
      <c r="D31" s="63"/>
      <c r="E31" s="48" t="s">
        <v>151</v>
      </c>
      <c r="F31" s="49">
        <v>46</v>
      </c>
      <c r="G31" s="49"/>
      <c r="H31" s="220">
        <v>-312</v>
      </c>
      <c r="I31" s="52"/>
    </row>
    <row r="32" spans="1:9" ht="21" customHeight="1" outlineLevel="3" x14ac:dyDescent="0.35">
      <c r="A32" s="214">
        <v>1</v>
      </c>
      <c r="B32" s="63">
        <v>13</v>
      </c>
      <c r="C32" s="221">
        <v>1361</v>
      </c>
      <c r="D32" s="221"/>
      <c r="E32" s="48" t="s">
        <v>0</v>
      </c>
      <c r="F32" s="49">
        <v>82388</v>
      </c>
      <c r="G32" s="49">
        <v>85537</v>
      </c>
      <c r="H32" s="209">
        <v>98743</v>
      </c>
      <c r="I32" s="52">
        <f t="shared" si="0"/>
        <v>115.43893285946432</v>
      </c>
    </row>
    <row r="33" spans="1:9" ht="21" customHeight="1" outlineLevel="2" x14ac:dyDescent="0.35">
      <c r="A33" s="112">
        <v>1</v>
      </c>
      <c r="B33" s="113">
        <v>13</v>
      </c>
      <c r="C33" s="38"/>
      <c r="D33" s="38"/>
      <c r="E33" s="222" t="s">
        <v>150</v>
      </c>
      <c r="F33" s="223">
        <f>SUM(F18:F32)</f>
        <v>442786</v>
      </c>
      <c r="G33" s="223">
        <f>SUM(G18:G32)</f>
        <v>452725</v>
      </c>
      <c r="H33" s="223">
        <f>SUM(H18:H32)</f>
        <v>479723</v>
      </c>
      <c r="I33" s="224">
        <f t="shared" si="0"/>
        <v>105.96344359158429</v>
      </c>
    </row>
    <row r="34" spans="1:9" ht="21" customHeight="1" outlineLevel="2" x14ac:dyDescent="0.35">
      <c r="A34" s="122"/>
      <c r="B34" s="38"/>
      <c r="C34" s="38"/>
      <c r="D34" s="38"/>
      <c r="E34" s="39"/>
      <c r="F34" s="225"/>
      <c r="G34" s="44"/>
      <c r="H34" s="226"/>
      <c r="I34" s="227"/>
    </row>
    <row r="35" spans="1:9" ht="21" customHeight="1" outlineLevel="2" x14ac:dyDescent="0.35">
      <c r="A35" s="122">
        <v>1</v>
      </c>
      <c r="B35" s="38">
        <v>15</v>
      </c>
      <c r="C35" s="38">
        <v>1511</v>
      </c>
      <c r="D35" s="38"/>
      <c r="E35" s="48" t="s">
        <v>179</v>
      </c>
      <c r="F35" s="225">
        <v>230000</v>
      </c>
      <c r="G35" s="26">
        <v>230000</v>
      </c>
      <c r="H35" s="209">
        <v>240148</v>
      </c>
      <c r="I35" s="227">
        <f t="shared" si="0"/>
        <v>104.41217391304347</v>
      </c>
    </row>
    <row r="36" spans="1:9" ht="21" customHeight="1" outlineLevel="2" x14ac:dyDescent="0.35">
      <c r="A36" s="210">
        <v>1</v>
      </c>
      <c r="B36" s="228">
        <v>15</v>
      </c>
      <c r="C36" s="229"/>
      <c r="D36" s="229"/>
      <c r="E36" s="230" t="s">
        <v>71</v>
      </c>
      <c r="F36" s="231">
        <f>SUM(F35)</f>
        <v>230000</v>
      </c>
      <c r="G36" s="231">
        <f>SUM(G35)</f>
        <v>230000</v>
      </c>
      <c r="H36" s="231">
        <f>SUM(H35)</f>
        <v>240148</v>
      </c>
      <c r="I36" s="232">
        <f t="shared" si="0"/>
        <v>104.41217391304347</v>
      </c>
    </row>
    <row r="37" spans="1:9" ht="21" customHeight="1" outlineLevel="2" thickBot="1" x14ac:dyDescent="0.4">
      <c r="A37" s="233"/>
      <c r="B37" s="228"/>
      <c r="C37" s="234"/>
      <c r="D37" s="234"/>
      <c r="E37" s="235"/>
      <c r="F37" s="236"/>
      <c r="G37" s="237"/>
      <c r="H37" s="238"/>
      <c r="I37" s="239"/>
    </row>
    <row r="38" spans="1:9" ht="25.5" customHeight="1" outlineLevel="1" thickTop="1" thickBot="1" x14ac:dyDescent="0.4">
      <c r="A38" s="92">
        <v>1</v>
      </c>
      <c r="B38" s="30"/>
      <c r="C38" s="30"/>
      <c r="D38" s="30"/>
      <c r="E38" s="240" t="s">
        <v>133</v>
      </c>
      <c r="F38" s="241">
        <f>F13+F16+F33+F36</f>
        <v>8083453</v>
      </c>
      <c r="G38" s="242">
        <f>G13+G16+G33+G36</f>
        <v>8000349</v>
      </c>
      <c r="H38" s="242">
        <f>H13+H16+H33+H36</f>
        <v>8969708</v>
      </c>
      <c r="I38" s="35">
        <f t="shared" si="0"/>
        <v>112.11645891947964</v>
      </c>
    </row>
    <row r="39" spans="1:9" ht="21" customHeight="1" outlineLevel="3" thickTop="1" x14ac:dyDescent="0.35">
      <c r="A39" s="243"/>
      <c r="B39" s="244"/>
      <c r="C39" s="244"/>
      <c r="D39" s="244"/>
      <c r="E39" s="245"/>
      <c r="F39" s="246"/>
      <c r="G39" s="247"/>
      <c r="H39" s="247"/>
      <c r="I39" s="248"/>
    </row>
    <row r="40" spans="1:9" ht="21" customHeight="1" outlineLevel="3" x14ac:dyDescent="0.35">
      <c r="A40" s="162">
        <v>4</v>
      </c>
      <c r="B40" s="47">
        <v>41</v>
      </c>
      <c r="C40" s="47">
        <v>4111</v>
      </c>
      <c r="D40" s="47"/>
      <c r="E40" s="48" t="s">
        <v>213</v>
      </c>
      <c r="F40" s="249"/>
      <c r="G40" s="26">
        <v>12015</v>
      </c>
      <c r="H40" s="209">
        <v>12015</v>
      </c>
      <c r="I40" s="250">
        <f t="shared" si="0"/>
        <v>100</v>
      </c>
    </row>
    <row r="41" spans="1:9" ht="21" customHeight="1" outlineLevel="3" x14ac:dyDescent="0.35">
      <c r="A41" s="162">
        <v>4</v>
      </c>
      <c r="B41" s="47">
        <v>41</v>
      </c>
      <c r="C41" s="47">
        <v>4112</v>
      </c>
      <c r="D41" s="47"/>
      <c r="E41" s="48" t="s">
        <v>140</v>
      </c>
      <c r="F41" s="249">
        <v>332707</v>
      </c>
      <c r="G41" s="26">
        <v>332707</v>
      </c>
      <c r="H41" s="209">
        <v>332707</v>
      </c>
      <c r="I41" s="250">
        <f t="shared" ref="I41" si="1">+H41/G41*100</f>
        <v>100</v>
      </c>
    </row>
    <row r="42" spans="1:9" ht="21" customHeight="1" outlineLevel="3" x14ac:dyDescent="0.35">
      <c r="A42" s="162">
        <v>4</v>
      </c>
      <c r="B42" s="47">
        <v>41</v>
      </c>
      <c r="C42" s="47">
        <v>4113</v>
      </c>
      <c r="D42" s="47"/>
      <c r="E42" s="48" t="s">
        <v>141</v>
      </c>
      <c r="F42" s="249"/>
      <c r="G42" s="26">
        <v>6004</v>
      </c>
      <c r="H42" s="209">
        <v>6004</v>
      </c>
      <c r="I42" s="250">
        <f t="shared" si="0"/>
        <v>100</v>
      </c>
    </row>
    <row r="43" spans="1:9" ht="21" customHeight="1" outlineLevel="3" x14ac:dyDescent="0.35">
      <c r="A43" s="162">
        <v>4</v>
      </c>
      <c r="B43" s="47">
        <v>41</v>
      </c>
      <c r="C43" s="47">
        <v>4116</v>
      </c>
      <c r="D43" s="47"/>
      <c r="E43" s="64" t="s">
        <v>142</v>
      </c>
      <c r="F43" s="251">
        <v>12390</v>
      </c>
      <c r="G43" s="66">
        <v>161554</v>
      </c>
      <c r="H43" s="252">
        <v>159051</v>
      </c>
      <c r="I43" s="253">
        <f t="shared" si="0"/>
        <v>98.450672840041094</v>
      </c>
    </row>
    <row r="44" spans="1:9" ht="21" customHeight="1" outlineLevel="3" x14ac:dyDescent="0.35">
      <c r="A44" s="162">
        <v>4</v>
      </c>
      <c r="B44" s="47">
        <v>41</v>
      </c>
      <c r="C44" s="47">
        <v>4121</v>
      </c>
      <c r="D44" s="47"/>
      <c r="E44" s="48" t="s">
        <v>157</v>
      </c>
      <c r="F44" s="121">
        <v>99</v>
      </c>
      <c r="G44" s="103">
        <v>149</v>
      </c>
      <c r="H44" s="254">
        <v>67</v>
      </c>
      <c r="I44" s="250">
        <f t="shared" si="0"/>
        <v>44.966442953020135</v>
      </c>
    </row>
    <row r="45" spans="1:9" ht="21" customHeight="1" outlineLevel="3" x14ac:dyDescent="0.35">
      <c r="A45" s="162">
        <v>4</v>
      </c>
      <c r="B45" s="47">
        <v>41</v>
      </c>
      <c r="C45" s="47">
        <v>4122</v>
      </c>
      <c r="D45" s="47"/>
      <c r="E45" s="48" t="s">
        <v>143</v>
      </c>
      <c r="F45" s="121"/>
      <c r="G45" s="103">
        <v>160971</v>
      </c>
      <c r="H45" s="254">
        <v>160970</v>
      </c>
      <c r="I45" s="250">
        <f t="shared" si="0"/>
        <v>99.999378770089024</v>
      </c>
    </row>
    <row r="46" spans="1:9" ht="21" customHeight="1" outlineLevel="3" x14ac:dyDescent="0.35">
      <c r="A46" s="162">
        <v>4</v>
      </c>
      <c r="B46" s="47">
        <v>41</v>
      </c>
      <c r="C46" s="47">
        <v>4123</v>
      </c>
      <c r="D46" s="47"/>
      <c r="E46" s="39" t="s">
        <v>162</v>
      </c>
      <c r="F46" s="121"/>
      <c r="G46" s="103">
        <v>7569</v>
      </c>
      <c r="H46" s="254">
        <v>7569</v>
      </c>
      <c r="I46" s="250">
        <f t="shared" si="0"/>
        <v>100</v>
      </c>
    </row>
    <row r="47" spans="1:9" ht="21" customHeight="1" outlineLevel="3" x14ac:dyDescent="0.35">
      <c r="A47" s="162">
        <v>4</v>
      </c>
      <c r="B47" s="47">
        <v>41</v>
      </c>
      <c r="C47" s="47">
        <v>4131</v>
      </c>
      <c r="D47" s="47">
        <v>6330</v>
      </c>
      <c r="E47" s="48" t="s">
        <v>119</v>
      </c>
      <c r="F47" s="255">
        <v>1215133</v>
      </c>
      <c r="G47" s="256">
        <v>1376505</v>
      </c>
      <c r="H47" s="256">
        <v>1150210</v>
      </c>
      <c r="I47" s="250">
        <f t="shared" si="0"/>
        <v>83.560175952866132</v>
      </c>
    </row>
    <row r="48" spans="1:9" ht="21" customHeight="1" outlineLevel="3" x14ac:dyDescent="0.35">
      <c r="A48" s="162">
        <v>4</v>
      </c>
      <c r="B48" s="47">
        <v>41</v>
      </c>
      <c r="C48" s="47">
        <v>4132</v>
      </c>
      <c r="D48" s="47">
        <v>6330</v>
      </c>
      <c r="E48" s="48" t="s">
        <v>102</v>
      </c>
      <c r="F48" s="255"/>
      <c r="G48" s="256">
        <v>1695</v>
      </c>
      <c r="H48" s="256">
        <v>8452</v>
      </c>
      <c r="I48" s="250">
        <f t="shared" si="0"/>
        <v>498.64306784660766</v>
      </c>
    </row>
    <row r="49" spans="1:28" ht="21" customHeight="1" outlineLevel="3" x14ac:dyDescent="0.35">
      <c r="A49" s="162">
        <v>4</v>
      </c>
      <c r="B49" s="47">
        <v>41</v>
      </c>
      <c r="C49" s="47">
        <v>4152</v>
      </c>
      <c r="D49" s="47"/>
      <c r="E49" s="48" t="s">
        <v>163</v>
      </c>
      <c r="F49" s="255"/>
      <c r="G49" s="256">
        <v>2099</v>
      </c>
      <c r="H49" s="256">
        <v>2116</v>
      </c>
      <c r="I49" s="250">
        <f>+H49/G49*100</f>
        <v>100.8099094807051</v>
      </c>
    </row>
    <row r="50" spans="1:28" ht="21" customHeight="1" outlineLevel="3" x14ac:dyDescent="0.35">
      <c r="A50" s="257">
        <v>4</v>
      </c>
      <c r="B50" s="113">
        <v>41</v>
      </c>
      <c r="C50" s="113"/>
      <c r="D50" s="113"/>
      <c r="E50" s="212" t="s">
        <v>146</v>
      </c>
      <c r="F50" s="258">
        <f>SUM(F40:F49)</f>
        <v>1560329</v>
      </c>
      <c r="G50" s="259">
        <f>SUM(G40:G49)</f>
        <v>2061268</v>
      </c>
      <c r="H50" s="260">
        <f>SUM(H40:H49)</f>
        <v>1839161</v>
      </c>
      <c r="I50" s="261">
        <f t="shared" si="0"/>
        <v>89.224739335205314</v>
      </c>
      <c r="J50" s="120"/>
    </row>
    <row r="51" spans="1:28" ht="21" customHeight="1" outlineLevel="3" x14ac:dyDescent="0.35">
      <c r="A51" s="122"/>
      <c r="B51" s="38"/>
      <c r="C51" s="38"/>
      <c r="D51" s="38"/>
      <c r="E51" s="262"/>
      <c r="F51" s="263"/>
      <c r="G51" s="264"/>
      <c r="H51" s="265"/>
      <c r="I51" s="253"/>
      <c r="J51" s="120"/>
    </row>
    <row r="52" spans="1:28" ht="21" customHeight="1" outlineLevel="3" x14ac:dyDescent="0.35">
      <c r="A52" s="122">
        <v>4</v>
      </c>
      <c r="B52" s="38">
        <v>42</v>
      </c>
      <c r="C52" s="38">
        <v>4213</v>
      </c>
      <c r="D52" s="38"/>
      <c r="E52" s="266" t="s">
        <v>161</v>
      </c>
      <c r="F52" s="132"/>
      <c r="G52" s="103">
        <v>2261</v>
      </c>
      <c r="H52" s="254">
        <v>2261</v>
      </c>
      <c r="I52" s="250">
        <f>+H52/G52*100</f>
        <v>100</v>
      </c>
      <c r="J52" s="120"/>
    </row>
    <row r="53" spans="1:28" ht="21" customHeight="1" outlineLevel="3" x14ac:dyDescent="0.35">
      <c r="A53" s="122">
        <v>4</v>
      </c>
      <c r="B53" s="38">
        <v>42</v>
      </c>
      <c r="C53" s="38">
        <v>4216</v>
      </c>
      <c r="D53" s="38"/>
      <c r="E53" s="74" t="s">
        <v>144</v>
      </c>
      <c r="F53" s="267"/>
      <c r="G53" s="268">
        <v>81148</v>
      </c>
      <c r="H53" s="269">
        <v>81148</v>
      </c>
      <c r="I53" s="270">
        <f t="shared" si="0"/>
        <v>100</v>
      </c>
      <c r="J53" s="120"/>
    </row>
    <row r="54" spans="1:28" ht="21" customHeight="1" outlineLevel="3" x14ac:dyDescent="0.35">
      <c r="A54" s="122">
        <v>4</v>
      </c>
      <c r="B54" s="38">
        <v>42</v>
      </c>
      <c r="C54" s="38">
        <v>4222</v>
      </c>
      <c r="D54" s="38"/>
      <c r="E54" s="48" t="s">
        <v>192</v>
      </c>
      <c r="F54" s="132"/>
      <c r="G54" s="103">
        <v>16129</v>
      </c>
      <c r="H54" s="254">
        <v>16129</v>
      </c>
      <c r="I54" s="250">
        <f>+H54/G54*100</f>
        <v>100</v>
      </c>
      <c r="J54" s="120"/>
    </row>
    <row r="55" spans="1:28" ht="21" customHeight="1" outlineLevel="3" x14ac:dyDescent="0.35">
      <c r="A55" s="122">
        <v>4</v>
      </c>
      <c r="B55" s="38">
        <v>42</v>
      </c>
      <c r="C55" s="38">
        <v>4223</v>
      </c>
      <c r="D55" s="38"/>
      <c r="E55" s="39" t="s">
        <v>164</v>
      </c>
      <c r="F55" s="132"/>
      <c r="G55" s="103">
        <v>313287</v>
      </c>
      <c r="H55" s="254">
        <v>313287</v>
      </c>
      <c r="I55" s="250">
        <f>+H55/G55*100</f>
        <v>100</v>
      </c>
      <c r="J55" s="120"/>
    </row>
    <row r="56" spans="1:28" ht="21" customHeight="1" outlineLevel="2" x14ac:dyDescent="0.35">
      <c r="A56" s="271">
        <v>4</v>
      </c>
      <c r="B56" s="113">
        <v>42</v>
      </c>
      <c r="C56" s="38"/>
      <c r="D56" s="38"/>
      <c r="E56" s="272" t="s">
        <v>145</v>
      </c>
      <c r="F56" s="273"/>
      <c r="G56" s="274">
        <f>SUM(G52:G55)</f>
        <v>412825</v>
      </c>
      <c r="H56" s="274">
        <f>SUM(H52:H55)</f>
        <v>412825</v>
      </c>
      <c r="I56" s="275">
        <f t="shared" si="0"/>
        <v>100</v>
      </c>
      <c r="J56" s="120"/>
    </row>
    <row r="57" spans="1:28" ht="21" customHeight="1" outlineLevel="2" thickBot="1" x14ac:dyDescent="0.4">
      <c r="A57" s="276"/>
      <c r="B57" s="129"/>
      <c r="C57" s="129"/>
      <c r="D57" s="129"/>
      <c r="E57" s="74"/>
      <c r="F57" s="277"/>
      <c r="G57" s="44"/>
      <c r="H57" s="44"/>
      <c r="I57" s="253"/>
      <c r="J57" s="120"/>
    </row>
    <row r="58" spans="1:28" ht="25.5" customHeight="1" outlineLevel="3" thickTop="1" thickBot="1" x14ac:dyDescent="0.4">
      <c r="A58" s="278">
        <v>4</v>
      </c>
      <c r="B58" s="279"/>
      <c r="C58" s="279"/>
      <c r="D58" s="279"/>
      <c r="E58" s="280" t="s">
        <v>147</v>
      </c>
      <c r="F58" s="281">
        <f>+F50+F56</f>
        <v>1560329</v>
      </c>
      <c r="G58" s="282">
        <f>+G50+G56</f>
        <v>2474093</v>
      </c>
      <c r="H58" s="282">
        <f>+H50+H56</f>
        <v>2251986</v>
      </c>
      <c r="I58" s="283">
        <f t="shared" si="0"/>
        <v>91.022689931219233</v>
      </c>
      <c r="J58" s="120"/>
    </row>
    <row r="59" spans="1:28" ht="21" customHeight="1" outlineLevel="3" thickTop="1" x14ac:dyDescent="0.35">
      <c r="A59" s="284"/>
      <c r="B59" s="285"/>
      <c r="C59" s="285"/>
      <c r="D59" s="285"/>
      <c r="E59" s="286"/>
      <c r="F59" s="287"/>
      <c r="G59" s="288"/>
      <c r="H59" s="288"/>
      <c r="I59" s="288"/>
      <c r="J59" s="289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</row>
    <row r="60" spans="1:28" ht="30.75" customHeight="1" x14ac:dyDescent="0.35">
      <c r="A60" s="291" t="s">
        <v>201</v>
      </c>
      <c r="B60" s="290"/>
      <c r="C60" s="290"/>
      <c r="D60" s="290"/>
      <c r="E60" s="292"/>
      <c r="F60" s="293"/>
      <c r="G60" s="294"/>
      <c r="H60" s="294"/>
      <c r="I60" s="294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</row>
    <row r="61" spans="1:28" ht="18.75" x14ac:dyDescent="0.3">
      <c r="A61" s="295"/>
      <c r="B61" s="290"/>
      <c r="C61" s="290"/>
      <c r="D61" s="290"/>
      <c r="E61" s="290"/>
      <c r="F61" s="290"/>
      <c r="G61" s="289"/>
      <c r="H61" s="289"/>
      <c r="I61" s="289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</row>
    <row r="62" spans="1:28" x14ac:dyDescent="0.25">
      <c r="G62" s="120"/>
      <c r="H62" s="120"/>
      <c r="I62" s="120"/>
    </row>
  </sheetData>
  <phoneticPr fontId="0" type="noConversion"/>
  <printOptions horizontalCentered="1"/>
  <pageMargins left="0.59055118110236227" right="0.51181102362204722" top="0.59055118110236227" bottom="0.51181102362204722" header="0.35433070866141736" footer="0.35433070866141736"/>
  <pageSetup paperSize="9" scale="46" orientation="portrait" r:id="rId1"/>
  <headerFooter alignWithMargins="0">
    <oddHeader xml:space="preserve">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showZeros="0" zoomScale="70" zoomScaleNormal="70" zoomScaleSheetLayoutView="65" workbookViewId="0">
      <selection activeCell="D52" sqref="D52"/>
    </sheetView>
  </sheetViews>
  <sheetFormatPr defaultRowHeight="15.75" x14ac:dyDescent="0.25"/>
  <cols>
    <col min="1" max="2" width="6.77734375" style="3" customWidth="1"/>
    <col min="3" max="3" width="8.109375" style="3" customWidth="1"/>
    <col min="4" max="4" width="58.77734375" style="3" customWidth="1"/>
    <col min="5" max="5" width="13.6640625" style="3" customWidth="1"/>
    <col min="6" max="6" width="13.5546875" style="3" customWidth="1"/>
    <col min="7" max="7" width="13.88671875" style="3" customWidth="1"/>
    <col min="8" max="8" width="9" style="3" customWidth="1"/>
    <col min="9" max="9" width="13.44140625" style="3" customWidth="1"/>
    <col min="10" max="10" width="14.44140625" style="3" customWidth="1"/>
    <col min="11" max="11" width="13.6640625" style="3" customWidth="1"/>
    <col min="12" max="12" width="9" style="3" customWidth="1"/>
    <col min="13" max="13" width="12.6640625" style="3" customWidth="1"/>
    <col min="14" max="14" width="13.77734375" style="3" customWidth="1"/>
    <col min="15" max="15" width="14.109375" style="3" customWidth="1"/>
    <col min="16" max="16" width="9.6640625" style="3" customWidth="1"/>
    <col min="17" max="16384" width="8.88671875" style="3"/>
  </cols>
  <sheetData>
    <row r="1" spans="1:16" ht="23.25" x14ac:dyDescent="0.3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21" x14ac:dyDescent="0.35">
      <c r="A2" s="4" t="s">
        <v>40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5.75" customHeight="1" thickBot="1" x14ac:dyDescent="0.4">
      <c r="A3" s="2"/>
      <c r="B3" s="2"/>
      <c r="C3" s="2"/>
      <c r="D3" s="5"/>
      <c r="E3" s="2"/>
      <c r="I3" s="2"/>
      <c r="M3" s="2"/>
      <c r="N3" s="2"/>
      <c r="O3" s="2"/>
    </row>
    <row r="4" spans="1:16" ht="21" customHeight="1" thickBot="1" x14ac:dyDescent="0.35">
      <c r="A4" s="6" t="s">
        <v>76</v>
      </c>
      <c r="B4" s="7" t="s">
        <v>77</v>
      </c>
      <c r="C4" s="7" t="s">
        <v>41</v>
      </c>
      <c r="D4" s="8" t="s">
        <v>78</v>
      </c>
      <c r="E4" s="9" t="s">
        <v>84</v>
      </c>
      <c r="F4" s="10"/>
      <c r="G4" s="10"/>
      <c r="H4" s="11"/>
      <c r="I4" s="9" t="s">
        <v>85</v>
      </c>
      <c r="J4" s="10"/>
      <c r="K4" s="10"/>
      <c r="L4" s="11"/>
      <c r="M4" s="9" t="s">
        <v>86</v>
      </c>
      <c r="N4" s="10"/>
      <c r="O4" s="10"/>
      <c r="P4" s="11"/>
    </row>
    <row r="5" spans="1:16" ht="21" customHeight="1" thickBot="1" x14ac:dyDescent="0.35">
      <c r="A5" s="12" t="s">
        <v>42</v>
      </c>
      <c r="B5" s="13"/>
      <c r="C5" s="13"/>
      <c r="D5" s="14"/>
      <c r="E5" s="15" t="s">
        <v>191</v>
      </c>
      <c r="F5" s="16" t="s">
        <v>209</v>
      </c>
      <c r="G5" s="17" t="s">
        <v>210</v>
      </c>
      <c r="H5" s="18" t="s">
        <v>82</v>
      </c>
      <c r="I5" s="15" t="s">
        <v>191</v>
      </c>
      <c r="J5" s="16" t="s">
        <v>209</v>
      </c>
      <c r="K5" s="17" t="s">
        <v>210</v>
      </c>
      <c r="L5" s="18" t="s">
        <v>82</v>
      </c>
      <c r="M5" s="15" t="s">
        <v>191</v>
      </c>
      <c r="N5" s="16" t="s">
        <v>209</v>
      </c>
      <c r="O5" s="17" t="s">
        <v>210</v>
      </c>
      <c r="P5" s="18" t="s">
        <v>82</v>
      </c>
    </row>
    <row r="6" spans="1:16" ht="7.5" customHeight="1" thickBot="1" x14ac:dyDescent="0.4">
      <c r="A6" s="19"/>
      <c r="B6" s="20"/>
      <c r="C6" s="20"/>
      <c r="D6" s="21"/>
      <c r="E6" s="22"/>
      <c r="F6" s="23"/>
      <c r="G6" s="24"/>
      <c r="H6" s="25"/>
      <c r="I6" s="22"/>
      <c r="J6" s="23"/>
      <c r="K6" s="24"/>
      <c r="L6" s="25"/>
      <c r="M6" s="22"/>
      <c r="N6" s="26"/>
      <c r="O6" s="27"/>
      <c r="P6" s="28"/>
    </row>
    <row r="7" spans="1:16" ht="21" customHeight="1" thickTop="1" thickBot="1" x14ac:dyDescent="0.4">
      <c r="A7" s="29"/>
      <c r="B7" s="30"/>
      <c r="C7" s="30"/>
      <c r="D7" s="31" t="s">
        <v>224</v>
      </c>
      <c r="E7" s="32">
        <v>87130</v>
      </c>
      <c r="F7" s="33">
        <v>87166</v>
      </c>
      <c r="G7" s="34">
        <v>98243</v>
      </c>
      <c r="H7" s="35">
        <f t="shared" ref="H7:H86" si="0">+G7/F7*100</f>
        <v>112.70793658077692</v>
      </c>
      <c r="I7" s="32"/>
      <c r="J7" s="33"/>
      <c r="K7" s="34"/>
      <c r="L7" s="35"/>
      <c r="M7" s="32">
        <f>+E7+I7</f>
        <v>87130</v>
      </c>
      <c r="N7" s="33">
        <f>+F7+J7</f>
        <v>87166</v>
      </c>
      <c r="O7" s="33">
        <f>+G7+K7</f>
        <v>98243</v>
      </c>
      <c r="P7" s="36">
        <f t="shared" ref="P7:P84" si="1">+O7/N7*100</f>
        <v>112.70793658077692</v>
      </c>
    </row>
    <row r="8" spans="1:16" ht="14.25" customHeight="1" thickTop="1" x14ac:dyDescent="0.35">
      <c r="A8" s="37"/>
      <c r="B8" s="38"/>
      <c r="C8" s="38"/>
      <c r="D8" s="39"/>
      <c r="E8" s="40"/>
      <c r="F8" s="41"/>
      <c r="G8" s="42"/>
      <c r="H8" s="43"/>
      <c r="I8" s="40"/>
      <c r="J8" s="41"/>
      <c r="K8" s="42"/>
      <c r="L8" s="43"/>
      <c r="M8" s="40"/>
      <c r="N8" s="44"/>
      <c r="O8" s="41"/>
      <c r="P8" s="45"/>
    </row>
    <row r="9" spans="1:16" ht="21" customHeight="1" x14ac:dyDescent="0.35">
      <c r="A9" s="46">
        <v>1</v>
      </c>
      <c r="B9" s="47">
        <v>10</v>
      </c>
      <c r="C9" s="47">
        <v>1012</v>
      </c>
      <c r="D9" s="48" t="s">
        <v>43</v>
      </c>
      <c r="E9" s="49">
        <v>1773</v>
      </c>
      <c r="F9" s="49">
        <v>2473</v>
      </c>
      <c r="G9" s="50">
        <v>2548</v>
      </c>
      <c r="H9" s="51">
        <f t="shared" si="0"/>
        <v>103.03275374039629</v>
      </c>
      <c r="I9" s="49"/>
      <c r="J9" s="26"/>
      <c r="K9" s="50"/>
      <c r="L9" s="51"/>
      <c r="M9" s="49">
        <f t="shared" ref="M9:O9" si="2">+E9+I9</f>
        <v>1773</v>
      </c>
      <c r="N9" s="26">
        <f t="shared" si="2"/>
        <v>2473</v>
      </c>
      <c r="O9" s="26">
        <f t="shared" si="2"/>
        <v>2548</v>
      </c>
      <c r="P9" s="52">
        <f t="shared" si="1"/>
        <v>103.03275374039629</v>
      </c>
    </row>
    <row r="10" spans="1:16" ht="21" customHeight="1" x14ac:dyDescent="0.35">
      <c r="A10" s="46">
        <v>1</v>
      </c>
      <c r="B10" s="47">
        <v>10</v>
      </c>
      <c r="C10" s="47">
        <v>1014</v>
      </c>
      <c r="D10" s="48" t="s">
        <v>134</v>
      </c>
      <c r="E10" s="49">
        <v>770</v>
      </c>
      <c r="F10" s="49">
        <v>770</v>
      </c>
      <c r="G10" s="50">
        <v>849</v>
      </c>
      <c r="H10" s="51">
        <f t="shared" si="0"/>
        <v>110.25974025974025</v>
      </c>
      <c r="I10" s="49"/>
      <c r="J10" s="26"/>
      <c r="K10" s="50"/>
      <c r="L10" s="51"/>
      <c r="M10" s="49">
        <f t="shared" ref="M10:M14" si="3">+E10+I10</f>
        <v>770</v>
      </c>
      <c r="N10" s="26">
        <f t="shared" ref="N10:N14" si="4">+F10+J10</f>
        <v>770</v>
      </c>
      <c r="O10" s="26">
        <f t="shared" ref="O10:O14" si="5">+G10+K10</f>
        <v>849</v>
      </c>
      <c r="P10" s="52">
        <f t="shared" si="1"/>
        <v>110.25974025974025</v>
      </c>
    </row>
    <row r="11" spans="1:16" ht="21" customHeight="1" x14ac:dyDescent="0.35">
      <c r="A11" s="46">
        <v>1</v>
      </c>
      <c r="B11" s="47">
        <v>10</v>
      </c>
      <c r="C11" s="47">
        <v>1019</v>
      </c>
      <c r="D11" s="48" t="s">
        <v>120</v>
      </c>
      <c r="E11" s="49">
        <v>10769</v>
      </c>
      <c r="F11" s="49">
        <v>10997</v>
      </c>
      <c r="G11" s="50">
        <v>11562</v>
      </c>
      <c r="H11" s="51">
        <f t="shared" si="0"/>
        <v>105.13776484495772</v>
      </c>
      <c r="I11" s="49"/>
      <c r="J11" s="26"/>
      <c r="K11" s="50"/>
      <c r="L11" s="51"/>
      <c r="M11" s="49">
        <f t="shared" si="3"/>
        <v>10769</v>
      </c>
      <c r="N11" s="26">
        <f t="shared" si="4"/>
        <v>10997</v>
      </c>
      <c r="O11" s="26">
        <f t="shared" si="5"/>
        <v>11562</v>
      </c>
      <c r="P11" s="52">
        <f t="shared" si="1"/>
        <v>105.13776484495772</v>
      </c>
    </row>
    <row r="12" spans="1:16" ht="21" customHeight="1" x14ac:dyDescent="0.35">
      <c r="A12" s="46">
        <v>1</v>
      </c>
      <c r="B12" s="47">
        <v>10</v>
      </c>
      <c r="C12" s="47">
        <v>1031</v>
      </c>
      <c r="D12" s="48" t="s">
        <v>97</v>
      </c>
      <c r="E12" s="49">
        <v>8500</v>
      </c>
      <c r="F12" s="49">
        <v>8500</v>
      </c>
      <c r="G12" s="50">
        <v>8414</v>
      </c>
      <c r="H12" s="51">
        <f t="shared" si="0"/>
        <v>98.988235294117644</v>
      </c>
      <c r="I12" s="49"/>
      <c r="J12" s="26"/>
      <c r="K12" s="50"/>
      <c r="L12" s="51"/>
      <c r="M12" s="49">
        <f t="shared" ref="M12" si="6">+E12+I12</f>
        <v>8500</v>
      </c>
      <c r="N12" s="26">
        <f t="shared" ref="N12" si="7">+F12+J12</f>
        <v>8500</v>
      </c>
      <c r="O12" s="26">
        <f t="shared" ref="O12" si="8">+G12+K12</f>
        <v>8414</v>
      </c>
      <c r="P12" s="52">
        <f t="shared" ref="P12" si="9">+O12/N12*100</f>
        <v>98.988235294117644</v>
      </c>
    </row>
    <row r="13" spans="1:16" ht="21" customHeight="1" x14ac:dyDescent="0.35">
      <c r="A13" s="46">
        <v>1</v>
      </c>
      <c r="B13" s="47">
        <v>10</v>
      </c>
      <c r="C13" s="47">
        <v>1032</v>
      </c>
      <c r="D13" s="48" t="s">
        <v>135</v>
      </c>
      <c r="E13" s="49">
        <v>215</v>
      </c>
      <c r="F13" s="49">
        <v>215</v>
      </c>
      <c r="G13" s="50">
        <v>132</v>
      </c>
      <c r="H13" s="51">
        <f t="shared" si="0"/>
        <v>61.395348837209305</v>
      </c>
      <c r="I13" s="49"/>
      <c r="J13" s="26"/>
      <c r="K13" s="50"/>
      <c r="L13" s="51"/>
      <c r="M13" s="49">
        <f t="shared" si="3"/>
        <v>215</v>
      </c>
      <c r="N13" s="26">
        <f t="shared" si="4"/>
        <v>215</v>
      </c>
      <c r="O13" s="26">
        <f t="shared" si="5"/>
        <v>132</v>
      </c>
      <c r="P13" s="52">
        <f t="shared" si="1"/>
        <v>61.395348837209305</v>
      </c>
    </row>
    <row r="14" spans="1:16" ht="21" customHeight="1" x14ac:dyDescent="0.35">
      <c r="A14" s="46">
        <v>1</v>
      </c>
      <c r="B14" s="47">
        <v>10</v>
      </c>
      <c r="C14" s="47">
        <v>1037</v>
      </c>
      <c r="D14" s="48" t="s">
        <v>194</v>
      </c>
      <c r="E14" s="49"/>
      <c r="F14" s="49"/>
      <c r="G14" s="50">
        <v>50</v>
      </c>
      <c r="H14" s="51"/>
      <c r="I14" s="49"/>
      <c r="J14" s="26"/>
      <c r="K14" s="50"/>
      <c r="L14" s="51"/>
      <c r="M14" s="49">
        <f t="shared" si="3"/>
        <v>0</v>
      </c>
      <c r="N14" s="26">
        <f t="shared" si="4"/>
        <v>0</v>
      </c>
      <c r="O14" s="26">
        <f t="shared" si="5"/>
        <v>50</v>
      </c>
      <c r="P14" s="52"/>
    </row>
    <row r="15" spans="1:16" ht="21" customHeight="1" x14ac:dyDescent="0.35">
      <c r="A15" s="53">
        <v>1</v>
      </c>
      <c r="B15" s="54">
        <v>10</v>
      </c>
      <c r="C15" s="55"/>
      <c r="D15" s="56" t="s">
        <v>60</v>
      </c>
      <c r="E15" s="57">
        <f>SUM(E9:E14)</f>
        <v>22027</v>
      </c>
      <c r="F15" s="58">
        <f>SUM(F9:F14)</f>
        <v>22955</v>
      </c>
      <c r="G15" s="59">
        <f>SUM(G9:G14)</f>
        <v>23555</v>
      </c>
      <c r="H15" s="60">
        <f t="shared" si="0"/>
        <v>102.61380962753212</v>
      </c>
      <c r="I15" s="57"/>
      <c r="J15" s="58"/>
      <c r="K15" s="58">
        <f>SUM(K9:K14)</f>
        <v>0</v>
      </c>
      <c r="L15" s="60"/>
      <c r="M15" s="57">
        <f>SUM(M9:M14)</f>
        <v>22027</v>
      </c>
      <c r="N15" s="58">
        <f>SUM(N9:N14)</f>
        <v>22955</v>
      </c>
      <c r="O15" s="58">
        <f>SUM(O9:O14)</f>
        <v>23555</v>
      </c>
      <c r="P15" s="61">
        <f t="shared" si="1"/>
        <v>102.61380962753212</v>
      </c>
    </row>
    <row r="16" spans="1:16" ht="13.5" customHeight="1" thickBot="1" x14ac:dyDescent="0.4">
      <c r="A16" s="62"/>
      <c r="B16" s="63"/>
      <c r="C16" s="63"/>
      <c r="D16" s="64"/>
      <c r="E16" s="65"/>
      <c r="F16" s="66"/>
      <c r="G16" s="67"/>
      <c r="H16" s="68"/>
      <c r="I16" s="65"/>
      <c r="J16" s="66"/>
      <c r="K16" s="67"/>
      <c r="L16" s="68"/>
      <c r="M16" s="65"/>
      <c r="N16" s="66"/>
      <c r="O16" s="66"/>
      <c r="P16" s="69"/>
    </row>
    <row r="17" spans="1:16" ht="21" customHeight="1" thickTop="1" thickBot="1" x14ac:dyDescent="0.4">
      <c r="A17" s="29">
        <v>1</v>
      </c>
      <c r="B17" s="30"/>
      <c r="C17" s="30"/>
      <c r="D17" s="31" t="s">
        <v>60</v>
      </c>
      <c r="E17" s="32">
        <f>+E15</f>
        <v>22027</v>
      </c>
      <c r="F17" s="32">
        <f>+F15</f>
        <v>22955</v>
      </c>
      <c r="G17" s="34">
        <f>+G15</f>
        <v>23555</v>
      </c>
      <c r="H17" s="35">
        <f t="shared" si="0"/>
        <v>102.61380962753212</v>
      </c>
      <c r="I17" s="32"/>
      <c r="J17" s="33"/>
      <c r="K17" s="34">
        <f>K15</f>
        <v>0</v>
      </c>
      <c r="L17" s="35"/>
      <c r="M17" s="32">
        <f>+M15</f>
        <v>22027</v>
      </c>
      <c r="N17" s="33">
        <f>+N15</f>
        <v>22955</v>
      </c>
      <c r="O17" s="33">
        <f>+O15</f>
        <v>23555</v>
      </c>
      <c r="P17" s="36">
        <f t="shared" si="1"/>
        <v>102.61380962753212</v>
      </c>
    </row>
    <row r="18" spans="1:16" ht="21" customHeight="1" thickTop="1" x14ac:dyDescent="0.35">
      <c r="A18" s="70"/>
      <c r="B18" s="71"/>
      <c r="C18" s="71"/>
      <c r="D18" s="72"/>
      <c r="E18" s="49"/>
      <c r="F18" s="26"/>
      <c r="G18" s="50"/>
      <c r="H18" s="51"/>
      <c r="I18" s="49"/>
      <c r="J18" s="26"/>
      <c r="K18" s="50"/>
      <c r="L18" s="51"/>
      <c r="M18" s="49"/>
      <c r="N18" s="26"/>
      <c r="O18" s="26"/>
      <c r="P18" s="52"/>
    </row>
    <row r="19" spans="1:16" ht="21" customHeight="1" x14ac:dyDescent="0.35">
      <c r="A19" s="73">
        <v>2</v>
      </c>
      <c r="B19" s="71">
        <v>21</v>
      </c>
      <c r="C19" s="71">
        <v>2119</v>
      </c>
      <c r="D19" s="74" t="s">
        <v>188</v>
      </c>
      <c r="E19" s="49">
        <v>150</v>
      </c>
      <c r="F19" s="49">
        <v>150</v>
      </c>
      <c r="G19" s="50">
        <v>183</v>
      </c>
      <c r="H19" s="51">
        <f>+G19/F19*100</f>
        <v>122</v>
      </c>
      <c r="I19" s="49"/>
      <c r="J19" s="26"/>
      <c r="K19" s="50"/>
      <c r="L19" s="51"/>
      <c r="M19" s="49">
        <f t="shared" ref="M19:O24" si="10">+E19+I19</f>
        <v>150</v>
      </c>
      <c r="N19" s="26">
        <f t="shared" si="10"/>
        <v>150</v>
      </c>
      <c r="O19" s="26">
        <f t="shared" si="10"/>
        <v>183</v>
      </c>
      <c r="P19" s="52">
        <f>+O19/N19*100</f>
        <v>122</v>
      </c>
    </row>
    <row r="20" spans="1:16" ht="21" customHeight="1" x14ac:dyDescent="0.35">
      <c r="A20" s="73">
        <v>2</v>
      </c>
      <c r="B20" s="71">
        <v>21</v>
      </c>
      <c r="C20" s="71">
        <v>2122</v>
      </c>
      <c r="D20" s="72" t="s">
        <v>96</v>
      </c>
      <c r="E20" s="49">
        <v>3</v>
      </c>
      <c r="F20" s="49">
        <v>3</v>
      </c>
      <c r="G20" s="50"/>
      <c r="H20" s="51">
        <f>+G20/F20*100</f>
        <v>0</v>
      </c>
      <c r="I20" s="49"/>
      <c r="J20" s="26"/>
      <c r="K20" s="50"/>
      <c r="L20" s="51"/>
      <c r="M20" s="49">
        <f t="shared" si="10"/>
        <v>3</v>
      </c>
      <c r="N20" s="26">
        <f t="shared" si="10"/>
        <v>3</v>
      </c>
      <c r="O20" s="26">
        <f t="shared" si="10"/>
        <v>0</v>
      </c>
      <c r="P20" s="52">
        <f t="shared" ref="P20" si="11">+O20/N20*100</f>
        <v>0</v>
      </c>
    </row>
    <row r="21" spans="1:16" ht="21" customHeight="1" x14ac:dyDescent="0.35">
      <c r="A21" s="73">
        <v>2</v>
      </c>
      <c r="B21" s="71">
        <v>21</v>
      </c>
      <c r="C21" s="71">
        <v>2141</v>
      </c>
      <c r="D21" s="72" t="s">
        <v>152</v>
      </c>
      <c r="E21" s="49">
        <v>690</v>
      </c>
      <c r="F21" s="49">
        <v>1299</v>
      </c>
      <c r="G21" s="50">
        <v>1281</v>
      </c>
      <c r="H21" s="51">
        <f t="shared" si="0"/>
        <v>98.61431870669746</v>
      </c>
      <c r="I21" s="49"/>
      <c r="J21" s="26"/>
      <c r="K21" s="50"/>
      <c r="L21" s="51"/>
      <c r="M21" s="49">
        <f t="shared" si="10"/>
        <v>690</v>
      </c>
      <c r="N21" s="26">
        <f t="shared" si="10"/>
        <v>1299</v>
      </c>
      <c r="O21" s="26">
        <f t="shared" si="10"/>
        <v>1281</v>
      </c>
      <c r="P21" s="52">
        <f t="shared" ref="P21" si="12">+O21/N21*100</f>
        <v>98.61431870669746</v>
      </c>
    </row>
    <row r="22" spans="1:16" ht="21" customHeight="1" x14ac:dyDescent="0.35">
      <c r="A22" s="73">
        <v>2</v>
      </c>
      <c r="B22" s="71">
        <v>21</v>
      </c>
      <c r="C22" s="71">
        <v>2143</v>
      </c>
      <c r="D22" s="72" t="s">
        <v>173</v>
      </c>
      <c r="E22" s="49">
        <v>3801</v>
      </c>
      <c r="F22" s="49">
        <v>3801</v>
      </c>
      <c r="G22" s="50">
        <v>3870</v>
      </c>
      <c r="H22" s="51">
        <f t="shared" si="0"/>
        <v>101.81531176006314</v>
      </c>
      <c r="I22" s="49"/>
      <c r="J22" s="26"/>
      <c r="K22" s="50"/>
      <c r="L22" s="51"/>
      <c r="M22" s="49">
        <f t="shared" si="10"/>
        <v>3801</v>
      </c>
      <c r="N22" s="26">
        <f t="shared" si="10"/>
        <v>3801</v>
      </c>
      <c r="O22" s="26">
        <f t="shared" si="10"/>
        <v>3870</v>
      </c>
      <c r="P22" s="52">
        <f t="shared" ref="P22:P23" si="13">+O22/N22*100</f>
        <v>101.81531176006314</v>
      </c>
    </row>
    <row r="23" spans="1:16" ht="21" customHeight="1" x14ac:dyDescent="0.35">
      <c r="A23" s="73">
        <v>2</v>
      </c>
      <c r="B23" s="71">
        <v>21</v>
      </c>
      <c r="C23" s="71">
        <v>2144</v>
      </c>
      <c r="D23" s="72" t="s">
        <v>178</v>
      </c>
      <c r="E23" s="49">
        <v>85</v>
      </c>
      <c r="F23" s="49">
        <v>85</v>
      </c>
      <c r="G23" s="50">
        <v>73</v>
      </c>
      <c r="H23" s="51">
        <f t="shared" si="0"/>
        <v>85.882352941176464</v>
      </c>
      <c r="I23" s="49"/>
      <c r="J23" s="26"/>
      <c r="K23" s="50"/>
      <c r="L23" s="51"/>
      <c r="M23" s="49">
        <f t="shared" si="10"/>
        <v>85</v>
      </c>
      <c r="N23" s="26">
        <f t="shared" si="10"/>
        <v>85</v>
      </c>
      <c r="O23" s="26">
        <f t="shared" si="10"/>
        <v>73</v>
      </c>
      <c r="P23" s="52">
        <f t="shared" si="13"/>
        <v>85.882352941176464</v>
      </c>
    </row>
    <row r="24" spans="1:16" ht="21" customHeight="1" x14ac:dyDescent="0.35">
      <c r="A24" s="73">
        <v>2</v>
      </c>
      <c r="B24" s="71">
        <v>21</v>
      </c>
      <c r="C24" s="71">
        <v>2169</v>
      </c>
      <c r="D24" s="72" t="s">
        <v>121</v>
      </c>
      <c r="E24" s="49">
        <v>1130</v>
      </c>
      <c r="F24" s="49">
        <v>1726</v>
      </c>
      <c r="G24" s="50">
        <v>1589</v>
      </c>
      <c r="H24" s="51">
        <f t="shared" si="0"/>
        <v>92.062572421784466</v>
      </c>
      <c r="I24" s="49"/>
      <c r="J24" s="26"/>
      <c r="K24" s="50"/>
      <c r="L24" s="51"/>
      <c r="M24" s="49">
        <f t="shared" si="10"/>
        <v>1130</v>
      </c>
      <c r="N24" s="26">
        <f t="shared" si="10"/>
        <v>1726</v>
      </c>
      <c r="O24" s="26">
        <f t="shared" si="10"/>
        <v>1589</v>
      </c>
      <c r="P24" s="52">
        <f t="shared" si="1"/>
        <v>92.062572421784466</v>
      </c>
    </row>
    <row r="25" spans="1:16" ht="21" customHeight="1" x14ac:dyDescent="0.35">
      <c r="A25" s="75">
        <v>2</v>
      </c>
      <c r="B25" s="76">
        <v>21</v>
      </c>
      <c r="C25" s="55"/>
      <c r="D25" s="77" t="s">
        <v>61</v>
      </c>
      <c r="E25" s="78">
        <f>SUM(E19:E24)</f>
        <v>5859</v>
      </c>
      <c r="F25" s="79">
        <f>SUM(F19:F24)</f>
        <v>7064</v>
      </c>
      <c r="G25" s="80">
        <f>SUM(G19:G24)</f>
        <v>6996</v>
      </c>
      <c r="H25" s="81">
        <f t="shared" si="0"/>
        <v>99.037372593431485</v>
      </c>
      <c r="I25" s="78"/>
      <c r="J25" s="79"/>
      <c r="K25" s="80"/>
      <c r="L25" s="81"/>
      <c r="M25" s="78">
        <f>SUM(M19:M24)</f>
        <v>5859</v>
      </c>
      <c r="N25" s="79">
        <f>SUM(N19:N24)</f>
        <v>7064</v>
      </c>
      <c r="O25" s="79">
        <f>SUM(O19:O24)</f>
        <v>6996</v>
      </c>
      <c r="P25" s="82">
        <f t="shared" si="1"/>
        <v>99.037372593431485</v>
      </c>
    </row>
    <row r="26" spans="1:16" ht="21" customHeight="1" x14ac:dyDescent="0.35">
      <c r="A26" s="83"/>
      <c r="B26" s="47"/>
      <c r="C26" s="47"/>
      <c r="D26" s="84"/>
      <c r="E26" s="85"/>
      <c r="F26" s="86"/>
      <c r="G26" s="87"/>
      <c r="H26" s="88"/>
      <c r="I26" s="85"/>
      <c r="J26" s="86"/>
      <c r="K26" s="87"/>
      <c r="L26" s="88"/>
      <c r="M26" s="49">
        <f t="shared" ref="M26" si="14">+E26+I26</f>
        <v>0</v>
      </c>
      <c r="N26" s="26">
        <f t="shared" ref="N26" si="15">+F26+J26</f>
        <v>0</v>
      </c>
      <c r="O26" s="26">
        <f t="shared" ref="O26" si="16">+G26+K26</f>
        <v>0</v>
      </c>
      <c r="P26" s="52"/>
    </row>
    <row r="27" spans="1:16" ht="21" customHeight="1" x14ac:dyDescent="0.35">
      <c r="A27" s="46">
        <v>2</v>
      </c>
      <c r="B27" s="47">
        <v>22</v>
      </c>
      <c r="C27" s="47">
        <v>2212</v>
      </c>
      <c r="D27" s="48" t="s">
        <v>44</v>
      </c>
      <c r="E27" s="49">
        <v>1010</v>
      </c>
      <c r="F27" s="49">
        <v>1151</v>
      </c>
      <c r="G27" s="50">
        <v>2474</v>
      </c>
      <c r="H27" s="88">
        <f t="shared" si="0"/>
        <v>214.94352736750653</v>
      </c>
      <c r="I27" s="85"/>
      <c r="J27" s="86"/>
      <c r="K27" s="87"/>
      <c r="L27" s="88"/>
      <c r="M27" s="85">
        <f t="shared" ref="M27:O30" si="17">+E27+I27</f>
        <v>1010</v>
      </c>
      <c r="N27" s="26">
        <f t="shared" si="17"/>
        <v>1151</v>
      </c>
      <c r="O27" s="26">
        <f t="shared" si="17"/>
        <v>2474</v>
      </c>
      <c r="P27" s="89">
        <f t="shared" si="1"/>
        <v>214.94352736750653</v>
      </c>
    </row>
    <row r="28" spans="1:16" ht="21" customHeight="1" x14ac:dyDescent="0.35">
      <c r="A28" s="46">
        <v>2</v>
      </c>
      <c r="B28" s="47">
        <v>22</v>
      </c>
      <c r="C28" s="47">
        <v>2219</v>
      </c>
      <c r="D28" s="48" t="s">
        <v>122</v>
      </c>
      <c r="E28" s="49">
        <v>68159</v>
      </c>
      <c r="F28" s="49">
        <v>68456</v>
      </c>
      <c r="G28" s="50">
        <v>85143</v>
      </c>
      <c r="H28" s="88">
        <f>+G28/F28*100</f>
        <v>124.37624167348369</v>
      </c>
      <c r="I28" s="85"/>
      <c r="J28" s="86">
        <v>165</v>
      </c>
      <c r="K28" s="87">
        <v>165</v>
      </c>
      <c r="L28" s="88">
        <f>+K28/J28*100</f>
        <v>100</v>
      </c>
      <c r="M28" s="85">
        <f t="shared" si="17"/>
        <v>68159</v>
      </c>
      <c r="N28" s="26">
        <f t="shared" si="17"/>
        <v>68621</v>
      </c>
      <c r="O28" s="26">
        <f t="shared" si="17"/>
        <v>85308</v>
      </c>
      <c r="P28" s="89">
        <f>+O28/N28*100</f>
        <v>124.31762871424199</v>
      </c>
    </row>
    <row r="29" spans="1:16" ht="21" customHeight="1" x14ac:dyDescent="0.35">
      <c r="A29" s="46">
        <v>2</v>
      </c>
      <c r="B29" s="47">
        <v>22</v>
      </c>
      <c r="C29" s="47">
        <v>2221</v>
      </c>
      <c r="D29" s="48" t="s">
        <v>195</v>
      </c>
      <c r="E29" s="49"/>
      <c r="F29" s="49">
        <v>1</v>
      </c>
      <c r="G29" s="50">
        <v>1</v>
      </c>
      <c r="H29" s="88">
        <f>+G29/F29*100</f>
        <v>100</v>
      </c>
      <c r="I29" s="85"/>
      <c r="J29" s="86"/>
      <c r="K29" s="87"/>
      <c r="L29" s="88"/>
      <c r="M29" s="49">
        <f t="shared" si="17"/>
        <v>0</v>
      </c>
      <c r="N29" s="26">
        <f t="shared" si="17"/>
        <v>1</v>
      </c>
      <c r="O29" s="26">
        <f t="shared" si="17"/>
        <v>1</v>
      </c>
      <c r="P29" s="89">
        <f>+O29/N29*100</f>
        <v>100</v>
      </c>
    </row>
    <row r="30" spans="1:16" ht="21" customHeight="1" x14ac:dyDescent="0.35">
      <c r="A30" s="46">
        <v>2</v>
      </c>
      <c r="B30" s="47">
        <v>22</v>
      </c>
      <c r="C30" s="47">
        <v>2271</v>
      </c>
      <c r="D30" s="48" t="s">
        <v>165</v>
      </c>
      <c r="E30" s="49"/>
      <c r="F30" s="49"/>
      <c r="G30" s="50">
        <v>201</v>
      </c>
      <c r="H30" s="88"/>
      <c r="I30" s="85"/>
      <c r="J30" s="86"/>
      <c r="K30" s="87"/>
      <c r="L30" s="88"/>
      <c r="M30" s="49">
        <f t="shared" si="17"/>
        <v>0</v>
      </c>
      <c r="N30" s="26">
        <f t="shared" si="17"/>
        <v>0</v>
      </c>
      <c r="O30" s="26">
        <f t="shared" si="17"/>
        <v>201</v>
      </c>
      <c r="P30" s="52"/>
    </row>
    <row r="31" spans="1:16" ht="21" customHeight="1" x14ac:dyDescent="0.35">
      <c r="A31" s="53">
        <v>2</v>
      </c>
      <c r="B31" s="76">
        <v>22</v>
      </c>
      <c r="C31" s="55"/>
      <c r="D31" s="56" t="s">
        <v>183</v>
      </c>
      <c r="E31" s="78">
        <f>SUM(E27:E30)</f>
        <v>69169</v>
      </c>
      <c r="F31" s="79">
        <f>SUM(F27:F30)</f>
        <v>69608</v>
      </c>
      <c r="G31" s="80">
        <f>SUM(G27:G30)</f>
        <v>87819</v>
      </c>
      <c r="H31" s="81">
        <f t="shared" si="0"/>
        <v>126.16222273301921</v>
      </c>
      <c r="I31" s="78">
        <f>SUM(I27:I30)</f>
        <v>0</v>
      </c>
      <c r="J31" s="79">
        <f>SUM(J27:J30)</f>
        <v>165</v>
      </c>
      <c r="K31" s="80">
        <f>SUM(K27:K30)</f>
        <v>165</v>
      </c>
      <c r="L31" s="81">
        <f>+K31/J31*100</f>
        <v>100</v>
      </c>
      <c r="M31" s="78">
        <f>SUM(M27:M30)</f>
        <v>69169</v>
      </c>
      <c r="N31" s="79">
        <f>SUM(N27:N30)</f>
        <v>69773</v>
      </c>
      <c r="O31" s="80">
        <f>SUM(O27:O30)</f>
        <v>87984</v>
      </c>
      <c r="P31" s="82">
        <f t="shared" si="1"/>
        <v>126.10035400513094</v>
      </c>
    </row>
    <row r="32" spans="1:16" ht="21" customHeight="1" x14ac:dyDescent="0.35">
      <c r="A32" s="83"/>
      <c r="B32" s="47"/>
      <c r="C32" s="47"/>
      <c r="D32" s="48"/>
      <c r="E32" s="85"/>
      <c r="F32" s="86"/>
      <c r="G32" s="87"/>
      <c r="H32" s="88"/>
      <c r="I32" s="85"/>
      <c r="J32" s="86"/>
      <c r="K32" s="87"/>
      <c r="L32" s="88"/>
      <c r="M32" s="49">
        <f t="shared" ref="M32:M36" si="18">+E32+I32</f>
        <v>0</v>
      </c>
      <c r="N32" s="26">
        <f t="shared" ref="N32:N36" si="19">+F32+J32</f>
        <v>0</v>
      </c>
      <c r="O32" s="26">
        <f t="shared" ref="O32:O36" si="20">+G32+K32</f>
        <v>0</v>
      </c>
      <c r="P32" s="52"/>
    </row>
    <row r="33" spans="1:16" ht="21" customHeight="1" x14ac:dyDescent="0.35">
      <c r="A33" s="46">
        <v>2</v>
      </c>
      <c r="B33" s="47">
        <v>23</v>
      </c>
      <c r="C33" s="47">
        <v>2321</v>
      </c>
      <c r="D33" s="39" t="s">
        <v>193</v>
      </c>
      <c r="E33" s="85"/>
      <c r="F33" s="26"/>
      <c r="G33" s="50">
        <v>556</v>
      </c>
      <c r="H33" s="51"/>
      <c r="I33" s="85">
        <v>450000</v>
      </c>
      <c r="J33" s="86">
        <v>450000</v>
      </c>
      <c r="K33" s="87">
        <v>450000</v>
      </c>
      <c r="L33" s="88">
        <f>+K33/J33*100</f>
        <v>100</v>
      </c>
      <c r="M33" s="49">
        <f t="shared" si="18"/>
        <v>450000</v>
      </c>
      <c r="N33" s="26">
        <f t="shared" si="19"/>
        <v>450000</v>
      </c>
      <c r="O33" s="26">
        <f t="shared" si="20"/>
        <v>450556</v>
      </c>
      <c r="P33" s="89">
        <f>+O33/N33*100</f>
        <v>100.12355555555557</v>
      </c>
    </row>
    <row r="34" spans="1:16" ht="21" customHeight="1" x14ac:dyDescent="0.35">
      <c r="A34" s="46">
        <v>2</v>
      </c>
      <c r="B34" s="47">
        <v>23</v>
      </c>
      <c r="C34" s="47">
        <v>2329</v>
      </c>
      <c r="D34" s="48" t="s">
        <v>138</v>
      </c>
      <c r="E34" s="85"/>
      <c r="F34" s="26"/>
      <c r="G34" s="50">
        <v>2498</v>
      </c>
      <c r="H34" s="51"/>
      <c r="I34" s="85"/>
      <c r="J34" s="86"/>
      <c r="K34" s="87"/>
      <c r="L34" s="88"/>
      <c r="M34" s="49">
        <f t="shared" si="18"/>
        <v>0</v>
      </c>
      <c r="N34" s="26">
        <f t="shared" si="19"/>
        <v>0</v>
      </c>
      <c r="O34" s="26">
        <f t="shared" si="20"/>
        <v>2498</v>
      </c>
      <c r="P34" s="89"/>
    </row>
    <row r="35" spans="1:16" ht="21" customHeight="1" x14ac:dyDescent="0.35">
      <c r="A35" s="46">
        <v>2</v>
      </c>
      <c r="B35" s="47">
        <v>23</v>
      </c>
      <c r="C35" s="47">
        <v>2333</v>
      </c>
      <c r="D35" s="48" t="s">
        <v>203</v>
      </c>
      <c r="E35" s="85"/>
      <c r="F35" s="26">
        <v>1</v>
      </c>
      <c r="G35" s="50">
        <v>1</v>
      </c>
      <c r="H35" s="51">
        <f t="shared" si="0"/>
        <v>100</v>
      </c>
      <c r="I35" s="85"/>
      <c r="J35" s="86"/>
      <c r="K35" s="87"/>
      <c r="L35" s="88"/>
      <c r="M35" s="49">
        <f t="shared" si="18"/>
        <v>0</v>
      </c>
      <c r="N35" s="26">
        <f t="shared" si="19"/>
        <v>1</v>
      </c>
      <c r="O35" s="26">
        <f t="shared" si="20"/>
        <v>1</v>
      </c>
      <c r="P35" s="89">
        <f>+O35/N35*100</f>
        <v>100</v>
      </c>
    </row>
    <row r="36" spans="1:16" ht="21" customHeight="1" x14ac:dyDescent="0.35">
      <c r="A36" s="46">
        <v>2</v>
      </c>
      <c r="B36" s="47">
        <v>23</v>
      </c>
      <c r="C36" s="47">
        <v>2399</v>
      </c>
      <c r="D36" s="48" t="s">
        <v>123</v>
      </c>
      <c r="E36" s="85">
        <v>100</v>
      </c>
      <c r="F36" s="26">
        <v>100</v>
      </c>
      <c r="G36" s="50">
        <v>133</v>
      </c>
      <c r="H36" s="88">
        <f t="shared" si="0"/>
        <v>133</v>
      </c>
      <c r="I36" s="85"/>
      <c r="J36" s="86"/>
      <c r="K36" s="87"/>
      <c r="L36" s="88"/>
      <c r="M36" s="49">
        <f t="shared" si="18"/>
        <v>100</v>
      </c>
      <c r="N36" s="26">
        <f t="shared" si="19"/>
        <v>100</v>
      </c>
      <c r="O36" s="26">
        <f t="shared" si="20"/>
        <v>133</v>
      </c>
      <c r="P36" s="52">
        <f t="shared" ref="P36" si="21">+O36/N36*100</f>
        <v>133</v>
      </c>
    </row>
    <row r="37" spans="1:16" ht="21" customHeight="1" x14ac:dyDescent="0.35">
      <c r="A37" s="75">
        <v>2</v>
      </c>
      <c r="B37" s="76">
        <v>23</v>
      </c>
      <c r="C37" s="55"/>
      <c r="D37" s="56" t="s">
        <v>62</v>
      </c>
      <c r="E37" s="78">
        <f>SUM(E33:E36)</f>
        <v>100</v>
      </c>
      <c r="F37" s="79">
        <f>SUM(F33:F36)</f>
        <v>101</v>
      </c>
      <c r="G37" s="80">
        <f>SUM(G33:G36)</f>
        <v>3188</v>
      </c>
      <c r="H37" s="90">
        <f t="shared" si="0"/>
        <v>3156.4356435643563</v>
      </c>
      <c r="I37" s="78">
        <f t="shared" ref="I37:J37" si="22">SUM(I33:I36)</f>
        <v>450000</v>
      </c>
      <c r="J37" s="79">
        <f t="shared" si="22"/>
        <v>450000</v>
      </c>
      <c r="K37" s="80">
        <f>SUM(K33:K36)</f>
        <v>450000</v>
      </c>
      <c r="L37" s="81">
        <f>+K37/J37*100</f>
        <v>100</v>
      </c>
      <c r="M37" s="78">
        <f>SUM(M33:M36)</f>
        <v>450100</v>
      </c>
      <c r="N37" s="79">
        <f>SUM(N33:N36)</f>
        <v>450101</v>
      </c>
      <c r="O37" s="79">
        <f>SUM(O33:O36)</f>
        <v>453188</v>
      </c>
      <c r="P37" s="91">
        <f t="shared" si="1"/>
        <v>100.68584606566083</v>
      </c>
    </row>
    <row r="38" spans="1:16" ht="13.5" customHeight="1" thickBot="1" x14ac:dyDescent="0.4">
      <c r="A38" s="83"/>
      <c r="B38" s="47"/>
      <c r="C38" s="47"/>
      <c r="D38" s="48"/>
      <c r="E38" s="85"/>
      <c r="F38" s="86"/>
      <c r="G38" s="87"/>
      <c r="H38" s="88"/>
      <c r="I38" s="85"/>
      <c r="J38" s="86"/>
      <c r="K38" s="87"/>
      <c r="L38" s="88"/>
      <c r="M38" s="85"/>
      <c r="N38" s="86"/>
      <c r="O38" s="86"/>
      <c r="P38" s="89"/>
    </row>
    <row r="39" spans="1:16" ht="21" customHeight="1" thickTop="1" thickBot="1" x14ac:dyDescent="0.4">
      <c r="A39" s="92">
        <v>2</v>
      </c>
      <c r="B39" s="30"/>
      <c r="C39" s="30"/>
      <c r="D39" s="31" t="s">
        <v>72</v>
      </c>
      <c r="E39" s="32">
        <f>+E25+E31+E37</f>
        <v>75128</v>
      </c>
      <c r="F39" s="32">
        <f>+F25+F31+F37</f>
        <v>76773</v>
      </c>
      <c r="G39" s="34">
        <f>+G25+G31+G37</f>
        <v>98003</v>
      </c>
      <c r="H39" s="35">
        <f t="shared" si="0"/>
        <v>127.65295090721997</v>
      </c>
      <c r="I39" s="32">
        <f>+I25+I31+I37</f>
        <v>450000</v>
      </c>
      <c r="J39" s="33">
        <f>+J25+J31+J37</f>
        <v>450165</v>
      </c>
      <c r="K39" s="33">
        <f>+K25+K31+K37</f>
        <v>450165</v>
      </c>
      <c r="L39" s="35">
        <f>+K39/J39*100</f>
        <v>100</v>
      </c>
      <c r="M39" s="32">
        <f>+M25+M31+M37</f>
        <v>525128</v>
      </c>
      <c r="N39" s="33">
        <f>+N25+N31+N37</f>
        <v>526938</v>
      </c>
      <c r="O39" s="33">
        <f>+O25+O31+O37</f>
        <v>548168</v>
      </c>
      <c r="P39" s="36">
        <f t="shared" si="1"/>
        <v>104.0289369906896</v>
      </c>
    </row>
    <row r="40" spans="1:16" ht="21" customHeight="1" thickTop="1" x14ac:dyDescent="0.35">
      <c r="A40" s="93"/>
      <c r="B40" s="71"/>
      <c r="C40" s="71"/>
      <c r="D40" s="72"/>
      <c r="E40" s="49"/>
      <c r="F40" s="26"/>
      <c r="G40" s="50"/>
      <c r="H40" s="51"/>
      <c r="I40" s="49"/>
      <c r="J40" s="26"/>
      <c r="K40" s="50"/>
      <c r="L40" s="51"/>
      <c r="M40" s="49"/>
      <c r="N40" s="26"/>
      <c r="O40" s="26"/>
      <c r="P40" s="52"/>
    </row>
    <row r="41" spans="1:16" ht="21" customHeight="1" x14ac:dyDescent="0.35">
      <c r="A41" s="94">
        <v>3</v>
      </c>
      <c r="B41" s="95">
        <v>31</v>
      </c>
      <c r="C41" s="95">
        <v>3111</v>
      </c>
      <c r="D41" s="96" t="s">
        <v>45</v>
      </c>
      <c r="E41" s="65">
        <v>1693</v>
      </c>
      <c r="F41" s="65">
        <v>4286</v>
      </c>
      <c r="G41" s="67">
        <v>4252</v>
      </c>
      <c r="H41" s="68">
        <f t="shared" si="0"/>
        <v>99.206719552029867</v>
      </c>
      <c r="I41" s="65"/>
      <c r="J41" s="66"/>
      <c r="K41" s="67"/>
      <c r="L41" s="97"/>
      <c r="M41" s="65">
        <f t="shared" ref="M41:O45" si="23">+E41+I41</f>
        <v>1693</v>
      </c>
      <c r="N41" s="66">
        <f t="shared" si="23"/>
        <v>4286</v>
      </c>
      <c r="O41" s="66">
        <f t="shared" si="23"/>
        <v>4252</v>
      </c>
      <c r="P41" s="98">
        <f t="shared" si="1"/>
        <v>99.206719552029867</v>
      </c>
    </row>
    <row r="42" spans="1:16" ht="21" customHeight="1" x14ac:dyDescent="0.35">
      <c r="A42" s="46">
        <v>3</v>
      </c>
      <c r="B42" s="47">
        <v>31</v>
      </c>
      <c r="C42" s="47">
        <v>3113</v>
      </c>
      <c r="D42" s="99" t="s">
        <v>46</v>
      </c>
      <c r="E42" s="100">
        <v>12298</v>
      </c>
      <c r="F42" s="100">
        <v>18510</v>
      </c>
      <c r="G42" s="101">
        <v>18400</v>
      </c>
      <c r="H42" s="102">
        <f t="shared" si="0"/>
        <v>99.405726634251749</v>
      </c>
      <c r="I42" s="100"/>
      <c r="J42" s="103"/>
      <c r="K42" s="101"/>
      <c r="L42" s="102"/>
      <c r="M42" s="100">
        <f>+E42+I42</f>
        <v>12298</v>
      </c>
      <c r="N42" s="103">
        <f t="shared" si="23"/>
        <v>18510</v>
      </c>
      <c r="O42" s="103">
        <f t="shared" si="23"/>
        <v>18400</v>
      </c>
      <c r="P42" s="104">
        <f>+O42/N42*100</f>
        <v>99.405726634251749</v>
      </c>
    </row>
    <row r="43" spans="1:16" ht="21" customHeight="1" x14ac:dyDescent="0.35">
      <c r="A43" s="46">
        <v>3</v>
      </c>
      <c r="B43" s="47">
        <v>31</v>
      </c>
      <c r="C43" s="47">
        <v>3114</v>
      </c>
      <c r="D43" s="365" t="s">
        <v>218</v>
      </c>
      <c r="E43" s="100"/>
      <c r="F43" s="100">
        <v>20</v>
      </c>
      <c r="G43" s="101">
        <v>20</v>
      </c>
      <c r="H43" s="102">
        <f t="shared" si="0"/>
        <v>100</v>
      </c>
      <c r="I43" s="100"/>
      <c r="J43" s="103"/>
      <c r="K43" s="101"/>
      <c r="L43" s="102"/>
      <c r="M43" s="49">
        <f t="shared" ref="M43" si="24">+E43+I43</f>
        <v>0</v>
      </c>
      <c r="N43" s="26">
        <f t="shared" si="23"/>
        <v>20</v>
      </c>
      <c r="O43" s="26">
        <f t="shared" si="23"/>
        <v>20</v>
      </c>
      <c r="P43" s="89">
        <f>+O43/N43*100</f>
        <v>100</v>
      </c>
    </row>
    <row r="44" spans="1:16" ht="21" customHeight="1" x14ac:dyDescent="0.35">
      <c r="A44" s="46">
        <v>3</v>
      </c>
      <c r="B44" s="47">
        <v>31</v>
      </c>
      <c r="C44" s="47">
        <v>3119</v>
      </c>
      <c r="D44" s="99" t="s">
        <v>167</v>
      </c>
      <c r="E44" s="100">
        <v>520</v>
      </c>
      <c r="F44" s="100">
        <v>520</v>
      </c>
      <c r="G44" s="101"/>
      <c r="H44" s="102">
        <f t="shared" si="0"/>
        <v>0</v>
      </c>
      <c r="I44" s="100"/>
      <c r="J44" s="103"/>
      <c r="K44" s="101"/>
      <c r="L44" s="102"/>
      <c r="M44" s="100">
        <f t="shared" ref="M44" si="25">+E44+I44</f>
        <v>520</v>
      </c>
      <c r="N44" s="103">
        <f t="shared" si="23"/>
        <v>520</v>
      </c>
      <c r="O44" s="103">
        <f t="shared" si="23"/>
        <v>0</v>
      </c>
      <c r="P44" s="104">
        <f t="shared" ref="P44" si="26">+O44/N44*100</f>
        <v>0</v>
      </c>
    </row>
    <row r="45" spans="1:16" ht="21" customHeight="1" x14ac:dyDescent="0.35">
      <c r="A45" s="46">
        <v>3</v>
      </c>
      <c r="B45" s="47">
        <v>31</v>
      </c>
      <c r="C45" s="47">
        <v>3146</v>
      </c>
      <c r="D45" s="99" t="s">
        <v>176</v>
      </c>
      <c r="E45" s="105">
        <v>10</v>
      </c>
      <c r="F45" s="106">
        <v>10</v>
      </c>
      <c r="G45" s="107">
        <v>10</v>
      </c>
      <c r="H45" s="108">
        <f t="shared" si="0"/>
        <v>100</v>
      </c>
      <c r="I45" s="106"/>
      <c r="J45" s="109"/>
      <c r="K45" s="107"/>
      <c r="L45" s="108"/>
      <c r="M45" s="105">
        <f t="shared" ref="M45" si="27">+E45+I45</f>
        <v>10</v>
      </c>
      <c r="N45" s="109">
        <f t="shared" si="23"/>
        <v>10</v>
      </c>
      <c r="O45" s="109">
        <f t="shared" si="23"/>
        <v>10</v>
      </c>
      <c r="P45" s="110">
        <f t="shared" ref="P45" si="28">+O45/N45*100</f>
        <v>100</v>
      </c>
    </row>
    <row r="46" spans="1:16" ht="21" customHeight="1" x14ac:dyDescent="0.35">
      <c r="A46" s="75">
        <v>3</v>
      </c>
      <c r="B46" s="76">
        <v>31</v>
      </c>
      <c r="C46" s="55"/>
      <c r="D46" s="111" t="s">
        <v>226</v>
      </c>
      <c r="E46" s="78">
        <f>SUM(E41:E45)</f>
        <v>14521</v>
      </c>
      <c r="F46" s="79">
        <f>SUM(F41:F45)</f>
        <v>23346</v>
      </c>
      <c r="G46" s="80">
        <f>SUM(G41:G45)</f>
        <v>22682</v>
      </c>
      <c r="H46" s="81">
        <f t="shared" si="0"/>
        <v>97.15582969245267</v>
      </c>
      <c r="I46" s="78"/>
      <c r="J46" s="79">
        <f>SUM(J41:J42)</f>
        <v>0</v>
      </c>
      <c r="K46" s="79">
        <f>SUM(K41:K42)</f>
        <v>0</v>
      </c>
      <c r="L46" s="81"/>
      <c r="M46" s="78">
        <f>SUM(M41:M45)</f>
        <v>14521</v>
      </c>
      <c r="N46" s="79">
        <f>SUM(N41:N45)</f>
        <v>23346</v>
      </c>
      <c r="O46" s="79">
        <f>SUM(O41:O45)</f>
        <v>22682</v>
      </c>
      <c r="P46" s="82">
        <f t="shared" si="1"/>
        <v>97.15582969245267</v>
      </c>
    </row>
    <row r="47" spans="1:16" s="120" customFormat="1" ht="21" customHeight="1" x14ac:dyDescent="0.35">
      <c r="A47" s="112"/>
      <c r="B47" s="113"/>
      <c r="C47" s="38"/>
      <c r="D47" s="114"/>
      <c r="E47" s="115"/>
      <c r="F47" s="115"/>
      <c r="G47" s="116"/>
      <c r="H47" s="117"/>
      <c r="I47" s="115"/>
      <c r="J47" s="118"/>
      <c r="K47" s="116"/>
      <c r="L47" s="117"/>
      <c r="M47" s="115"/>
      <c r="N47" s="118"/>
      <c r="O47" s="118"/>
      <c r="P47" s="119"/>
    </row>
    <row r="48" spans="1:16" ht="21" customHeight="1" x14ac:dyDescent="0.35">
      <c r="A48" s="94">
        <v>3</v>
      </c>
      <c r="B48" s="95">
        <v>32</v>
      </c>
      <c r="C48" s="95">
        <v>3231</v>
      </c>
      <c r="D48" s="352" t="s">
        <v>214</v>
      </c>
      <c r="E48" s="348"/>
      <c r="F48" s="143">
        <v>71</v>
      </c>
      <c r="G48" s="349">
        <v>72</v>
      </c>
      <c r="H48" s="145">
        <f t="shared" ref="H48:H51" si="29">+G48/F48*100</f>
        <v>101.40845070422534</v>
      </c>
      <c r="I48" s="143"/>
      <c r="J48" s="350"/>
      <c r="K48" s="349"/>
      <c r="L48" s="145"/>
      <c r="M48" s="106">
        <f t="shared" ref="M48:M49" si="30">+E48+I48</f>
        <v>0</v>
      </c>
      <c r="N48" s="109">
        <f t="shared" ref="N48:N49" si="31">+F48+J48</f>
        <v>71</v>
      </c>
      <c r="O48" s="109">
        <f t="shared" ref="O48:O49" si="32">+G48+K48</f>
        <v>72</v>
      </c>
      <c r="P48" s="351">
        <f t="shared" ref="P48:P51" si="33">+O48/N48*100</f>
        <v>101.40845070422534</v>
      </c>
    </row>
    <row r="49" spans="1:16" ht="21" customHeight="1" x14ac:dyDescent="0.35">
      <c r="A49" s="46">
        <v>3</v>
      </c>
      <c r="B49" s="47">
        <v>32</v>
      </c>
      <c r="C49" s="47">
        <v>3233</v>
      </c>
      <c r="D49" s="99" t="s">
        <v>204</v>
      </c>
      <c r="E49" s="121"/>
      <c r="F49" s="100">
        <v>239</v>
      </c>
      <c r="G49" s="101">
        <v>239</v>
      </c>
      <c r="H49" s="102">
        <f t="shared" ref="H49" si="34">+G49/F49*100</f>
        <v>100</v>
      </c>
      <c r="I49" s="100"/>
      <c r="J49" s="103"/>
      <c r="K49" s="101"/>
      <c r="L49" s="102"/>
      <c r="M49" s="49">
        <f t="shared" si="30"/>
        <v>0</v>
      </c>
      <c r="N49" s="26">
        <f t="shared" si="31"/>
        <v>239</v>
      </c>
      <c r="O49" s="26">
        <f t="shared" si="32"/>
        <v>239</v>
      </c>
      <c r="P49" s="104">
        <f t="shared" ref="P49" si="35">+O49/N49*100</f>
        <v>100</v>
      </c>
    </row>
    <row r="50" spans="1:16" ht="21" customHeight="1" x14ac:dyDescent="0.35">
      <c r="A50" s="46">
        <v>3</v>
      </c>
      <c r="B50" s="47">
        <v>32</v>
      </c>
      <c r="C50" s="47">
        <v>3299</v>
      </c>
      <c r="D50" s="99" t="s">
        <v>205</v>
      </c>
      <c r="E50" s="105"/>
      <c r="F50" s="106">
        <v>464</v>
      </c>
      <c r="G50" s="107">
        <v>464</v>
      </c>
      <c r="H50" s="108">
        <f t="shared" si="29"/>
        <v>100</v>
      </c>
      <c r="I50" s="106"/>
      <c r="J50" s="109"/>
      <c r="K50" s="107"/>
      <c r="L50" s="108"/>
      <c r="M50" s="105">
        <f t="shared" ref="M50" si="36">+E50+I50</f>
        <v>0</v>
      </c>
      <c r="N50" s="109">
        <f t="shared" ref="N50" si="37">+F50+J50</f>
        <v>464</v>
      </c>
      <c r="O50" s="109">
        <f t="shared" ref="O50" si="38">+G50+K50</f>
        <v>464</v>
      </c>
      <c r="P50" s="110">
        <f t="shared" si="33"/>
        <v>100</v>
      </c>
    </row>
    <row r="51" spans="1:16" ht="21" customHeight="1" x14ac:dyDescent="0.35">
      <c r="A51" s="75">
        <v>3</v>
      </c>
      <c r="B51" s="76">
        <v>32</v>
      </c>
      <c r="C51" s="55"/>
      <c r="D51" s="111" t="s">
        <v>226</v>
      </c>
      <c r="E51" s="78">
        <f>SUM(E48:E50)</f>
        <v>0</v>
      </c>
      <c r="F51" s="79">
        <f t="shared" ref="F51:G51" si="39">SUM(F48:F50)</f>
        <v>774</v>
      </c>
      <c r="G51" s="80">
        <f t="shared" si="39"/>
        <v>775</v>
      </c>
      <c r="H51" s="81">
        <f t="shared" si="29"/>
        <v>100.12919896640827</v>
      </c>
      <c r="I51" s="78"/>
      <c r="J51" s="79"/>
      <c r="K51" s="79"/>
      <c r="L51" s="81"/>
      <c r="M51" s="78">
        <f>SUM(M48:M50)</f>
        <v>0</v>
      </c>
      <c r="N51" s="79">
        <f t="shared" ref="N51:O51" si="40">SUM(N48:N50)</f>
        <v>774</v>
      </c>
      <c r="O51" s="79">
        <f t="shared" si="40"/>
        <v>775</v>
      </c>
      <c r="P51" s="82">
        <f t="shared" si="33"/>
        <v>100.12919896640827</v>
      </c>
    </row>
    <row r="52" spans="1:16" ht="21" customHeight="1" x14ac:dyDescent="0.35">
      <c r="A52" s="46"/>
      <c r="B52" s="47"/>
      <c r="C52" s="47"/>
      <c r="D52" s="99"/>
      <c r="E52" s="65"/>
      <c r="F52" s="65"/>
      <c r="G52" s="67"/>
      <c r="H52" s="68"/>
      <c r="I52" s="65"/>
      <c r="J52" s="66"/>
      <c r="K52" s="67"/>
      <c r="L52" s="68"/>
      <c r="M52" s="65"/>
      <c r="N52" s="66"/>
      <c r="O52" s="66"/>
      <c r="P52" s="69"/>
    </row>
    <row r="53" spans="1:16" ht="21" customHeight="1" x14ac:dyDescent="0.35">
      <c r="A53" s="122">
        <v>3</v>
      </c>
      <c r="B53" s="38">
        <v>33</v>
      </c>
      <c r="C53" s="38">
        <v>3311</v>
      </c>
      <c r="D53" s="123" t="s">
        <v>93</v>
      </c>
      <c r="E53" s="124">
        <v>78365</v>
      </c>
      <c r="F53" s="124">
        <v>82574</v>
      </c>
      <c r="G53" s="125">
        <v>82820</v>
      </c>
      <c r="H53" s="102">
        <f t="shared" si="0"/>
        <v>100.29791459781529</v>
      </c>
      <c r="I53" s="124"/>
      <c r="J53" s="126"/>
      <c r="K53" s="125"/>
      <c r="L53" s="127"/>
      <c r="M53" s="100">
        <f>+E53+I53</f>
        <v>78365</v>
      </c>
      <c r="N53" s="103">
        <f>+F53+J53</f>
        <v>82574</v>
      </c>
      <c r="O53" s="103">
        <f>+G53+K53</f>
        <v>82820</v>
      </c>
      <c r="P53" s="104">
        <f>+O53/N53*100</f>
        <v>100.29791459781529</v>
      </c>
    </row>
    <row r="54" spans="1:16" ht="21" customHeight="1" x14ac:dyDescent="0.35">
      <c r="A54" s="122">
        <v>3</v>
      </c>
      <c r="B54" s="38">
        <v>33</v>
      </c>
      <c r="C54" s="38">
        <v>3312</v>
      </c>
      <c r="D54" s="123" t="s">
        <v>109</v>
      </c>
      <c r="E54" s="124">
        <v>1800</v>
      </c>
      <c r="F54" s="124">
        <v>1605</v>
      </c>
      <c r="G54" s="125">
        <v>1605</v>
      </c>
      <c r="H54" s="102">
        <f t="shared" si="0"/>
        <v>100</v>
      </c>
      <c r="I54" s="124"/>
      <c r="J54" s="126"/>
      <c r="K54" s="125"/>
      <c r="L54" s="127"/>
      <c r="M54" s="100">
        <f t="shared" ref="M54:M65" si="41">+E54+I54</f>
        <v>1800</v>
      </c>
      <c r="N54" s="103">
        <f t="shared" ref="N54:N65" si="42">+F54+J54</f>
        <v>1605</v>
      </c>
      <c r="O54" s="103">
        <f t="shared" ref="O54:O65" si="43">+G54+K54</f>
        <v>1605</v>
      </c>
      <c r="P54" s="104">
        <f t="shared" ref="P54:P63" si="44">+O54/N54*100</f>
        <v>100</v>
      </c>
    </row>
    <row r="55" spans="1:16" ht="21" customHeight="1" x14ac:dyDescent="0.35">
      <c r="A55" s="122">
        <v>3</v>
      </c>
      <c r="B55" s="38">
        <v>33</v>
      </c>
      <c r="C55" s="38">
        <v>3313</v>
      </c>
      <c r="D55" s="123" t="s">
        <v>124</v>
      </c>
      <c r="E55" s="124">
        <v>228</v>
      </c>
      <c r="F55" s="124">
        <v>228</v>
      </c>
      <c r="G55" s="125">
        <v>228</v>
      </c>
      <c r="H55" s="102">
        <f t="shared" si="0"/>
        <v>100</v>
      </c>
      <c r="I55" s="124"/>
      <c r="J55" s="126"/>
      <c r="K55" s="125"/>
      <c r="L55" s="127"/>
      <c r="M55" s="100">
        <f t="shared" si="41"/>
        <v>228</v>
      </c>
      <c r="N55" s="26">
        <f t="shared" si="42"/>
        <v>228</v>
      </c>
      <c r="O55" s="103">
        <f t="shared" si="43"/>
        <v>228</v>
      </c>
      <c r="P55" s="104">
        <f t="shared" si="44"/>
        <v>100</v>
      </c>
    </row>
    <row r="56" spans="1:16" ht="21" customHeight="1" x14ac:dyDescent="0.35">
      <c r="A56" s="122">
        <v>3</v>
      </c>
      <c r="B56" s="38">
        <v>33</v>
      </c>
      <c r="C56" s="38">
        <v>3314</v>
      </c>
      <c r="D56" s="123" t="s">
        <v>94</v>
      </c>
      <c r="E56" s="124">
        <v>2942</v>
      </c>
      <c r="F56" s="124">
        <v>3314</v>
      </c>
      <c r="G56" s="125">
        <v>3313</v>
      </c>
      <c r="H56" s="102">
        <f t="shared" si="0"/>
        <v>99.969824984912492</v>
      </c>
      <c r="I56" s="124"/>
      <c r="J56" s="126"/>
      <c r="K56" s="125"/>
      <c r="L56" s="127"/>
      <c r="M56" s="100">
        <f t="shared" si="41"/>
        <v>2942</v>
      </c>
      <c r="N56" s="103">
        <f t="shared" si="42"/>
        <v>3314</v>
      </c>
      <c r="O56" s="103">
        <f t="shared" si="43"/>
        <v>3313</v>
      </c>
      <c r="P56" s="104">
        <f t="shared" si="44"/>
        <v>99.969824984912492</v>
      </c>
    </row>
    <row r="57" spans="1:16" ht="21" customHeight="1" x14ac:dyDescent="0.35">
      <c r="A57" s="128">
        <v>3</v>
      </c>
      <c r="B57" s="129">
        <v>33</v>
      </c>
      <c r="C57" s="129">
        <v>3315</v>
      </c>
      <c r="D57" s="366" t="s">
        <v>95</v>
      </c>
      <c r="E57" s="367">
        <v>8047</v>
      </c>
      <c r="F57" s="368">
        <v>8425</v>
      </c>
      <c r="G57" s="369">
        <v>8429</v>
      </c>
      <c r="H57" s="145">
        <f t="shared" si="0"/>
        <v>100.04747774480711</v>
      </c>
      <c r="I57" s="370"/>
      <c r="J57" s="371"/>
      <c r="K57" s="372"/>
      <c r="L57" s="373"/>
      <c r="M57" s="143">
        <f t="shared" si="41"/>
        <v>8047</v>
      </c>
      <c r="N57" s="350">
        <f t="shared" si="42"/>
        <v>8425</v>
      </c>
      <c r="O57" s="350">
        <f t="shared" si="43"/>
        <v>8429</v>
      </c>
      <c r="P57" s="351">
        <f t="shared" si="44"/>
        <v>100.04747774480711</v>
      </c>
    </row>
    <row r="58" spans="1:16" ht="21" customHeight="1" x14ac:dyDescent="0.35">
      <c r="A58" s="128">
        <v>3</v>
      </c>
      <c r="B58" s="129">
        <v>33</v>
      </c>
      <c r="C58" s="129">
        <v>3316</v>
      </c>
      <c r="D58" s="380" t="s">
        <v>219</v>
      </c>
      <c r="E58" s="381"/>
      <c r="F58" s="382"/>
      <c r="G58" s="125">
        <v>100</v>
      </c>
      <c r="H58" s="102"/>
      <c r="I58" s="132"/>
      <c r="J58" s="126"/>
      <c r="K58" s="125"/>
      <c r="L58" s="127"/>
      <c r="M58" s="121">
        <f t="shared" si="41"/>
        <v>0</v>
      </c>
      <c r="N58" s="103">
        <f t="shared" si="42"/>
        <v>0</v>
      </c>
      <c r="O58" s="103">
        <f t="shared" si="43"/>
        <v>100</v>
      </c>
      <c r="P58" s="104"/>
    </row>
    <row r="59" spans="1:16" ht="21" customHeight="1" x14ac:dyDescent="0.35">
      <c r="A59" s="128">
        <v>3</v>
      </c>
      <c r="B59" s="129">
        <v>33</v>
      </c>
      <c r="C59" s="129">
        <v>3317</v>
      </c>
      <c r="D59" s="130" t="s">
        <v>103</v>
      </c>
      <c r="E59" s="133">
        <v>2909</v>
      </c>
      <c r="F59" s="133">
        <v>2946</v>
      </c>
      <c r="G59" s="131">
        <v>2947</v>
      </c>
      <c r="H59" s="374">
        <f t="shared" si="0"/>
        <v>100.03394433129667</v>
      </c>
      <c r="I59" s="267"/>
      <c r="J59" s="375"/>
      <c r="K59" s="376"/>
      <c r="L59" s="377"/>
      <c r="M59" s="378">
        <f t="shared" si="41"/>
        <v>2909</v>
      </c>
      <c r="N59" s="268">
        <f t="shared" si="42"/>
        <v>2946</v>
      </c>
      <c r="O59" s="268">
        <f t="shared" si="43"/>
        <v>2947</v>
      </c>
      <c r="P59" s="379">
        <f t="shared" si="44"/>
        <v>100.03394433129667</v>
      </c>
    </row>
    <row r="60" spans="1:16" ht="21" customHeight="1" x14ac:dyDescent="0.35">
      <c r="A60" s="46">
        <v>3</v>
      </c>
      <c r="B60" s="47">
        <v>33</v>
      </c>
      <c r="C60" s="47">
        <v>3319</v>
      </c>
      <c r="D60" s="99" t="s">
        <v>125</v>
      </c>
      <c r="E60" s="100">
        <v>2245</v>
      </c>
      <c r="F60" s="100">
        <v>3063</v>
      </c>
      <c r="G60" s="50">
        <v>3152</v>
      </c>
      <c r="H60" s="102">
        <f t="shared" si="0"/>
        <v>102.90564805746001</v>
      </c>
      <c r="I60" s="100"/>
      <c r="J60" s="103"/>
      <c r="K60" s="101"/>
      <c r="L60" s="88"/>
      <c r="M60" s="100">
        <f t="shared" si="41"/>
        <v>2245</v>
      </c>
      <c r="N60" s="103">
        <f t="shared" si="42"/>
        <v>3063</v>
      </c>
      <c r="O60" s="103">
        <f t="shared" si="43"/>
        <v>3152</v>
      </c>
      <c r="P60" s="104">
        <f t="shared" si="44"/>
        <v>102.90564805746001</v>
      </c>
    </row>
    <row r="61" spans="1:16" ht="21" customHeight="1" x14ac:dyDescent="0.35">
      <c r="A61" s="46">
        <v>3</v>
      </c>
      <c r="B61" s="47">
        <v>33</v>
      </c>
      <c r="C61" s="47">
        <v>3322</v>
      </c>
      <c r="D61" s="99" t="s">
        <v>47</v>
      </c>
      <c r="E61" s="100">
        <v>150</v>
      </c>
      <c r="F61" s="100">
        <v>150</v>
      </c>
      <c r="G61" s="50">
        <v>201</v>
      </c>
      <c r="H61" s="102">
        <f t="shared" si="0"/>
        <v>134</v>
      </c>
      <c r="I61" s="100"/>
      <c r="J61" s="103"/>
      <c r="K61" s="101"/>
      <c r="L61" s="102"/>
      <c r="M61" s="100">
        <f t="shared" si="41"/>
        <v>150</v>
      </c>
      <c r="N61" s="26">
        <f t="shared" si="42"/>
        <v>150</v>
      </c>
      <c r="O61" s="26">
        <f t="shared" si="43"/>
        <v>201</v>
      </c>
      <c r="P61" s="104">
        <f t="shared" si="44"/>
        <v>134</v>
      </c>
    </row>
    <row r="62" spans="1:16" ht="21" customHeight="1" x14ac:dyDescent="0.35">
      <c r="A62" s="46">
        <v>3</v>
      </c>
      <c r="B62" s="47">
        <v>33</v>
      </c>
      <c r="C62" s="47">
        <v>3326</v>
      </c>
      <c r="D62" s="134" t="s">
        <v>189</v>
      </c>
      <c r="E62" s="100"/>
      <c r="F62" s="100">
        <v>30</v>
      </c>
      <c r="G62" s="50">
        <v>75</v>
      </c>
      <c r="H62" s="102">
        <f t="shared" si="0"/>
        <v>250</v>
      </c>
      <c r="I62" s="100"/>
      <c r="J62" s="103"/>
      <c r="K62" s="101"/>
      <c r="L62" s="102"/>
      <c r="M62" s="49">
        <f t="shared" si="41"/>
        <v>0</v>
      </c>
      <c r="N62" s="26">
        <f t="shared" si="42"/>
        <v>30</v>
      </c>
      <c r="O62" s="26">
        <f t="shared" si="43"/>
        <v>75</v>
      </c>
      <c r="P62" s="104">
        <f t="shared" si="44"/>
        <v>250</v>
      </c>
    </row>
    <row r="63" spans="1:16" ht="21" customHeight="1" x14ac:dyDescent="0.35">
      <c r="A63" s="46">
        <v>3</v>
      </c>
      <c r="B63" s="47">
        <v>33</v>
      </c>
      <c r="C63" s="47">
        <v>3349</v>
      </c>
      <c r="D63" s="135" t="s">
        <v>126</v>
      </c>
      <c r="E63" s="100">
        <v>1267</v>
      </c>
      <c r="F63" s="100">
        <v>1380</v>
      </c>
      <c r="G63" s="50">
        <v>1242</v>
      </c>
      <c r="H63" s="102">
        <f t="shared" si="0"/>
        <v>90</v>
      </c>
      <c r="I63" s="100"/>
      <c r="J63" s="103"/>
      <c r="K63" s="101"/>
      <c r="L63" s="102"/>
      <c r="M63" s="100">
        <f t="shared" si="41"/>
        <v>1267</v>
      </c>
      <c r="N63" s="103">
        <f t="shared" si="42"/>
        <v>1380</v>
      </c>
      <c r="O63" s="103">
        <f t="shared" si="43"/>
        <v>1242</v>
      </c>
      <c r="P63" s="104">
        <f t="shared" si="44"/>
        <v>90</v>
      </c>
    </row>
    <row r="64" spans="1:16" ht="21" customHeight="1" x14ac:dyDescent="0.35">
      <c r="A64" s="46">
        <v>3</v>
      </c>
      <c r="B64" s="47">
        <v>33</v>
      </c>
      <c r="C64" s="47">
        <v>3392</v>
      </c>
      <c r="D64" s="135" t="s">
        <v>48</v>
      </c>
      <c r="E64" s="100">
        <v>4128</v>
      </c>
      <c r="F64" s="100">
        <v>4370</v>
      </c>
      <c r="G64" s="50">
        <v>4614</v>
      </c>
      <c r="H64" s="102">
        <f t="shared" si="0"/>
        <v>105.58352402745996</v>
      </c>
      <c r="I64" s="100"/>
      <c r="J64" s="103"/>
      <c r="K64" s="101"/>
      <c r="L64" s="102"/>
      <c r="M64" s="100">
        <f t="shared" si="41"/>
        <v>4128</v>
      </c>
      <c r="N64" s="103">
        <f t="shared" si="42"/>
        <v>4370</v>
      </c>
      <c r="O64" s="103">
        <f t="shared" si="43"/>
        <v>4614</v>
      </c>
      <c r="P64" s="104">
        <f t="shared" si="1"/>
        <v>105.58352402745996</v>
      </c>
    </row>
    <row r="65" spans="1:16" ht="21" customHeight="1" x14ac:dyDescent="0.35">
      <c r="A65" s="46">
        <v>3</v>
      </c>
      <c r="B65" s="47">
        <v>33</v>
      </c>
      <c r="C65" s="47">
        <v>3399</v>
      </c>
      <c r="D65" s="135" t="s">
        <v>197</v>
      </c>
      <c r="E65" s="100">
        <v>1485</v>
      </c>
      <c r="F65" s="100">
        <v>2214</v>
      </c>
      <c r="G65" s="67">
        <v>2183</v>
      </c>
      <c r="H65" s="102">
        <f t="shared" si="0"/>
        <v>98.599819331526646</v>
      </c>
      <c r="I65" s="100"/>
      <c r="J65" s="103"/>
      <c r="K65" s="101"/>
      <c r="L65" s="102"/>
      <c r="M65" s="100">
        <f t="shared" si="41"/>
        <v>1485</v>
      </c>
      <c r="N65" s="103">
        <f t="shared" si="42"/>
        <v>2214</v>
      </c>
      <c r="O65" s="103">
        <f t="shared" si="43"/>
        <v>2183</v>
      </c>
      <c r="P65" s="104">
        <f t="shared" si="1"/>
        <v>98.599819331526646</v>
      </c>
    </row>
    <row r="66" spans="1:16" ht="21" customHeight="1" x14ac:dyDescent="0.35">
      <c r="A66" s="75">
        <v>3</v>
      </c>
      <c r="B66" s="76">
        <v>33</v>
      </c>
      <c r="C66" s="55"/>
      <c r="D66" s="136" t="s">
        <v>196</v>
      </c>
      <c r="E66" s="137">
        <f>SUM(E53:E65)</f>
        <v>103566</v>
      </c>
      <c r="F66" s="138">
        <f>SUM(F53:F65)</f>
        <v>110299</v>
      </c>
      <c r="G66" s="138">
        <f>SUM(G53:G65)</f>
        <v>110909</v>
      </c>
      <c r="H66" s="139">
        <f t="shared" si="0"/>
        <v>100.55304218533259</v>
      </c>
      <c r="I66" s="137">
        <f>SUM(I53:I65)</f>
        <v>0</v>
      </c>
      <c r="J66" s="138">
        <f>SUM(J53:J65)</f>
        <v>0</v>
      </c>
      <c r="K66" s="140">
        <f>SUM(K53:K65)</f>
        <v>0</v>
      </c>
      <c r="L66" s="81"/>
      <c r="M66" s="137">
        <f>SUM(M53:M65)</f>
        <v>103566</v>
      </c>
      <c r="N66" s="138">
        <f>SUM(N53:N65)</f>
        <v>110299</v>
      </c>
      <c r="O66" s="138">
        <f>SUM(O53:O65)</f>
        <v>110909</v>
      </c>
      <c r="P66" s="141">
        <f t="shared" si="1"/>
        <v>100.55304218533259</v>
      </c>
    </row>
    <row r="67" spans="1:16" ht="21" customHeight="1" x14ac:dyDescent="0.35">
      <c r="A67" s="83"/>
      <c r="B67" s="47"/>
      <c r="C67" s="47"/>
      <c r="D67" s="135"/>
      <c r="E67" s="100"/>
      <c r="F67" s="103"/>
      <c r="G67" s="101"/>
      <c r="H67" s="102"/>
      <c r="I67" s="100"/>
      <c r="J67" s="103"/>
      <c r="K67" s="101"/>
      <c r="L67" s="102"/>
      <c r="M67" s="100"/>
      <c r="N67" s="103"/>
      <c r="O67" s="103"/>
      <c r="P67" s="104"/>
    </row>
    <row r="68" spans="1:16" ht="21" x14ac:dyDescent="0.35">
      <c r="A68" s="46">
        <v>3</v>
      </c>
      <c r="B68" s="47">
        <v>34</v>
      </c>
      <c r="C68" s="47">
        <v>3412</v>
      </c>
      <c r="D68" s="135" t="s">
        <v>137</v>
      </c>
      <c r="E68" s="100">
        <v>2023</v>
      </c>
      <c r="F68" s="100">
        <v>3535</v>
      </c>
      <c r="G68" s="67">
        <v>3351</v>
      </c>
      <c r="H68" s="102">
        <f t="shared" si="0"/>
        <v>94.794908062234796</v>
      </c>
      <c r="I68" s="100"/>
      <c r="J68" s="103">
        <v>200</v>
      </c>
      <c r="K68" s="101">
        <v>200</v>
      </c>
      <c r="L68" s="88">
        <f>+K68/J68*100</f>
        <v>100</v>
      </c>
      <c r="M68" s="49">
        <f>+E68+I68</f>
        <v>2023</v>
      </c>
      <c r="N68" s="26">
        <f>+F68+J68</f>
        <v>3735</v>
      </c>
      <c r="O68" s="26">
        <f>+G68+K68</f>
        <v>3551</v>
      </c>
      <c r="P68" s="104">
        <f>+O68/N68*100</f>
        <v>95.073627844712178</v>
      </c>
    </row>
    <row r="69" spans="1:16" ht="21" customHeight="1" x14ac:dyDescent="0.35">
      <c r="A69" s="46">
        <v>3</v>
      </c>
      <c r="B69" s="47">
        <v>34</v>
      </c>
      <c r="C69" s="47">
        <v>3419</v>
      </c>
      <c r="D69" s="135" t="s">
        <v>127</v>
      </c>
      <c r="E69" s="143">
        <v>1117</v>
      </c>
      <c r="F69" s="143">
        <v>1128</v>
      </c>
      <c r="G69" s="144">
        <v>1414</v>
      </c>
      <c r="H69" s="145">
        <f t="shared" si="0"/>
        <v>125.35460992907801</v>
      </c>
      <c r="I69" s="143"/>
      <c r="J69" s="103"/>
      <c r="K69" s="101"/>
      <c r="L69" s="88"/>
      <c r="M69" s="100">
        <f t="shared" ref="M69:O71" si="45">+E69+I69</f>
        <v>1117</v>
      </c>
      <c r="N69" s="103">
        <f t="shared" si="45"/>
        <v>1128</v>
      </c>
      <c r="O69" s="103">
        <f t="shared" si="45"/>
        <v>1414</v>
      </c>
      <c r="P69" s="104">
        <f t="shared" si="1"/>
        <v>125.35460992907801</v>
      </c>
    </row>
    <row r="70" spans="1:16" ht="21" customHeight="1" x14ac:dyDescent="0.35">
      <c r="A70" s="46">
        <v>3</v>
      </c>
      <c r="B70" s="47">
        <v>34</v>
      </c>
      <c r="C70" s="47">
        <v>3421</v>
      </c>
      <c r="D70" s="135" t="s">
        <v>136</v>
      </c>
      <c r="E70" s="143">
        <v>90</v>
      </c>
      <c r="F70" s="143">
        <v>1748</v>
      </c>
      <c r="G70" s="144">
        <v>1070</v>
      </c>
      <c r="H70" s="145">
        <f>+G70/F70*100</f>
        <v>61.212814645308924</v>
      </c>
      <c r="I70" s="143"/>
      <c r="J70" s="103"/>
      <c r="K70" s="101"/>
      <c r="L70" s="88"/>
      <c r="M70" s="100">
        <f t="shared" si="45"/>
        <v>90</v>
      </c>
      <c r="N70" s="103">
        <f t="shared" si="45"/>
        <v>1748</v>
      </c>
      <c r="O70" s="103">
        <f t="shared" si="45"/>
        <v>1070</v>
      </c>
      <c r="P70" s="104">
        <f t="shared" si="1"/>
        <v>61.212814645308924</v>
      </c>
    </row>
    <row r="71" spans="1:16" ht="21" customHeight="1" x14ac:dyDescent="0.35">
      <c r="A71" s="46">
        <v>3</v>
      </c>
      <c r="B71" s="47">
        <v>34</v>
      </c>
      <c r="C71" s="47">
        <v>3429</v>
      </c>
      <c r="D71" s="135" t="s">
        <v>168</v>
      </c>
      <c r="E71" s="146">
        <v>20</v>
      </c>
      <c r="F71" s="100">
        <v>34</v>
      </c>
      <c r="G71" s="101">
        <v>14</v>
      </c>
      <c r="H71" s="102">
        <f t="shared" si="0"/>
        <v>41.17647058823529</v>
      </c>
      <c r="I71" s="100"/>
      <c r="J71" s="103"/>
      <c r="K71" s="101"/>
      <c r="L71" s="88"/>
      <c r="M71" s="49">
        <f t="shared" si="45"/>
        <v>20</v>
      </c>
      <c r="N71" s="26">
        <f t="shared" si="45"/>
        <v>34</v>
      </c>
      <c r="O71" s="26">
        <f t="shared" si="45"/>
        <v>14</v>
      </c>
      <c r="P71" s="52">
        <f t="shared" si="1"/>
        <v>41.17647058823529</v>
      </c>
    </row>
    <row r="72" spans="1:16" ht="21" customHeight="1" x14ac:dyDescent="0.35">
      <c r="A72" s="53">
        <v>3</v>
      </c>
      <c r="B72" s="147">
        <v>34</v>
      </c>
      <c r="C72" s="148"/>
      <c r="D72" s="149" t="s">
        <v>63</v>
      </c>
      <c r="E72" s="57">
        <f>SUM(E68:E71)</f>
        <v>3250</v>
      </c>
      <c r="F72" s="58">
        <f>SUM(F68:F71)</f>
        <v>6445</v>
      </c>
      <c r="G72" s="59">
        <f>SUM(G68:G71)</f>
        <v>5849</v>
      </c>
      <c r="H72" s="60">
        <f t="shared" si="0"/>
        <v>90.752521334367728</v>
      </c>
      <c r="I72" s="57">
        <f>SUM(I68:I71)</f>
        <v>0</v>
      </c>
      <c r="J72" s="58">
        <f>SUM(J68:J71)</f>
        <v>200</v>
      </c>
      <c r="K72" s="59">
        <f>SUM(K68:K71)</f>
        <v>200</v>
      </c>
      <c r="L72" s="81">
        <f>+K72/J72*100</f>
        <v>100</v>
      </c>
      <c r="M72" s="57">
        <f>SUM(M68:M71)</f>
        <v>3250</v>
      </c>
      <c r="N72" s="58">
        <f>SUM(N68:N71)</f>
        <v>6645</v>
      </c>
      <c r="O72" s="58">
        <f>SUM(O68:O71)</f>
        <v>6049</v>
      </c>
      <c r="P72" s="61">
        <f t="shared" si="1"/>
        <v>91.030850263355916</v>
      </c>
    </row>
    <row r="73" spans="1:16" ht="21" customHeight="1" x14ac:dyDescent="0.35">
      <c r="A73" s="83"/>
      <c r="B73" s="47"/>
      <c r="C73" s="47"/>
      <c r="D73" s="84"/>
      <c r="E73" s="85"/>
      <c r="F73" s="86"/>
      <c r="G73" s="87"/>
      <c r="H73" s="88"/>
      <c r="I73" s="85"/>
      <c r="J73" s="86"/>
      <c r="K73" s="87"/>
      <c r="L73" s="88"/>
      <c r="M73" s="85"/>
      <c r="N73" s="86"/>
      <c r="O73" s="86"/>
      <c r="P73" s="89"/>
    </row>
    <row r="74" spans="1:16" ht="21" customHeight="1" x14ac:dyDescent="0.35">
      <c r="A74" s="46">
        <v>3</v>
      </c>
      <c r="B74" s="47">
        <v>35</v>
      </c>
      <c r="C74" s="47">
        <v>3511</v>
      </c>
      <c r="D74" s="48" t="s">
        <v>59</v>
      </c>
      <c r="E74" s="85">
        <v>13117</v>
      </c>
      <c r="F74" s="26">
        <v>13117</v>
      </c>
      <c r="G74" s="50">
        <v>13666</v>
      </c>
      <c r="H74" s="88">
        <f t="shared" si="0"/>
        <v>104.18540824883739</v>
      </c>
      <c r="I74" s="85"/>
      <c r="J74" s="86"/>
      <c r="K74" s="87"/>
      <c r="L74" s="88"/>
      <c r="M74" s="49">
        <f t="shared" ref="M74:O75" si="46">+E74+I74</f>
        <v>13117</v>
      </c>
      <c r="N74" s="26">
        <f t="shared" si="46"/>
        <v>13117</v>
      </c>
      <c r="O74" s="26">
        <f t="shared" si="46"/>
        <v>13666</v>
      </c>
      <c r="P74" s="89">
        <f t="shared" si="1"/>
        <v>104.18540824883739</v>
      </c>
    </row>
    <row r="75" spans="1:16" ht="21" customHeight="1" x14ac:dyDescent="0.35">
      <c r="A75" s="46">
        <v>3</v>
      </c>
      <c r="B75" s="47">
        <v>35</v>
      </c>
      <c r="C75" s="71">
        <v>3529</v>
      </c>
      <c r="D75" s="48" t="s">
        <v>174</v>
      </c>
      <c r="E75" s="49">
        <v>2473</v>
      </c>
      <c r="F75" s="26">
        <v>2473</v>
      </c>
      <c r="G75" s="50">
        <v>2473</v>
      </c>
      <c r="H75" s="88">
        <f>+G75/F75*100</f>
        <v>100</v>
      </c>
      <c r="I75" s="85"/>
      <c r="J75" s="86"/>
      <c r="K75" s="87"/>
      <c r="L75" s="88"/>
      <c r="M75" s="49">
        <f>+E75+I75</f>
        <v>2473</v>
      </c>
      <c r="N75" s="86">
        <f t="shared" si="46"/>
        <v>2473</v>
      </c>
      <c r="O75" s="26">
        <f>+G75+K75</f>
        <v>2473</v>
      </c>
      <c r="P75" s="52">
        <f>+O75/N75*100</f>
        <v>100</v>
      </c>
    </row>
    <row r="76" spans="1:16" ht="21" customHeight="1" x14ac:dyDescent="0.35">
      <c r="A76" s="53">
        <v>3</v>
      </c>
      <c r="B76" s="147">
        <v>35</v>
      </c>
      <c r="C76" s="148"/>
      <c r="D76" s="150" t="s">
        <v>64</v>
      </c>
      <c r="E76" s="57">
        <f>SUM(E74:E75)</f>
        <v>15590</v>
      </c>
      <c r="F76" s="79">
        <f>SUM(F74:F75)</f>
        <v>15590</v>
      </c>
      <c r="G76" s="79">
        <f>SUM(G74:G75)</f>
        <v>16139</v>
      </c>
      <c r="H76" s="81">
        <f t="shared" si="0"/>
        <v>103.52148813341886</v>
      </c>
      <c r="I76" s="78"/>
      <c r="J76" s="79">
        <f>SUM(J74:J74)</f>
        <v>0</v>
      </c>
      <c r="K76" s="80">
        <f>SUM(K74:K74)</f>
        <v>0</v>
      </c>
      <c r="L76" s="81"/>
      <c r="M76" s="78">
        <f>SUM(M74:M75)</f>
        <v>15590</v>
      </c>
      <c r="N76" s="79">
        <f>SUM(N74:N75)</f>
        <v>15590</v>
      </c>
      <c r="O76" s="79">
        <f>SUM(O74:O75)</f>
        <v>16139</v>
      </c>
      <c r="P76" s="82">
        <f t="shared" si="1"/>
        <v>103.52148813341886</v>
      </c>
    </row>
    <row r="77" spans="1:16" ht="21" customHeight="1" x14ac:dyDescent="0.35">
      <c r="A77" s="83"/>
      <c r="B77" s="47"/>
      <c r="C77" s="47"/>
      <c r="D77" s="48"/>
      <c r="E77" s="85"/>
      <c r="F77" s="86"/>
      <c r="G77" s="87"/>
      <c r="H77" s="88"/>
      <c r="I77" s="85"/>
      <c r="J77" s="86"/>
      <c r="K77" s="87"/>
      <c r="L77" s="88"/>
      <c r="M77" s="85"/>
      <c r="N77" s="86"/>
      <c r="O77" s="86"/>
      <c r="P77" s="89"/>
    </row>
    <row r="78" spans="1:16" ht="21" customHeight="1" x14ac:dyDescent="0.35">
      <c r="A78" s="46">
        <v>3</v>
      </c>
      <c r="B78" s="47">
        <v>36</v>
      </c>
      <c r="C78" s="47">
        <v>3612</v>
      </c>
      <c r="D78" s="48" t="s">
        <v>49</v>
      </c>
      <c r="E78" s="85">
        <v>61794</v>
      </c>
      <c r="F78" s="85">
        <v>60207</v>
      </c>
      <c r="G78" s="50">
        <v>65372</v>
      </c>
      <c r="H78" s="88">
        <f t="shared" si="0"/>
        <v>108.5787366917468</v>
      </c>
      <c r="I78" s="85">
        <v>247680</v>
      </c>
      <c r="J78" s="86">
        <v>247680</v>
      </c>
      <c r="K78" s="87">
        <v>310879</v>
      </c>
      <c r="L78" s="88">
        <f>+K78/J78*100</f>
        <v>125.51639211886305</v>
      </c>
      <c r="M78" s="85">
        <f>+E78+I78</f>
        <v>309474</v>
      </c>
      <c r="N78" s="86">
        <f>+F78+J78</f>
        <v>307887</v>
      </c>
      <c r="O78" s="86">
        <f>+G78+K78</f>
        <v>376251</v>
      </c>
      <c r="P78" s="89">
        <f t="shared" si="1"/>
        <v>122.20425026064758</v>
      </c>
    </row>
    <row r="79" spans="1:16" ht="21" customHeight="1" x14ac:dyDescent="0.35">
      <c r="A79" s="46">
        <v>3</v>
      </c>
      <c r="B79" s="47">
        <v>36</v>
      </c>
      <c r="C79" s="47">
        <v>3613</v>
      </c>
      <c r="D79" s="48" t="s">
        <v>104</v>
      </c>
      <c r="E79" s="85">
        <v>14446</v>
      </c>
      <c r="F79" s="85">
        <v>16983</v>
      </c>
      <c r="G79" s="50">
        <v>16867</v>
      </c>
      <c r="H79" s="88">
        <f t="shared" si="0"/>
        <v>99.316964022846378</v>
      </c>
      <c r="I79" s="85">
        <v>5</v>
      </c>
      <c r="J79" s="86">
        <v>5</v>
      </c>
      <c r="K79" s="87">
        <v>6</v>
      </c>
      <c r="L79" s="88">
        <f>+K79/J79*100</f>
        <v>120</v>
      </c>
      <c r="M79" s="85">
        <f t="shared" ref="M79:M85" si="47">+E79+I79</f>
        <v>14451</v>
      </c>
      <c r="N79" s="86">
        <f t="shared" ref="N79:N85" si="48">+F79+J79</f>
        <v>16988</v>
      </c>
      <c r="O79" s="86">
        <f t="shared" ref="O79:O85" si="49">+G79+K79</f>
        <v>16873</v>
      </c>
      <c r="P79" s="89">
        <f t="shared" si="1"/>
        <v>99.323051565811156</v>
      </c>
    </row>
    <row r="80" spans="1:16" ht="21" customHeight="1" x14ac:dyDescent="0.35">
      <c r="A80" s="46">
        <v>3</v>
      </c>
      <c r="B80" s="47">
        <v>36</v>
      </c>
      <c r="C80" s="47">
        <v>3619</v>
      </c>
      <c r="D80" s="48" t="s">
        <v>128</v>
      </c>
      <c r="E80" s="85">
        <v>1168</v>
      </c>
      <c r="F80" s="85">
        <v>1168</v>
      </c>
      <c r="G80" s="50">
        <v>1055</v>
      </c>
      <c r="H80" s="88">
        <f t="shared" si="0"/>
        <v>90.325342465753423</v>
      </c>
      <c r="I80" s="85"/>
      <c r="J80" s="86"/>
      <c r="K80" s="87"/>
      <c r="L80" s="88"/>
      <c r="M80" s="85">
        <f t="shared" si="47"/>
        <v>1168</v>
      </c>
      <c r="N80" s="26">
        <f t="shared" si="48"/>
        <v>1168</v>
      </c>
      <c r="O80" s="26">
        <f t="shared" si="49"/>
        <v>1055</v>
      </c>
      <c r="P80" s="89">
        <f t="shared" si="1"/>
        <v>90.325342465753423</v>
      </c>
    </row>
    <row r="81" spans="1:16" ht="21" customHeight="1" x14ac:dyDescent="0.35">
      <c r="A81" s="46">
        <v>3</v>
      </c>
      <c r="B81" s="47">
        <v>36</v>
      </c>
      <c r="C81" s="47">
        <v>3631</v>
      </c>
      <c r="D81" s="48" t="s">
        <v>217</v>
      </c>
      <c r="E81" s="85"/>
      <c r="F81" s="85"/>
      <c r="G81" s="50">
        <v>680</v>
      </c>
      <c r="H81" s="88"/>
      <c r="I81" s="85"/>
      <c r="J81" s="86">
        <v>120</v>
      </c>
      <c r="K81" s="87">
        <v>120</v>
      </c>
      <c r="L81" s="88">
        <f>+K81/J81*100</f>
        <v>100</v>
      </c>
      <c r="M81" s="85">
        <f t="shared" ref="M81" si="50">+E81+I81</f>
        <v>0</v>
      </c>
      <c r="N81" s="26">
        <f t="shared" ref="N81" si="51">+F81+J81</f>
        <v>120</v>
      </c>
      <c r="O81" s="26">
        <f t="shared" ref="O81" si="52">+G81+K81</f>
        <v>800</v>
      </c>
      <c r="P81" s="351">
        <f t="shared" si="1"/>
        <v>666.66666666666674</v>
      </c>
    </row>
    <row r="82" spans="1:16" ht="21" customHeight="1" x14ac:dyDescent="0.35">
      <c r="A82" s="46">
        <v>3</v>
      </c>
      <c r="B82" s="47">
        <v>36</v>
      </c>
      <c r="C82" s="47">
        <v>3632</v>
      </c>
      <c r="D82" s="48" t="s">
        <v>50</v>
      </c>
      <c r="E82" s="85">
        <v>11189</v>
      </c>
      <c r="F82" s="85">
        <v>11459</v>
      </c>
      <c r="G82" s="50">
        <v>13352</v>
      </c>
      <c r="H82" s="88">
        <f t="shared" si="0"/>
        <v>116.51976612269831</v>
      </c>
      <c r="I82" s="85"/>
      <c r="J82" s="86"/>
      <c r="K82" s="87"/>
      <c r="L82" s="88"/>
      <c r="M82" s="85">
        <f t="shared" si="47"/>
        <v>11189</v>
      </c>
      <c r="N82" s="86">
        <f t="shared" si="48"/>
        <v>11459</v>
      </c>
      <c r="O82" s="86">
        <f t="shared" si="49"/>
        <v>13352</v>
      </c>
      <c r="P82" s="89">
        <f t="shared" si="1"/>
        <v>116.51976612269831</v>
      </c>
    </row>
    <row r="83" spans="1:16" ht="21" customHeight="1" x14ac:dyDescent="0.35">
      <c r="A83" s="46">
        <v>3</v>
      </c>
      <c r="B83" s="47">
        <v>36</v>
      </c>
      <c r="C83" s="47">
        <v>3633</v>
      </c>
      <c r="D83" s="48" t="s">
        <v>175</v>
      </c>
      <c r="E83" s="85">
        <v>314</v>
      </c>
      <c r="F83" s="85">
        <v>314</v>
      </c>
      <c r="G83" s="50">
        <v>313</v>
      </c>
      <c r="H83" s="88">
        <f t="shared" si="0"/>
        <v>99.681528662420376</v>
      </c>
      <c r="I83" s="85"/>
      <c r="J83" s="86"/>
      <c r="K83" s="87"/>
      <c r="L83" s="88"/>
      <c r="M83" s="49">
        <f t="shared" si="47"/>
        <v>314</v>
      </c>
      <c r="N83" s="26">
        <f t="shared" si="48"/>
        <v>314</v>
      </c>
      <c r="O83" s="26">
        <f t="shared" si="49"/>
        <v>313</v>
      </c>
      <c r="P83" s="89">
        <f t="shared" si="1"/>
        <v>99.681528662420376</v>
      </c>
    </row>
    <row r="84" spans="1:16" ht="21" customHeight="1" x14ac:dyDescent="0.35">
      <c r="A84" s="46">
        <v>3</v>
      </c>
      <c r="B84" s="47">
        <v>36</v>
      </c>
      <c r="C84" s="47">
        <v>3639</v>
      </c>
      <c r="D84" s="48" t="s">
        <v>129</v>
      </c>
      <c r="E84" s="85">
        <v>137712</v>
      </c>
      <c r="F84" s="85">
        <v>138086</v>
      </c>
      <c r="G84" s="50">
        <v>141912</v>
      </c>
      <c r="H84" s="88">
        <f t="shared" si="0"/>
        <v>102.77073707689411</v>
      </c>
      <c r="I84" s="85">
        <v>96900</v>
      </c>
      <c r="J84" s="86">
        <v>96901</v>
      </c>
      <c r="K84" s="87">
        <v>128892</v>
      </c>
      <c r="L84" s="88">
        <f>+K84/J84*100</f>
        <v>133.01410718155643</v>
      </c>
      <c r="M84" s="85">
        <f t="shared" si="47"/>
        <v>234612</v>
      </c>
      <c r="N84" s="86">
        <f t="shared" si="48"/>
        <v>234987</v>
      </c>
      <c r="O84" s="86">
        <f t="shared" si="49"/>
        <v>270804</v>
      </c>
      <c r="P84" s="89">
        <f t="shared" si="1"/>
        <v>115.24211977683872</v>
      </c>
    </row>
    <row r="85" spans="1:16" ht="21" customHeight="1" x14ac:dyDescent="0.35">
      <c r="A85" s="46">
        <v>3</v>
      </c>
      <c r="B85" s="47">
        <v>36</v>
      </c>
      <c r="C85" s="47">
        <v>3699</v>
      </c>
      <c r="D85" s="48" t="s">
        <v>130</v>
      </c>
      <c r="E85" s="85">
        <v>1500</v>
      </c>
      <c r="F85" s="85">
        <v>1825</v>
      </c>
      <c r="G85" s="50">
        <v>1844</v>
      </c>
      <c r="H85" s="88">
        <f t="shared" si="0"/>
        <v>101.04109589041094</v>
      </c>
      <c r="I85" s="85"/>
      <c r="J85" s="86"/>
      <c r="K85" s="87"/>
      <c r="L85" s="88"/>
      <c r="M85" s="85">
        <f t="shared" si="47"/>
        <v>1500</v>
      </c>
      <c r="N85" s="86">
        <f t="shared" si="48"/>
        <v>1825</v>
      </c>
      <c r="O85" s="86">
        <f t="shared" si="49"/>
        <v>1844</v>
      </c>
      <c r="P85" s="89">
        <f>+O85/N85*100</f>
        <v>101.04109589041094</v>
      </c>
    </row>
    <row r="86" spans="1:16" ht="21" customHeight="1" x14ac:dyDescent="0.35">
      <c r="A86" s="53">
        <v>3</v>
      </c>
      <c r="B86" s="76">
        <v>36</v>
      </c>
      <c r="C86" s="55"/>
      <c r="D86" s="56" t="s">
        <v>99</v>
      </c>
      <c r="E86" s="78">
        <f>SUM(E78:E85)</f>
        <v>228123</v>
      </c>
      <c r="F86" s="79">
        <f>SUM(F78:F85)</f>
        <v>230042</v>
      </c>
      <c r="G86" s="80">
        <f>SUM(G78:G85)</f>
        <v>241395</v>
      </c>
      <c r="H86" s="81">
        <f t="shared" si="0"/>
        <v>104.93518574868936</v>
      </c>
      <c r="I86" s="78">
        <f>SUM(I78:I84)</f>
        <v>344585</v>
      </c>
      <c r="J86" s="79">
        <f>SUM(J78:J84)</f>
        <v>344706</v>
      </c>
      <c r="K86" s="80">
        <f>SUM(K78:K84)</f>
        <v>439897</v>
      </c>
      <c r="L86" s="81">
        <f>+K86/J86*100</f>
        <v>127.61512709381329</v>
      </c>
      <c r="M86" s="78">
        <f>SUM(M78:M85)</f>
        <v>572708</v>
      </c>
      <c r="N86" s="79">
        <f>SUM(N78:N85)</f>
        <v>574748</v>
      </c>
      <c r="O86" s="79">
        <f>SUM(O78:O85)</f>
        <v>681292</v>
      </c>
      <c r="P86" s="82">
        <f>+O86/N86*100</f>
        <v>118.53751557204203</v>
      </c>
    </row>
    <row r="87" spans="1:16" ht="21" customHeight="1" x14ac:dyDescent="0.35">
      <c r="A87" s="83"/>
      <c r="B87" s="47"/>
      <c r="C87" s="47"/>
      <c r="D87" s="48"/>
      <c r="E87" s="85"/>
      <c r="F87" s="86"/>
      <c r="G87" s="87"/>
      <c r="H87" s="88"/>
      <c r="I87" s="85"/>
      <c r="J87" s="86"/>
      <c r="K87" s="87"/>
      <c r="L87" s="88"/>
      <c r="M87" s="85"/>
      <c r="N87" s="86"/>
      <c r="O87" s="86"/>
      <c r="P87" s="89"/>
    </row>
    <row r="88" spans="1:16" ht="21" customHeight="1" x14ac:dyDescent="0.35">
      <c r="A88" s="46">
        <v>3</v>
      </c>
      <c r="B88" s="47">
        <v>37</v>
      </c>
      <c r="C88" s="47">
        <v>3722</v>
      </c>
      <c r="D88" s="48" t="s">
        <v>51</v>
      </c>
      <c r="E88" s="85">
        <v>10</v>
      </c>
      <c r="F88" s="85">
        <v>10</v>
      </c>
      <c r="G88" s="50">
        <v>10</v>
      </c>
      <c r="H88" s="142">
        <f>+G88/F88*100</f>
        <v>100</v>
      </c>
      <c r="I88" s="85"/>
      <c r="J88" s="86"/>
      <c r="K88" s="87"/>
      <c r="L88" s="88"/>
      <c r="M88" s="49">
        <f t="shared" ref="M88" si="53">+E88+I88</f>
        <v>10</v>
      </c>
      <c r="N88" s="26">
        <f t="shared" ref="N88" si="54">+F88+J88</f>
        <v>10</v>
      </c>
      <c r="O88" s="26">
        <f t="shared" ref="O88" si="55">+G88+K88</f>
        <v>10</v>
      </c>
      <c r="P88" s="52">
        <f t="shared" ref="P88:P92" si="56">+O88/N88*100</f>
        <v>100</v>
      </c>
    </row>
    <row r="89" spans="1:16" ht="21" customHeight="1" x14ac:dyDescent="0.35">
      <c r="A89" s="46">
        <v>3</v>
      </c>
      <c r="B89" s="47">
        <v>37</v>
      </c>
      <c r="C89" s="47">
        <v>3725</v>
      </c>
      <c r="D89" s="48" t="s">
        <v>131</v>
      </c>
      <c r="E89" s="85">
        <v>19000</v>
      </c>
      <c r="F89" s="85">
        <v>19000</v>
      </c>
      <c r="G89" s="50">
        <v>26748</v>
      </c>
      <c r="H89" s="88">
        <f t="shared" ref="H89:H150" si="57">+G89/F89*100</f>
        <v>140.77894736842106</v>
      </c>
      <c r="I89" s="85"/>
      <c r="J89" s="86"/>
      <c r="K89" s="87"/>
      <c r="L89" s="88"/>
      <c r="M89" s="85">
        <f t="shared" ref="M89:N93" si="58">+E89+I89</f>
        <v>19000</v>
      </c>
      <c r="N89" s="86">
        <f t="shared" si="58"/>
        <v>19000</v>
      </c>
      <c r="O89" s="86">
        <f>+G89+K89</f>
        <v>26748</v>
      </c>
      <c r="P89" s="52">
        <f t="shared" si="56"/>
        <v>140.77894736842106</v>
      </c>
    </row>
    <row r="90" spans="1:16" ht="21" customHeight="1" x14ac:dyDescent="0.35">
      <c r="A90" s="46">
        <v>3</v>
      </c>
      <c r="B90" s="47">
        <v>37</v>
      </c>
      <c r="C90" s="47">
        <v>3745</v>
      </c>
      <c r="D90" s="48" t="s">
        <v>52</v>
      </c>
      <c r="E90" s="85">
        <v>644</v>
      </c>
      <c r="F90" s="85">
        <v>1783</v>
      </c>
      <c r="G90" s="50">
        <v>1603</v>
      </c>
      <c r="H90" s="88">
        <f t="shared" si="57"/>
        <v>89.904655075715084</v>
      </c>
      <c r="I90" s="85"/>
      <c r="J90" s="86">
        <v>200</v>
      </c>
      <c r="K90" s="87">
        <v>200</v>
      </c>
      <c r="L90" s="88">
        <f>+K90/J90*100</f>
        <v>100</v>
      </c>
      <c r="M90" s="49">
        <f t="shared" si="58"/>
        <v>644</v>
      </c>
      <c r="N90" s="26">
        <f t="shared" si="58"/>
        <v>1983</v>
      </c>
      <c r="O90" s="26">
        <f t="shared" ref="O90:O93" si="59">+G90+K90</f>
        <v>1803</v>
      </c>
      <c r="P90" s="52">
        <f t="shared" si="56"/>
        <v>90.922844175491676</v>
      </c>
    </row>
    <row r="91" spans="1:16" ht="21" customHeight="1" x14ac:dyDescent="0.35">
      <c r="A91" s="46">
        <v>3</v>
      </c>
      <c r="B91" s="47">
        <v>37</v>
      </c>
      <c r="C91" s="47">
        <v>3749</v>
      </c>
      <c r="D91" s="48" t="s">
        <v>207</v>
      </c>
      <c r="E91" s="85"/>
      <c r="F91" s="85">
        <v>1</v>
      </c>
      <c r="G91" s="50">
        <v>1</v>
      </c>
      <c r="H91" s="88">
        <f t="shared" si="57"/>
        <v>100</v>
      </c>
      <c r="I91" s="85"/>
      <c r="J91" s="86"/>
      <c r="K91" s="87"/>
      <c r="L91" s="88"/>
      <c r="M91" s="49">
        <f t="shared" si="58"/>
        <v>0</v>
      </c>
      <c r="N91" s="86">
        <f t="shared" si="58"/>
        <v>1</v>
      </c>
      <c r="O91" s="86">
        <f t="shared" si="59"/>
        <v>1</v>
      </c>
      <c r="P91" s="89">
        <f t="shared" si="56"/>
        <v>100</v>
      </c>
    </row>
    <row r="92" spans="1:16" ht="21" customHeight="1" x14ac:dyDescent="0.35">
      <c r="A92" s="46">
        <v>3</v>
      </c>
      <c r="B92" s="47">
        <v>37</v>
      </c>
      <c r="C92" s="47">
        <v>3769</v>
      </c>
      <c r="D92" s="39" t="s">
        <v>190</v>
      </c>
      <c r="E92" s="85">
        <v>405</v>
      </c>
      <c r="F92" s="85">
        <v>405</v>
      </c>
      <c r="G92" s="50">
        <v>583</v>
      </c>
      <c r="H92" s="88">
        <f t="shared" si="57"/>
        <v>143.95061728395063</v>
      </c>
      <c r="I92" s="85"/>
      <c r="J92" s="86"/>
      <c r="K92" s="87"/>
      <c r="L92" s="88"/>
      <c r="M92" s="49">
        <f t="shared" si="58"/>
        <v>405</v>
      </c>
      <c r="N92" s="86">
        <f t="shared" si="58"/>
        <v>405</v>
      </c>
      <c r="O92" s="86">
        <f t="shared" si="59"/>
        <v>583</v>
      </c>
      <c r="P92" s="89">
        <f t="shared" si="56"/>
        <v>143.95061728395063</v>
      </c>
    </row>
    <row r="93" spans="1:16" ht="21" customHeight="1" x14ac:dyDescent="0.35">
      <c r="A93" s="46">
        <v>3</v>
      </c>
      <c r="B93" s="47">
        <v>37</v>
      </c>
      <c r="C93" s="47">
        <v>3792</v>
      </c>
      <c r="D93" s="48" t="s">
        <v>158</v>
      </c>
      <c r="E93" s="85"/>
      <c r="F93" s="85"/>
      <c r="G93" s="50">
        <v>42</v>
      </c>
      <c r="H93" s="88"/>
      <c r="I93" s="85"/>
      <c r="J93" s="86"/>
      <c r="K93" s="87"/>
      <c r="L93" s="88"/>
      <c r="M93" s="49">
        <f t="shared" si="58"/>
        <v>0</v>
      </c>
      <c r="N93" s="26">
        <f t="shared" si="58"/>
        <v>0</v>
      </c>
      <c r="O93" s="26">
        <f t="shared" si="59"/>
        <v>42</v>
      </c>
      <c r="P93" s="52"/>
    </row>
    <row r="94" spans="1:16" ht="21" customHeight="1" x14ac:dyDescent="0.35">
      <c r="A94" s="53">
        <v>3</v>
      </c>
      <c r="B94" s="151">
        <v>37</v>
      </c>
      <c r="C94" s="152"/>
      <c r="D94" s="153" t="s">
        <v>65</v>
      </c>
      <c r="E94" s="154">
        <f>SUM(E88:E93)</f>
        <v>20059</v>
      </c>
      <c r="F94" s="155">
        <f>SUM(F88:F93)</f>
        <v>21199</v>
      </c>
      <c r="G94" s="80">
        <f>SUM(G88:G93)</f>
        <v>28987</v>
      </c>
      <c r="H94" s="157">
        <f t="shared" si="57"/>
        <v>136.73758196141327</v>
      </c>
      <c r="I94" s="154"/>
      <c r="J94" s="156">
        <f>SUM(J88:J92)</f>
        <v>200</v>
      </c>
      <c r="K94" s="156">
        <f>SUM(K88:K92)</f>
        <v>200</v>
      </c>
      <c r="L94" s="81">
        <f>+K94/J94*100</f>
        <v>100</v>
      </c>
      <c r="M94" s="158">
        <f>SUM(M88:M93)</f>
        <v>20059</v>
      </c>
      <c r="N94" s="159">
        <f>SUM(N88:N93)</f>
        <v>21399</v>
      </c>
      <c r="O94" s="159">
        <f>SUM(O88:O93)</f>
        <v>29187</v>
      </c>
      <c r="P94" s="160">
        <f t="shared" ref="P94" si="60">+O94/N94*100</f>
        <v>136.39422402916023</v>
      </c>
    </row>
    <row r="95" spans="1:16" ht="21" customHeight="1" x14ac:dyDescent="0.35">
      <c r="A95" s="46"/>
      <c r="B95" s="47"/>
      <c r="C95" s="47"/>
      <c r="D95" s="48"/>
      <c r="E95" s="85"/>
      <c r="F95" s="85"/>
      <c r="G95" s="161"/>
      <c r="H95" s="88"/>
      <c r="I95" s="85"/>
      <c r="J95" s="86"/>
      <c r="K95" s="87"/>
      <c r="L95" s="88"/>
      <c r="M95" s="49"/>
      <c r="N95" s="26"/>
      <c r="O95" s="26"/>
      <c r="P95" s="52"/>
    </row>
    <row r="96" spans="1:16" ht="21" customHeight="1" x14ac:dyDescent="0.35">
      <c r="A96" s="162">
        <v>3</v>
      </c>
      <c r="B96" s="71">
        <v>38</v>
      </c>
      <c r="C96" s="71">
        <v>3809</v>
      </c>
      <c r="D96" s="39" t="s">
        <v>198</v>
      </c>
      <c r="E96" s="49"/>
      <c r="F96" s="49"/>
      <c r="G96" s="50">
        <v>4999</v>
      </c>
      <c r="H96" s="51"/>
      <c r="I96" s="49"/>
      <c r="J96" s="26"/>
      <c r="K96" s="50"/>
      <c r="L96" s="51"/>
      <c r="M96" s="49">
        <f t="shared" ref="M96" si="61">+E96+I96</f>
        <v>0</v>
      </c>
      <c r="N96" s="26">
        <f t="shared" ref="N96" si="62">+F96+J96</f>
        <v>0</v>
      </c>
      <c r="O96" s="26">
        <f t="shared" ref="O96" si="63">+G96+K96</f>
        <v>4999</v>
      </c>
      <c r="P96" s="52"/>
    </row>
    <row r="97" spans="1:16" ht="21" customHeight="1" x14ac:dyDescent="0.35">
      <c r="A97" s="53">
        <v>3</v>
      </c>
      <c r="B97" s="151">
        <v>38</v>
      </c>
      <c r="C97" s="152"/>
      <c r="D97" s="153" t="s">
        <v>199</v>
      </c>
      <c r="E97" s="154">
        <f>SUM(E96:E96)</f>
        <v>0</v>
      </c>
      <c r="F97" s="155">
        <f t="shared" ref="F97:G97" si="64">SUM(F96:F96)</f>
        <v>0</v>
      </c>
      <c r="G97" s="80">
        <f t="shared" si="64"/>
        <v>4999</v>
      </c>
      <c r="H97" s="157"/>
      <c r="I97" s="154"/>
      <c r="J97" s="156"/>
      <c r="K97" s="156"/>
      <c r="L97" s="157"/>
      <c r="M97" s="154">
        <f>SUM(M96:M96)</f>
        <v>0</v>
      </c>
      <c r="N97" s="155">
        <f t="shared" ref="N97:O97" si="65">SUM(N96:N96)</f>
        <v>0</v>
      </c>
      <c r="O97" s="155">
        <f t="shared" si="65"/>
        <v>4999</v>
      </c>
      <c r="P97" s="163"/>
    </row>
    <row r="98" spans="1:16" ht="21" customHeight="1" x14ac:dyDescent="0.35">
      <c r="A98" s="173"/>
      <c r="B98" s="63"/>
      <c r="C98" s="63"/>
      <c r="D98" s="352"/>
      <c r="E98" s="143"/>
      <c r="F98" s="143"/>
      <c r="G98" s="349"/>
      <c r="H98" s="145"/>
      <c r="I98" s="143"/>
      <c r="J98" s="143"/>
      <c r="K98" s="349"/>
      <c r="L98" s="145"/>
      <c r="M98" s="143"/>
      <c r="N98" s="143"/>
      <c r="O98" s="349"/>
      <c r="P98" s="351"/>
    </row>
    <row r="99" spans="1:16" ht="21" customHeight="1" x14ac:dyDescent="0.35">
      <c r="A99" s="46">
        <v>3</v>
      </c>
      <c r="B99" s="47">
        <v>39</v>
      </c>
      <c r="C99" s="47">
        <v>3900</v>
      </c>
      <c r="D99" s="134" t="s">
        <v>216</v>
      </c>
      <c r="E99" s="100"/>
      <c r="F99" s="100">
        <v>10</v>
      </c>
      <c r="G99" s="383">
        <v>10</v>
      </c>
      <c r="H99" s="88">
        <f t="shared" ref="H99" si="66">+G99/F99*100</f>
        <v>100</v>
      </c>
      <c r="I99" s="100"/>
      <c r="J99" s="103"/>
      <c r="K99" s="101"/>
      <c r="L99" s="102"/>
      <c r="M99" s="105">
        <f t="shared" ref="M99" si="67">+E99+I99</f>
        <v>0</v>
      </c>
      <c r="N99" s="109">
        <f t="shared" ref="N99" si="68">+F99+J99</f>
        <v>10</v>
      </c>
      <c r="O99" s="109">
        <f t="shared" ref="O99" si="69">+G99+K99</f>
        <v>10</v>
      </c>
      <c r="P99" s="110">
        <f t="shared" ref="P99" si="70">+O99/N99*100</f>
        <v>100</v>
      </c>
    </row>
    <row r="100" spans="1:16" ht="21" customHeight="1" x14ac:dyDescent="0.35">
      <c r="A100" s="166">
        <v>3</v>
      </c>
      <c r="B100" s="147">
        <v>39</v>
      </c>
      <c r="C100" s="148"/>
      <c r="D100" s="364" t="s">
        <v>216</v>
      </c>
      <c r="E100" s="360">
        <f>SUM(E99:E99)</f>
        <v>0</v>
      </c>
      <c r="F100" s="361">
        <f t="shared" ref="F100:G100" si="71">SUM(F99:F99)</f>
        <v>10</v>
      </c>
      <c r="G100" s="57">
        <f t="shared" si="71"/>
        <v>10</v>
      </c>
      <c r="H100" s="82">
        <f t="shared" si="57"/>
        <v>100</v>
      </c>
      <c r="I100" s="360"/>
      <c r="J100" s="363"/>
      <c r="K100" s="363"/>
      <c r="L100" s="362"/>
      <c r="M100" s="360">
        <f>SUM(M99:M99)</f>
        <v>0</v>
      </c>
      <c r="N100" s="361">
        <f t="shared" ref="N100:O100" si="72">SUM(N99:N99)</f>
        <v>10</v>
      </c>
      <c r="O100" s="361">
        <f t="shared" si="72"/>
        <v>10</v>
      </c>
      <c r="P100" s="160">
        <f t="shared" ref="P100" si="73">+O100/N100*100</f>
        <v>100</v>
      </c>
    </row>
    <row r="101" spans="1:16" ht="13.5" customHeight="1" thickBot="1" x14ac:dyDescent="0.4">
      <c r="A101" s="353"/>
      <c r="B101" s="354"/>
      <c r="C101" s="354"/>
      <c r="D101" s="355"/>
      <c r="E101" s="356"/>
      <c r="F101" s="356"/>
      <c r="G101" s="357"/>
      <c r="H101" s="358"/>
      <c r="I101" s="356"/>
      <c r="J101" s="356"/>
      <c r="K101" s="357"/>
      <c r="L101" s="358"/>
      <c r="M101" s="356"/>
      <c r="N101" s="356"/>
      <c r="O101" s="357"/>
      <c r="P101" s="359"/>
    </row>
    <row r="102" spans="1:16" ht="21" customHeight="1" thickTop="1" thickBot="1" x14ac:dyDescent="0.4">
      <c r="A102" s="92">
        <v>3</v>
      </c>
      <c r="B102" s="30"/>
      <c r="C102" s="30"/>
      <c r="D102" s="31" t="s">
        <v>66</v>
      </c>
      <c r="E102" s="32">
        <f>+E46+E51+E66+E72+E76+E86+E94+E97+E100</f>
        <v>385109</v>
      </c>
      <c r="F102" s="32">
        <f>+F46+F51+F66+F72+F76+F86+F94+F97+F100</f>
        <v>407705</v>
      </c>
      <c r="G102" s="34">
        <f t="shared" ref="G102" si="74">+G46+G51+G66+G72+G76+G86+G94+G97+G100</f>
        <v>431745</v>
      </c>
      <c r="H102" s="35">
        <f t="shared" si="57"/>
        <v>105.89642020578604</v>
      </c>
      <c r="I102" s="32">
        <f>+I46+I51+I66+I72+I76+I86+I94+I97+I100</f>
        <v>344585</v>
      </c>
      <c r="J102" s="32">
        <f t="shared" ref="J102:K102" si="75">+J46+J51+J66+J72+J76+J86+J94+J97+J100</f>
        <v>345106</v>
      </c>
      <c r="K102" s="34">
        <f t="shared" si="75"/>
        <v>440297</v>
      </c>
      <c r="L102" s="35">
        <f>+K102/J102*100</f>
        <v>127.58311938940498</v>
      </c>
      <c r="M102" s="32">
        <f>+M46+M51+M66+M72+M76+M86+M94+M97+M100</f>
        <v>729694</v>
      </c>
      <c r="N102" s="32">
        <f t="shared" ref="N102:O102" si="76">+N46+N51+N66+N72+N76+N86+N94+N97+N100</f>
        <v>752811</v>
      </c>
      <c r="O102" s="34">
        <f t="shared" si="76"/>
        <v>872042</v>
      </c>
      <c r="P102" s="36">
        <f>+O102/N102*100</f>
        <v>115.83810544744964</v>
      </c>
    </row>
    <row r="103" spans="1:16" ht="21" customHeight="1" thickTop="1" x14ac:dyDescent="0.35">
      <c r="A103" s="93"/>
      <c r="B103" s="71"/>
      <c r="C103" s="71"/>
      <c r="D103" s="72"/>
      <c r="E103" s="49"/>
      <c r="F103" s="26"/>
      <c r="G103" s="50"/>
      <c r="H103" s="51"/>
      <c r="I103" s="49"/>
      <c r="J103" s="26"/>
      <c r="K103" s="50"/>
      <c r="L103" s="51"/>
      <c r="M103" s="49"/>
      <c r="N103" s="26"/>
      <c r="O103" s="26"/>
      <c r="P103" s="52"/>
    </row>
    <row r="104" spans="1:16" ht="21" customHeight="1" x14ac:dyDescent="0.35">
      <c r="A104" s="162">
        <v>4</v>
      </c>
      <c r="B104" s="71">
        <v>41</v>
      </c>
      <c r="C104" s="71">
        <v>4171</v>
      </c>
      <c r="D104" s="72" t="s">
        <v>182</v>
      </c>
      <c r="E104" s="49"/>
      <c r="F104" s="49">
        <v>14</v>
      </c>
      <c r="G104" s="165">
        <v>14</v>
      </c>
      <c r="H104" s="88">
        <f t="shared" ref="H104" si="77">+G104/F104*100</f>
        <v>100</v>
      </c>
      <c r="I104" s="49"/>
      <c r="J104" s="26"/>
      <c r="K104" s="50"/>
      <c r="L104" s="51"/>
      <c r="M104" s="49">
        <f t="shared" ref="M104:M105" si="78">+E104+I104</f>
        <v>0</v>
      </c>
      <c r="N104" s="26">
        <f t="shared" ref="N104:N105" si="79">+F104+J104</f>
        <v>14</v>
      </c>
      <c r="O104" s="26">
        <f t="shared" ref="O104:O105" si="80">+G104+K104</f>
        <v>14</v>
      </c>
      <c r="P104" s="351">
        <f t="shared" ref="P104" si="81">+O104/N104*100</f>
        <v>100</v>
      </c>
    </row>
    <row r="105" spans="1:16" ht="21" customHeight="1" x14ac:dyDescent="0.35">
      <c r="A105" s="162">
        <v>4</v>
      </c>
      <c r="B105" s="71">
        <v>41</v>
      </c>
      <c r="C105" s="71">
        <v>4179</v>
      </c>
      <c r="D105" s="72" t="s">
        <v>166</v>
      </c>
      <c r="E105" s="49"/>
      <c r="F105" s="49"/>
      <c r="G105" s="165">
        <v>38</v>
      </c>
      <c r="H105" s="88"/>
      <c r="I105" s="49"/>
      <c r="J105" s="26"/>
      <c r="K105" s="50"/>
      <c r="L105" s="51"/>
      <c r="M105" s="49">
        <f t="shared" si="78"/>
        <v>0</v>
      </c>
      <c r="N105" s="26">
        <f t="shared" si="79"/>
        <v>0</v>
      </c>
      <c r="O105" s="26">
        <f t="shared" si="80"/>
        <v>38</v>
      </c>
      <c r="P105" s="89"/>
    </row>
    <row r="106" spans="1:16" ht="21" customHeight="1" x14ac:dyDescent="0.35">
      <c r="A106" s="166">
        <v>4</v>
      </c>
      <c r="B106" s="147">
        <v>41</v>
      </c>
      <c r="C106" s="148"/>
      <c r="D106" s="150" t="s">
        <v>98</v>
      </c>
      <c r="E106" s="57">
        <f>SUM(E104:E105)</f>
        <v>0</v>
      </c>
      <c r="F106" s="57">
        <f>SUM(F104:F105)</f>
        <v>14</v>
      </c>
      <c r="G106" s="57">
        <f>SUM(G104:G105)</f>
        <v>52</v>
      </c>
      <c r="H106" s="82">
        <f t="shared" si="57"/>
        <v>371.42857142857144</v>
      </c>
      <c r="I106" s="57">
        <f>SUM(I104:I105)</f>
        <v>0</v>
      </c>
      <c r="J106" s="57">
        <f>SUM(J104:J105)</f>
        <v>0</v>
      </c>
      <c r="K106" s="57">
        <f>SUM(K104:K105)</f>
        <v>0</v>
      </c>
      <c r="L106" s="81"/>
      <c r="M106" s="57">
        <f>SUM(M104:M105)</f>
        <v>0</v>
      </c>
      <c r="N106" s="57">
        <f>SUM(N104:N105)</f>
        <v>14</v>
      </c>
      <c r="O106" s="57">
        <f>SUM(O104:O105)</f>
        <v>52</v>
      </c>
      <c r="P106" s="160">
        <f t="shared" ref="P106" si="82">+O106/N106*100</f>
        <v>371.42857142857144</v>
      </c>
    </row>
    <row r="107" spans="1:16" ht="21" customHeight="1" x14ac:dyDescent="0.35">
      <c r="A107" s="93"/>
      <c r="B107" s="71"/>
      <c r="C107" s="71"/>
      <c r="D107" s="167"/>
      <c r="E107" s="168"/>
      <c r="F107" s="26"/>
      <c r="G107" s="50"/>
      <c r="H107" s="51"/>
      <c r="I107" s="49"/>
      <c r="J107" s="26"/>
      <c r="K107" s="50"/>
      <c r="L107" s="51"/>
      <c r="M107" s="49"/>
      <c r="N107" s="26"/>
      <c r="O107" s="26"/>
      <c r="P107" s="52"/>
    </row>
    <row r="108" spans="1:16" ht="21" customHeight="1" x14ac:dyDescent="0.35">
      <c r="A108" s="46">
        <v>4</v>
      </c>
      <c r="B108" s="47">
        <v>43</v>
      </c>
      <c r="C108" s="47">
        <v>4329</v>
      </c>
      <c r="D108" s="169" t="s">
        <v>184</v>
      </c>
      <c r="E108" s="170"/>
      <c r="F108" s="49">
        <v>3</v>
      </c>
      <c r="G108" s="50">
        <v>3</v>
      </c>
      <c r="H108" s="88">
        <f t="shared" ref="H108:H111" si="83">+G108/F108*100</f>
        <v>100</v>
      </c>
      <c r="I108" s="49"/>
      <c r="J108" s="86"/>
      <c r="K108" s="50"/>
      <c r="L108" s="88"/>
      <c r="M108" s="49">
        <f t="shared" ref="M108" si="84">+E108+I108</f>
        <v>0</v>
      </c>
      <c r="N108" s="26">
        <f t="shared" ref="N108" si="85">+F108+J108</f>
        <v>3</v>
      </c>
      <c r="O108" s="26">
        <f t="shared" ref="O108" si="86">+G108+K108</f>
        <v>3</v>
      </c>
      <c r="P108" s="89">
        <f t="shared" ref="P108" si="87">+O108/N108*100</f>
        <v>100</v>
      </c>
    </row>
    <row r="109" spans="1:16" ht="21" customHeight="1" x14ac:dyDescent="0.35">
      <c r="A109" s="46">
        <v>4</v>
      </c>
      <c r="B109" s="47">
        <v>43</v>
      </c>
      <c r="C109" s="47">
        <v>4341</v>
      </c>
      <c r="D109" s="171" t="s">
        <v>153</v>
      </c>
      <c r="E109" s="170">
        <v>200</v>
      </c>
      <c r="F109" s="49">
        <v>1697</v>
      </c>
      <c r="G109" s="50">
        <v>1898</v>
      </c>
      <c r="H109" s="88">
        <f t="shared" si="83"/>
        <v>111.8444313494402</v>
      </c>
      <c r="I109" s="49"/>
      <c r="J109" s="86"/>
      <c r="K109" s="50"/>
      <c r="L109" s="88"/>
      <c r="M109" s="49">
        <f t="shared" ref="M109:M111" si="88">+E109+I109</f>
        <v>200</v>
      </c>
      <c r="N109" s="26">
        <f t="shared" ref="N109:N111" si="89">+F109+J109</f>
        <v>1697</v>
      </c>
      <c r="O109" s="26">
        <f t="shared" ref="O109:O111" si="90">+G109+K109</f>
        <v>1898</v>
      </c>
      <c r="P109" s="89">
        <f t="shared" ref="P109:P111" si="91">+O109/N109*100</f>
        <v>111.8444313494402</v>
      </c>
    </row>
    <row r="110" spans="1:16" ht="21" customHeight="1" x14ac:dyDescent="0.35">
      <c r="A110" s="46">
        <v>4</v>
      </c>
      <c r="B110" s="47">
        <v>43</v>
      </c>
      <c r="C110" s="47">
        <v>4349</v>
      </c>
      <c r="D110" s="171" t="s">
        <v>206</v>
      </c>
      <c r="E110" s="170"/>
      <c r="F110" s="49">
        <v>6</v>
      </c>
      <c r="G110" s="50">
        <v>6</v>
      </c>
      <c r="H110" s="88">
        <f t="shared" si="83"/>
        <v>100</v>
      </c>
      <c r="I110" s="49"/>
      <c r="J110" s="86"/>
      <c r="K110" s="50"/>
      <c r="L110" s="88"/>
      <c r="M110" s="49">
        <f t="shared" si="88"/>
        <v>0</v>
      </c>
      <c r="N110" s="26">
        <f t="shared" si="89"/>
        <v>6</v>
      </c>
      <c r="O110" s="26">
        <f t="shared" si="90"/>
        <v>6</v>
      </c>
      <c r="P110" s="52">
        <f t="shared" si="91"/>
        <v>100</v>
      </c>
    </row>
    <row r="111" spans="1:16" ht="21" customHeight="1" x14ac:dyDescent="0.35">
      <c r="A111" s="46">
        <v>4</v>
      </c>
      <c r="B111" s="47">
        <v>43</v>
      </c>
      <c r="C111" s="47">
        <v>4350</v>
      </c>
      <c r="D111" s="171" t="s">
        <v>181</v>
      </c>
      <c r="E111" s="170">
        <v>2770</v>
      </c>
      <c r="F111" s="49">
        <v>2770</v>
      </c>
      <c r="G111" s="50">
        <v>2770</v>
      </c>
      <c r="H111" s="88">
        <f t="shared" si="83"/>
        <v>100</v>
      </c>
      <c r="I111" s="49"/>
      <c r="J111" s="86"/>
      <c r="K111" s="50"/>
      <c r="L111" s="88"/>
      <c r="M111" s="100">
        <f t="shared" si="88"/>
        <v>2770</v>
      </c>
      <c r="N111" s="103">
        <f t="shared" si="89"/>
        <v>2770</v>
      </c>
      <c r="O111" s="103">
        <f t="shared" si="90"/>
        <v>2770</v>
      </c>
      <c r="P111" s="52">
        <f t="shared" si="91"/>
        <v>100</v>
      </c>
    </row>
    <row r="112" spans="1:16" ht="21" customHeight="1" x14ac:dyDescent="0.35">
      <c r="A112" s="46">
        <v>4</v>
      </c>
      <c r="B112" s="47">
        <v>43</v>
      </c>
      <c r="C112" s="47">
        <v>4351</v>
      </c>
      <c r="D112" s="171" t="s">
        <v>154</v>
      </c>
      <c r="E112" s="170">
        <v>21015</v>
      </c>
      <c r="F112" s="49">
        <v>19906</v>
      </c>
      <c r="G112" s="50">
        <v>21066</v>
      </c>
      <c r="H112" s="88">
        <f t="shared" si="57"/>
        <v>105.82738872701698</v>
      </c>
      <c r="I112" s="85"/>
      <c r="J112" s="86"/>
      <c r="K112" s="87"/>
      <c r="L112" s="88"/>
      <c r="M112" s="49">
        <f t="shared" ref="M112:M117" si="92">+E112+I112</f>
        <v>21015</v>
      </c>
      <c r="N112" s="26">
        <f t="shared" ref="N112:N117" si="93">+F112+J112</f>
        <v>19906</v>
      </c>
      <c r="O112" s="26">
        <f t="shared" ref="O112:O117" si="94">+G112+K112</f>
        <v>21066</v>
      </c>
      <c r="P112" s="89">
        <f t="shared" ref="P112:P118" si="95">+O112/N112*100</f>
        <v>105.82738872701698</v>
      </c>
    </row>
    <row r="113" spans="1:16" ht="21" customHeight="1" x14ac:dyDescent="0.35">
      <c r="A113" s="46">
        <v>4</v>
      </c>
      <c r="B113" s="47">
        <v>43</v>
      </c>
      <c r="C113" s="47">
        <v>4356</v>
      </c>
      <c r="D113" s="171" t="s">
        <v>155</v>
      </c>
      <c r="E113" s="170">
        <v>470</v>
      </c>
      <c r="F113" s="49">
        <v>1041</v>
      </c>
      <c r="G113" s="50">
        <v>1517</v>
      </c>
      <c r="H113" s="88">
        <f t="shared" si="57"/>
        <v>145.72526416906823</v>
      </c>
      <c r="I113" s="85"/>
      <c r="J113" s="86"/>
      <c r="K113" s="87"/>
      <c r="L113" s="88"/>
      <c r="M113" s="49">
        <f t="shared" si="92"/>
        <v>470</v>
      </c>
      <c r="N113" s="26">
        <f t="shared" si="93"/>
        <v>1041</v>
      </c>
      <c r="O113" s="26">
        <f t="shared" si="94"/>
        <v>1517</v>
      </c>
      <c r="P113" s="89">
        <f t="shared" si="95"/>
        <v>145.72526416906823</v>
      </c>
    </row>
    <row r="114" spans="1:16" ht="21" customHeight="1" x14ac:dyDescent="0.35">
      <c r="A114" s="46">
        <v>4</v>
      </c>
      <c r="B114" s="47">
        <v>43</v>
      </c>
      <c r="C114" s="47">
        <v>4357</v>
      </c>
      <c r="D114" s="171" t="s">
        <v>180</v>
      </c>
      <c r="E114" s="172">
        <v>10</v>
      </c>
      <c r="F114" s="85">
        <v>10</v>
      </c>
      <c r="G114" s="50">
        <v>12</v>
      </c>
      <c r="H114" s="88">
        <f t="shared" si="57"/>
        <v>120</v>
      </c>
      <c r="I114" s="85"/>
      <c r="J114" s="86"/>
      <c r="K114" s="87"/>
      <c r="L114" s="88"/>
      <c r="M114" s="49">
        <f t="shared" si="92"/>
        <v>10</v>
      </c>
      <c r="N114" s="26">
        <f t="shared" si="93"/>
        <v>10</v>
      </c>
      <c r="O114" s="26">
        <f t="shared" si="94"/>
        <v>12</v>
      </c>
      <c r="P114" s="89">
        <f t="shared" si="95"/>
        <v>120</v>
      </c>
    </row>
    <row r="115" spans="1:16" ht="21" customHeight="1" x14ac:dyDescent="0.35">
      <c r="A115" s="46">
        <v>4</v>
      </c>
      <c r="B115" s="47">
        <v>43</v>
      </c>
      <c r="C115" s="47">
        <v>4359</v>
      </c>
      <c r="D115" s="171" t="s">
        <v>159</v>
      </c>
      <c r="E115" s="172">
        <v>3443</v>
      </c>
      <c r="F115" s="85">
        <v>5430</v>
      </c>
      <c r="G115" s="50">
        <v>4945</v>
      </c>
      <c r="H115" s="88">
        <f>+G115/F115*100</f>
        <v>91.068139963167582</v>
      </c>
      <c r="I115" s="85"/>
      <c r="J115" s="86"/>
      <c r="K115" s="87"/>
      <c r="L115" s="88"/>
      <c r="M115" s="49">
        <f t="shared" si="92"/>
        <v>3443</v>
      </c>
      <c r="N115" s="26">
        <f t="shared" si="93"/>
        <v>5430</v>
      </c>
      <c r="O115" s="26">
        <f t="shared" si="94"/>
        <v>4945</v>
      </c>
      <c r="P115" s="52">
        <f>+O115/N115*100</f>
        <v>91.068139963167582</v>
      </c>
    </row>
    <row r="116" spans="1:16" ht="21" customHeight="1" x14ac:dyDescent="0.35">
      <c r="A116" s="46">
        <v>4</v>
      </c>
      <c r="B116" s="47">
        <v>43</v>
      </c>
      <c r="C116" s="47">
        <v>4374</v>
      </c>
      <c r="D116" s="171" t="s">
        <v>215</v>
      </c>
      <c r="E116" s="172"/>
      <c r="F116" s="85">
        <v>386</v>
      </c>
      <c r="G116" s="50">
        <v>386</v>
      </c>
      <c r="H116" s="88">
        <f>+G116/F116*100</f>
        <v>100</v>
      </c>
      <c r="I116" s="85"/>
      <c r="J116" s="86"/>
      <c r="K116" s="87"/>
      <c r="L116" s="88"/>
      <c r="M116" s="49">
        <f t="shared" si="92"/>
        <v>0</v>
      </c>
      <c r="N116" s="26">
        <f t="shared" si="93"/>
        <v>386</v>
      </c>
      <c r="O116" s="26">
        <f t="shared" si="94"/>
        <v>386</v>
      </c>
      <c r="P116" s="52">
        <f>+O116/N116*100</f>
        <v>100</v>
      </c>
    </row>
    <row r="117" spans="1:16" ht="21" customHeight="1" x14ac:dyDescent="0.35">
      <c r="A117" s="46">
        <v>4</v>
      </c>
      <c r="B117" s="47">
        <v>43</v>
      </c>
      <c r="C117" s="47">
        <v>4379</v>
      </c>
      <c r="D117" s="171" t="s">
        <v>160</v>
      </c>
      <c r="E117" s="172">
        <v>200</v>
      </c>
      <c r="F117" s="85">
        <v>210</v>
      </c>
      <c r="G117" s="50">
        <v>165</v>
      </c>
      <c r="H117" s="88">
        <f>+G117/F117*100</f>
        <v>78.571428571428569</v>
      </c>
      <c r="I117" s="85"/>
      <c r="J117" s="86"/>
      <c r="K117" s="87"/>
      <c r="L117" s="88"/>
      <c r="M117" s="49">
        <f t="shared" si="92"/>
        <v>200</v>
      </c>
      <c r="N117" s="26">
        <f t="shared" si="93"/>
        <v>210</v>
      </c>
      <c r="O117" s="26">
        <f t="shared" si="94"/>
        <v>165</v>
      </c>
      <c r="P117" s="52">
        <f t="shared" ref="P117" si="96">+O117/N117*100</f>
        <v>78.571428571428569</v>
      </c>
    </row>
    <row r="118" spans="1:16" ht="21" customHeight="1" x14ac:dyDescent="0.35">
      <c r="A118" s="53">
        <v>4</v>
      </c>
      <c r="B118" s="76">
        <v>43</v>
      </c>
      <c r="C118" s="55"/>
      <c r="D118" s="56" t="s">
        <v>110</v>
      </c>
      <c r="E118" s="78">
        <f>SUM(E108:E117)</f>
        <v>28108</v>
      </c>
      <c r="F118" s="79">
        <f>SUM(F108:F117)</f>
        <v>31459</v>
      </c>
      <c r="G118" s="80">
        <f>SUM(G108:G117)</f>
        <v>32768</v>
      </c>
      <c r="H118" s="81">
        <f t="shared" si="57"/>
        <v>104.16097142312215</v>
      </c>
      <c r="I118" s="78">
        <f>SUM(I108:I117)</f>
        <v>0</v>
      </c>
      <c r="J118" s="79">
        <f>SUM(J108:J117)</f>
        <v>0</v>
      </c>
      <c r="K118" s="80">
        <f>SUM(K108:K117)</f>
        <v>0</v>
      </c>
      <c r="L118" s="81"/>
      <c r="M118" s="78">
        <f>SUM(M108:M117)</f>
        <v>28108</v>
      </c>
      <c r="N118" s="79">
        <f>SUM(N108:N117)</f>
        <v>31459</v>
      </c>
      <c r="O118" s="79">
        <f>SUM(O108:O117)</f>
        <v>32768</v>
      </c>
      <c r="P118" s="82">
        <f t="shared" si="95"/>
        <v>104.16097142312215</v>
      </c>
    </row>
    <row r="119" spans="1:16" ht="13.5" customHeight="1" thickBot="1" x14ac:dyDescent="0.4">
      <c r="A119" s="173"/>
      <c r="B119" s="63"/>
      <c r="C119" s="63"/>
      <c r="D119" s="64"/>
      <c r="E119" s="174"/>
      <c r="F119" s="175"/>
      <c r="G119" s="176"/>
      <c r="H119" s="97"/>
      <c r="I119" s="174"/>
      <c r="J119" s="175"/>
      <c r="K119" s="176"/>
      <c r="L119" s="97"/>
      <c r="M119" s="174"/>
      <c r="N119" s="175"/>
      <c r="O119" s="175"/>
      <c r="P119" s="98"/>
    </row>
    <row r="120" spans="1:16" ht="21" customHeight="1" thickTop="1" thickBot="1" x14ac:dyDescent="0.4">
      <c r="A120" s="92">
        <v>4</v>
      </c>
      <c r="B120" s="30"/>
      <c r="C120" s="30"/>
      <c r="D120" s="31" t="s">
        <v>73</v>
      </c>
      <c r="E120" s="32">
        <f>+E118+E106</f>
        <v>28108</v>
      </c>
      <c r="F120" s="32">
        <f>+F118+F106</f>
        <v>31473</v>
      </c>
      <c r="G120" s="34">
        <f>+G118+G106</f>
        <v>32820</v>
      </c>
      <c r="H120" s="35">
        <f t="shared" si="57"/>
        <v>104.27985892669906</v>
      </c>
      <c r="I120" s="32">
        <f>I106+I118</f>
        <v>0</v>
      </c>
      <c r="J120" s="32">
        <f>J106+J118</f>
        <v>0</v>
      </c>
      <c r="K120" s="34">
        <f>K106+K118</f>
        <v>0</v>
      </c>
      <c r="L120" s="35"/>
      <c r="M120" s="32">
        <f>+M118+M106</f>
        <v>28108</v>
      </c>
      <c r="N120" s="33">
        <f>+N118+N106</f>
        <v>31473</v>
      </c>
      <c r="O120" s="33">
        <f>+O118+O106</f>
        <v>32820</v>
      </c>
      <c r="P120" s="36">
        <f>+O120/N120*100</f>
        <v>104.27985892669906</v>
      </c>
    </row>
    <row r="121" spans="1:16" ht="21" customHeight="1" thickTop="1" x14ac:dyDescent="0.35">
      <c r="A121" s="93"/>
      <c r="B121" s="71"/>
      <c r="C121" s="71"/>
      <c r="D121" s="72"/>
      <c r="E121" s="49"/>
      <c r="F121" s="26"/>
      <c r="G121" s="50"/>
      <c r="H121" s="51"/>
      <c r="I121" s="49"/>
      <c r="J121" s="26"/>
      <c r="K121" s="50"/>
      <c r="L121" s="51"/>
      <c r="M121" s="49"/>
      <c r="N121" s="26"/>
      <c r="O121" s="26"/>
      <c r="P121" s="52"/>
    </row>
    <row r="122" spans="1:16" ht="21" customHeight="1" x14ac:dyDescent="0.35">
      <c r="A122" s="46">
        <v>5</v>
      </c>
      <c r="B122" s="47">
        <v>52</v>
      </c>
      <c r="C122" s="47">
        <v>5212</v>
      </c>
      <c r="D122" s="48" t="s">
        <v>220</v>
      </c>
      <c r="E122" s="85"/>
      <c r="F122" s="26"/>
      <c r="G122" s="50">
        <v>1</v>
      </c>
      <c r="H122" s="88"/>
      <c r="I122" s="85"/>
      <c r="J122" s="86"/>
      <c r="K122" s="87"/>
      <c r="L122" s="88"/>
      <c r="M122" s="49">
        <f t="shared" ref="M122" si="97">+E122+I122</f>
        <v>0</v>
      </c>
      <c r="N122" s="26">
        <f t="shared" ref="N122" si="98">+F122+J122</f>
        <v>0</v>
      </c>
      <c r="O122" s="26">
        <f t="shared" ref="O122" si="99">+G122+K122</f>
        <v>1</v>
      </c>
      <c r="P122" s="52"/>
    </row>
    <row r="123" spans="1:16" ht="21" customHeight="1" x14ac:dyDescent="0.35">
      <c r="A123" s="53">
        <v>5</v>
      </c>
      <c r="B123" s="76">
        <v>52</v>
      </c>
      <c r="C123" s="55"/>
      <c r="D123" s="111" t="s">
        <v>221</v>
      </c>
      <c r="E123" s="78">
        <f>SUM(E122:E122)</f>
        <v>0</v>
      </c>
      <c r="F123" s="79">
        <f>SUM(F122:F122)</f>
        <v>0</v>
      </c>
      <c r="G123" s="80">
        <f>SUM(G122:G122)</f>
        <v>1</v>
      </c>
      <c r="H123" s="81"/>
      <c r="I123" s="78">
        <f>SUM(I122:I122)</f>
        <v>0</v>
      </c>
      <c r="J123" s="79">
        <f>SUM(J122:J122)</f>
        <v>0</v>
      </c>
      <c r="K123" s="80">
        <f>SUM(K122:K122)</f>
        <v>0</v>
      </c>
      <c r="L123" s="81"/>
      <c r="M123" s="78">
        <f>SUM(M122:M122)</f>
        <v>0</v>
      </c>
      <c r="N123" s="79">
        <f>SUM(N122:N122)</f>
        <v>0</v>
      </c>
      <c r="O123" s="80">
        <f>SUM(O122:O122)</f>
        <v>1</v>
      </c>
      <c r="P123" s="82"/>
    </row>
    <row r="124" spans="1:16" ht="21" customHeight="1" x14ac:dyDescent="0.35">
      <c r="A124" s="46"/>
      <c r="B124" s="47"/>
      <c r="C124" s="47"/>
      <c r="D124" s="48"/>
      <c r="E124" s="85"/>
      <c r="F124" s="86"/>
      <c r="G124" s="87"/>
      <c r="H124" s="88"/>
      <c r="I124" s="85"/>
      <c r="J124" s="86"/>
      <c r="K124" s="87"/>
      <c r="L124" s="88"/>
      <c r="M124" s="85"/>
      <c r="N124" s="86"/>
      <c r="O124" s="86"/>
      <c r="P124" s="89"/>
    </row>
    <row r="125" spans="1:16" ht="21" customHeight="1" x14ac:dyDescent="0.35">
      <c r="A125" s="46">
        <v>5</v>
      </c>
      <c r="B125" s="47">
        <v>53</v>
      </c>
      <c r="C125" s="47">
        <v>5311</v>
      </c>
      <c r="D125" s="48" t="s">
        <v>53</v>
      </c>
      <c r="E125" s="85">
        <v>31287</v>
      </c>
      <c r="F125" s="26">
        <v>31784</v>
      </c>
      <c r="G125" s="50">
        <v>32383</v>
      </c>
      <c r="H125" s="88">
        <f t="shared" si="57"/>
        <v>101.88459602315632</v>
      </c>
      <c r="I125" s="85">
        <v>200</v>
      </c>
      <c r="J125" s="86">
        <v>200</v>
      </c>
      <c r="K125" s="87">
        <v>935</v>
      </c>
      <c r="L125" s="88">
        <f>+K125/J125*100</f>
        <v>467.5</v>
      </c>
      <c r="M125" s="100">
        <f t="shared" ref="M125" si="100">+E125+I125</f>
        <v>31487</v>
      </c>
      <c r="N125" s="103">
        <f t="shared" ref="N125" si="101">+F125+J125</f>
        <v>31984</v>
      </c>
      <c r="O125" s="103">
        <f t="shared" ref="O125" si="102">+G125+K125</f>
        <v>33318</v>
      </c>
      <c r="P125" s="52">
        <f t="shared" ref="P125" si="103">+O125/N125*100</f>
        <v>104.17083541770886</v>
      </c>
    </row>
    <row r="126" spans="1:16" ht="21" customHeight="1" x14ac:dyDescent="0.35">
      <c r="A126" s="53">
        <v>5</v>
      </c>
      <c r="B126" s="76">
        <v>53</v>
      </c>
      <c r="C126" s="55"/>
      <c r="D126" s="111" t="s">
        <v>53</v>
      </c>
      <c r="E126" s="78">
        <f>SUM(E125:E125)</f>
        <v>31287</v>
      </c>
      <c r="F126" s="79">
        <f>SUM(F125:F125)</f>
        <v>31784</v>
      </c>
      <c r="G126" s="80">
        <f>SUM(G125:G125)</f>
        <v>32383</v>
      </c>
      <c r="H126" s="81">
        <f t="shared" si="57"/>
        <v>101.88459602315632</v>
      </c>
      <c r="I126" s="78">
        <f>SUM(I125:I125)</f>
        <v>200</v>
      </c>
      <c r="J126" s="79">
        <f>SUM(J125:J125)</f>
        <v>200</v>
      </c>
      <c r="K126" s="80">
        <f>SUM(K125:K125)</f>
        <v>935</v>
      </c>
      <c r="L126" s="81">
        <f>+K126/J126*100</f>
        <v>467.5</v>
      </c>
      <c r="M126" s="78">
        <f>SUM(M125:M125)</f>
        <v>31487</v>
      </c>
      <c r="N126" s="79">
        <f>SUM(N125:N125)</f>
        <v>31984</v>
      </c>
      <c r="O126" s="80">
        <f>SUM(O125:O125)</f>
        <v>33318</v>
      </c>
      <c r="P126" s="82">
        <f>+O126/N126*100</f>
        <v>104.17083541770886</v>
      </c>
    </row>
    <row r="127" spans="1:16" ht="21" customHeight="1" x14ac:dyDescent="0.35">
      <c r="A127" s="46"/>
      <c r="B127" s="47"/>
      <c r="C127" s="47"/>
      <c r="D127" s="48"/>
      <c r="E127" s="85"/>
      <c r="F127" s="86"/>
      <c r="G127" s="87"/>
      <c r="H127" s="88"/>
      <c r="I127" s="85"/>
      <c r="J127" s="86"/>
      <c r="K127" s="87"/>
      <c r="L127" s="88"/>
      <c r="M127" s="85"/>
      <c r="N127" s="86"/>
      <c r="O127" s="86"/>
      <c r="P127" s="89"/>
    </row>
    <row r="128" spans="1:16" ht="21" customHeight="1" x14ac:dyDescent="0.35">
      <c r="A128" s="46">
        <v>5</v>
      </c>
      <c r="B128" s="47">
        <v>55</v>
      </c>
      <c r="C128" s="47">
        <v>5512</v>
      </c>
      <c r="D128" s="48" t="s">
        <v>92</v>
      </c>
      <c r="E128" s="85">
        <v>153</v>
      </c>
      <c r="F128" s="26">
        <v>196</v>
      </c>
      <c r="G128" s="50">
        <v>207</v>
      </c>
      <c r="H128" s="88">
        <f t="shared" si="57"/>
        <v>105.61224489795917</v>
      </c>
      <c r="I128" s="85"/>
      <c r="J128" s="86">
        <v>100</v>
      </c>
      <c r="K128" s="87">
        <v>100</v>
      </c>
      <c r="L128" s="88">
        <f>+K128/J128*100</f>
        <v>100</v>
      </c>
      <c r="M128" s="49">
        <f t="shared" ref="M128" si="104">+E128+I128</f>
        <v>153</v>
      </c>
      <c r="N128" s="26">
        <f t="shared" ref="N128" si="105">+F128+J128</f>
        <v>296</v>
      </c>
      <c r="O128" s="26">
        <f t="shared" ref="O128" si="106">+G128+K128</f>
        <v>307</v>
      </c>
      <c r="P128" s="52">
        <f t="shared" ref="P128" si="107">+O128/N128*100</f>
        <v>103.71621621621621</v>
      </c>
    </row>
    <row r="129" spans="1:16" ht="21" customHeight="1" x14ac:dyDescent="0.35">
      <c r="A129" s="53">
        <v>5</v>
      </c>
      <c r="B129" s="76">
        <v>55</v>
      </c>
      <c r="C129" s="55"/>
      <c r="D129" s="56" t="s">
        <v>80</v>
      </c>
      <c r="E129" s="78">
        <f>SUM(E128)</f>
        <v>153</v>
      </c>
      <c r="F129" s="80">
        <f>SUM(F128:F128)</f>
        <v>196</v>
      </c>
      <c r="G129" s="80">
        <f>SUM(G128:G128)</f>
        <v>207</v>
      </c>
      <c r="H129" s="81">
        <f t="shared" si="57"/>
        <v>105.61224489795917</v>
      </c>
      <c r="I129" s="78">
        <f>SUM(I128)</f>
        <v>0</v>
      </c>
      <c r="J129" s="79">
        <f>SUM(J128)</f>
        <v>100</v>
      </c>
      <c r="K129" s="80">
        <f>SUM(K128)</f>
        <v>100</v>
      </c>
      <c r="L129" s="81">
        <f>+K129/J129*100</f>
        <v>100</v>
      </c>
      <c r="M129" s="78">
        <f>SUM(M128)</f>
        <v>153</v>
      </c>
      <c r="N129" s="79">
        <f>SUM(N128)</f>
        <v>296</v>
      </c>
      <c r="O129" s="79">
        <f>SUM(O128:O128)</f>
        <v>307</v>
      </c>
      <c r="P129" s="82">
        <f>+O129/N129*100</f>
        <v>103.71621621621621</v>
      </c>
    </row>
    <row r="130" spans="1:16" ht="13.5" customHeight="1" thickBot="1" x14ac:dyDescent="0.4">
      <c r="A130" s="83"/>
      <c r="B130" s="47"/>
      <c r="C130" s="47"/>
      <c r="D130" s="48"/>
      <c r="E130" s="85"/>
      <c r="F130" s="86"/>
      <c r="G130" s="87"/>
      <c r="H130" s="88"/>
      <c r="I130" s="85"/>
      <c r="J130" s="86"/>
      <c r="K130" s="87"/>
      <c r="L130" s="88"/>
      <c r="M130" s="85"/>
      <c r="N130" s="86"/>
      <c r="O130" s="86"/>
      <c r="P130" s="89"/>
    </row>
    <row r="131" spans="1:16" ht="21" customHeight="1" thickTop="1" thickBot="1" x14ac:dyDescent="0.4">
      <c r="A131" s="92">
        <v>5</v>
      </c>
      <c r="B131" s="30"/>
      <c r="C131" s="30"/>
      <c r="D131" s="31" t="s">
        <v>67</v>
      </c>
      <c r="E131" s="32">
        <f>E123+E126+E129</f>
        <v>31440</v>
      </c>
      <c r="F131" s="32">
        <f t="shared" ref="F131:G131" si="108">F123+F126+F129</f>
        <v>31980</v>
      </c>
      <c r="G131" s="34">
        <f t="shared" si="108"/>
        <v>32591</v>
      </c>
      <c r="H131" s="35">
        <f t="shared" si="57"/>
        <v>101.91056910569105</v>
      </c>
      <c r="I131" s="32">
        <f>I123+I126+I129</f>
        <v>200</v>
      </c>
      <c r="J131" s="32">
        <f t="shared" ref="J131:K131" si="109">J123+J126+J129</f>
        <v>300</v>
      </c>
      <c r="K131" s="34">
        <f t="shared" si="109"/>
        <v>1035</v>
      </c>
      <c r="L131" s="35">
        <f>+K131/J131*100</f>
        <v>345</v>
      </c>
      <c r="M131" s="32">
        <f>M123+M126+M129</f>
        <v>31640</v>
      </c>
      <c r="N131" s="32">
        <f t="shared" ref="N131:O131" si="110">N123+N126+N129</f>
        <v>32280</v>
      </c>
      <c r="O131" s="34">
        <f t="shared" si="110"/>
        <v>33626</v>
      </c>
      <c r="P131" s="36">
        <f>+O131/N131*100</f>
        <v>104.16976456009914</v>
      </c>
    </row>
    <row r="132" spans="1:16" ht="21" customHeight="1" thickTop="1" x14ac:dyDescent="0.35">
      <c r="A132" s="93"/>
      <c r="B132" s="71"/>
      <c r="C132" s="71"/>
      <c r="D132" s="72"/>
      <c r="E132" s="49"/>
      <c r="F132" s="26"/>
      <c r="G132" s="50"/>
      <c r="H132" s="51"/>
      <c r="I132" s="49"/>
      <c r="J132" s="26"/>
      <c r="K132" s="50"/>
      <c r="L132" s="51"/>
      <c r="M132" s="49"/>
      <c r="N132" s="26"/>
      <c r="O132" s="26"/>
      <c r="P132" s="52"/>
    </row>
    <row r="133" spans="1:16" ht="21" customHeight="1" x14ac:dyDescent="0.35">
      <c r="A133" s="46">
        <v>6</v>
      </c>
      <c r="B133" s="47">
        <v>61</v>
      </c>
      <c r="C133" s="47">
        <v>6171</v>
      </c>
      <c r="D133" s="48" t="s">
        <v>54</v>
      </c>
      <c r="E133" s="85">
        <v>46135</v>
      </c>
      <c r="F133" s="26">
        <v>43533</v>
      </c>
      <c r="G133" s="50">
        <v>50047</v>
      </c>
      <c r="H133" s="88">
        <f t="shared" si="57"/>
        <v>114.96336112833943</v>
      </c>
      <c r="I133" s="85"/>
      <c r="J133" s="86">
        <v>434</v>
      </c>
      <c r="K133" s="87">
        <v>443</v>
      </c>
      <c r="L133" s="88">
        <f>+K133/J133*100</f>
        <v>102.07373271889402</v>
      </c>
      <c r="M133" s="100">
        <f t="shared" ref="M133" si="111">+E133+I133</f>
        <v>46135</v>
      </c>
      <c r="N133" s="103">
        <f t="shared" ref="N133" si="112">+F133+J133</f>
        <v>43967</v>
      </c>
      <c r="O133" s="103">
        <f t="shared" ref="O133" si="113">+G133+K133</f>
        <v>50490</v>
      </c>
      <c r="P133" s="89">
        <f>+O133/N133*100</f>
        <v>114.8361270953215</v>
      </c>
    </row>
    <row r="134" spans="1:16" ht="21" customHeight="1" x14ac:dyDescent="0.35">
      <c r="A134" s="75">
        <v>6</v>
      </c>
      <c r="B134" s="76">
        <v>61</v>
      </c>
      <c r="C134" s="55"/>
      <c r="D134" s="56" t="s">
        <v>105</v>
      </c>
      <c r="E134" s="78">
        <f>SUM(E133:E133)</f>
        <v>46135</v>
      </c>
      <c r="F134" s="79">
        <f>SUM(F133:F133)</f>
        <v>43533</v>
      </c>
      <c r="G134" s="80">
        <f>SUM(G133:G133)</f>
        <v>50047</v>
      </c>
      <c r="H134" s="81">
        <f t="shared" si="57"/>
        <v>114.96336112833943</v>
      </c>
      <c r="I134" s="78">
        <f>SUM(I133:I133)</f>
        <v>0</v>
      </c>
      <c r="J134" s="79">
        <f>SUM(J133:J133)</f>
        <v>434</v>
      </c>
      <c r="K134" s="79">
        <f>SUM(K133:K133)</f>
        <v>443</v>
      </c>
      <c r="L134" s="81">
        <f>+K134/J134*100</f>
        <v>102.07373271889402</v>
      </c>
      <c r="M134" s="78">
        <f>SUM(M133:M133)</f>
        <v>46135</v>
      </c>
      <c r="N134" s="79">
        <f>SUM(N133:N133)</f>
        <v>43967</v>
      </c>
      <c r="O134" s="80">
        <f>SUM(O133:O133)</f>
        <v>50490</v>
      </c>
      <c r="P134" s="82">
        <f>+O134/N134*100</f>
        <v>114.8361270953215</v>
      </c>
    </row>
    <row r="135" spans="1:16" ht="21" customHeight="1" x14ac:dyDescent="0.35">
      <c r="A135" s="83"/>
      <c r="B135" s="47"/>
      <c r="C135" s="47"/>
      <c r="D135" s="48"/>
      <c r="E135" s="85"/>
      <c r="F135" s="86"/>
      <c r="G135" s="87"/>
      <c r="H135" s="88"/>
      <c r="I135" s="85"/>
      <c r="J135" s="86"/>
      <c r="K135" s="87"/>
      <c r="L135" s="88"/>
      <c r="M135" s="85"/>
      <c r="N135" s="86"/>
      <c r="O135" s="86"/>
      <c r="P135" s="89"/>
    </row>
    <row r="136" spans="1:16" ht="21" customHeight="1" x14ac:dyDescent="0.35">
      <c r="A136" s="46">
        <v>6</v>
      </c>
      <c r="B136" s="47">
        <v>62</v>
      </c>
      <c r="C136" s="47">
        <v>6211</v>
      </c>
      <c r="D136" s="48" t="s">
        <v>55</v>
      </c>
      <c r="E136" s="85">
        <v>30</v>
      </c>
      <c r="F136" s="26">
        <v>30</v>
      </c>
      <c r="G136" s="50">
        <v>22</v>
      </c>
      <c r="H136" s="88">
        <f t="shared" si="57"/>
        <v>73.333333333333329</v>
      </c>
      <c r="I136" s="85"/>
      <c r="J136" s="86"/>
      <c r="K136" s="87"/>
      <c r="L136" s="88"/>
      <c r="M136" s="49">
        <f t="shared" ref="M136:M137" si="114">+E136+I136</f>
        <v>30</v>
      </c>
      <c r="N136" s="26">
        <f t="shared" ref="N136:N137" si="115">+F136+J136</f>
        <v>30</v>
      </c>
      <c r="O136" s="26">
        <f t="shared" ref="O136:O137" si="116">+G136+K136</f>
        <v>22</v>
      </c>
      <c r="P136" s="52">
        <f t="shared" ref="P136" si="117">+O136/N136*100</f>
        <v>73.333333333333329</v>
      </c>
    </row>
    <row r="137" spans="1:16" ht="21" customHeight="1" x14ac:dyDescent="0.35">
      <c r="A137" s="46">
        <v>6</v>
      </c>
      <c r="B137" s="47">
        <v>62</v>
      </c>
      <c r="C137" s="47">
        <v>6223</v>
      </c>
      <c r="D137" s="169" t="s">
        <v>185</v>
      </c>
      <c r="E137" s="168"/>
      <c r="F137" s="26"/>
      <c r="G137" s="50">
        <v>6</v>
      </c>
      <c r="H137" s="51"/>
      <c r="I137" s="85"/>
      <c r="J137" s="86"/>
      <c r="K137" s="87"/>
      <c r="L137" s="88"/>
      <c r="M137" s="49">
        <f t="shared" si="114"/>
        <v>0</v>
      </c>
      <c r="N137" s="26">
        <f t="shared" si="115"/>
        <v>0</v>
      </c>
      <c r="O137" s="26">
        <f t="shared" si="116"/>
        <v>6</v>
      </c>
      <c r="P137" s="52"/>
    </row>
    <row r="138" spans="1:16" ht="21" customHeight="1" x14ac:dyDescent="0.35">
      <c r="A138" s="75">
        <v>6</v>
      </c>
      <c r="B138" s="76">
        <v>62</v>
      </c>
      <c r="C138" s="55"/>
      <c r="D138" s="56" t="s">
        <v>108</v>
      </c>
      <c r="E138" s="78">
        <f>SUM(E136:E137)</f>
        <v>30</v>
      </c>
      <c r="F138" s="79">
        <f t="shared" ref="F138:G138" si="118">SUM(F136:F137)</f>
        <v>30</v>
      </c>
      <c r="G138" s="80">
        <f t="shared" si="118"/>
        <v>28</v>
      </c>
      <c r="H138" s="81">
        <f t="shared" si="57"/>
        <v>93.333333333333329</v>
      </c>
      <c r="I138" s="78">
        <f>SUM(I136:I137)</f>
        <v>0</v>
      </c>
      <c r="J138" s="79">
        <f t="shared" ref="J138" si="119">SUM(J136:J137)</f>
        <v>0</v>
      </c>
      <c r="K138" s="80">
        <f t="shared" ref="K138" si="120">SUM(K136:K137)</f>
        <v>0</v>
      </c>
      <c r="L138" s="81"/>
      <c r="M138" s="78">
        <f>SUM(M136:M137)</f>
        <v>30</v>
      </c>
      <c r="N138" s="79">
        <f t="shared" ref="N138" si="121">SUM(N136:N137)</f>
        <v>30</v>
      </c>
      <c r="O138" s="80">
        <f t="shared" ref="O138" si="122">SUM(O136:O137)</f>
        <v>28</v>
      </c>
      <c r="P138" s="82">
        <f>+O138/N138*100</f>
        <v>93.333333333333329</v>
      </c>
    </row>
    <row r="139" spans="1:16" ht="21" customHeight="1" x14ac:dyDescent="0.35">
      <c r="A139" s="83"/>
      <c r="B139" s="47"/>
      <c r="C139" s="47"/>
      <c r="D139" s="48"/>
      <c r="E139" s="85"/>
      <c r="F139" s="86"/>
      <c r="G139" s="87"/>
      <c r="H139" s="88"/>
      <c r="I139" s="85"/>
      <c r="J139" s="86"/>
      <c r="K139" s="87"/>
      <c r="L139" s="88"/>
      <c r="M139" s="85"/>
      <c r="N139" s="86"/>
      <c r="O139" s="86"/>
      <c r="P139" s="89"/>
    </row>
    <row r="140" spans="1:16" ht="21" customHeight="1" x14ac:dyDescent="0.35">
      <c r="A140" s="46">
        <v>6</v>
      </c>
      <c r="B140" s="47">
        <v>63</v>
      </c>
      <c r="C140" s="47">
        <v>6310</v>
      </c>
      <c r="D140" s="48" t="s">
        <v>56</v>
      </c>
      <c r="E140" s="85">
        <v>87982</v>
      </c>
      <c r="F140" s="26">
        <v>92607</v>
      </c>
      <c r="G140" s="50">
        <v>51753</v>
      </c>
      <c r="H140" s="88">
        <f t="shared" si="57"/>
        <v>55.884544364896826</v>
      </c>
      <c r="I140" s="85"/>
      <c r="J140" s="86"/>
      <c r="K140" s="87"/>
      <c r="L140" s="88"/>
      <c r="M140" s="49">
        <f t="shared" ref="M140:M141" si="123">+E140+I140</f>
        <v>87982</v>
      </c>
      <c r="N140" s="26">
        <f t="shared" ref="N140:N141" si="124">+F140+J140</f>
        <v>92607</v>
      </c>
      <c r="O140" s="26">
        <f t="shared" ref="O140:O141" si="125">+G140+K140</f>
        <v>51753</v>
      </c>
      <c r="P140" s="89">
        <f>+O140/N140*100</f>
        <v>55.884544364896826</v>
      </c>
    </row>
    <row r="141" spans="1:16" ht="21" customHeight="1" x14ac:dyDescent="0.35">
      <c r="A141" s="46">
        <v>6</v>
      </c>
      <c r="B141" s="47">
        <v>63</v>
      </c>
      <c r="C141" s="47">
        <v>6399</v>
      </c>
      <c r="D141" s="48" t="s">
        <v>132</v>
      </c>
      <c r="E141" s="85"/>
      <c r="F141" s="26"/>
      <c r="G141" s="50">
        <v>67</v>
      </c>
      <c r="H141" s="142"/>
      <c r="I141" s="85"/>
      <c r="J141" s="86"/>
      <c r="K141" s="87"/>
      <c r="L141" s="88"/>
      <c r="M141" s="49">
        <f t="shared" si="123"/>
        <v>0</v>
      </c>
      <c r="N141" s="26">
        <f t="shared" si="124"/>
        <v>0</v>
      </c>
      <c r="O141" s="26">
        <f t="shared" si="125"/>
        <v>67</v>
      </c>
      <c r="P141" s="52"/>
    </row>
    <row r="142" spans="1:16" ht="21" customHeight="1" x14ac:dyDescent="0.35">
      <c r="A142" s="75">
        <v>6</v>
      </c>
      <c r="B142" s="76">
        <v>63</v>
      </c>
      <c r="C142" s="55"/>
      <c r="D142" s="56" t="s">
        <v>57</v>
      </c>
      <c r="E142" s="78">
        <f>SUM(E140:E141)</f>
        <v>87982</v>
      </c>
      <c r="F142" s="79">
        <f>SUM(F140:F141)</f>
        <v>92607</v>
      </c>
      <c r="G142" s="80">
        <f>SUM(G140:G141)</f>
        <v>51820</v>
      </c>
      <c r="H142" s="81">
        <f t="shared" si="57"/>
        <v>55.956893107432478</v>
      </c>
      <c r="I142" s="78"/>
      <c r="J142" s="79"/>
      <c r="K142" s="80"/>
      <c r="L142" s="81"/>
      <c r="M142" s="78">
        <f>SUM(M140:M141)</f>
        <v>87982</v>
      </c>
      <c r="N142" s="79">
        <f>SUM(N140:N141)</f>
        <v>92607</v>
      </c>
      <c r="O142" s="79">
        <f>SUM(O140:O141)</f>
        <v>51820</v>
      </c>
      <c r="P142" s="82">
        <f>+O142/N142*100</f>
        <v>55.956893107432478</v>
      </c>
    </row>
    <row r="143" spans="1:16" ht="21" x14ac:dyDescent="0.35">
      <c r="A143" s="83"/>
      <c r="B143" s="47"/>
      <c r="C143" s="47"/>
      <c r="D143" s="48"/>
      <c r="E143" s="85"/>
      <c r="F143" s="86"/>
      <c r="G143" s="87"/>
      <c r="H143" s="88"/>
      <c r="I143" s="85"/>
      <c r="J143" s="86"/>
      <c r="K143" s="87"/>
      <c r="L143" s="88"/>
      <c r="M143" s="85"/>
      <c r="N143" s="86"/>
      <c r="O143" s="86"/>
      <c r="P143" s="89"/>
    </row>
    <row r="144" spans="1:16" ht="21" x14ac:dyDescent="0.35">
      <c r="A144" s="46">
        <v>6</v>
      </c>
      <c r="B144" s="47">
        <v>64</v>
      </c>
      <c r="C144" s="47">
        <v>6402</v>
      </c>
      <c r="D144" s="48" t="s">
        <v>90</v>
      </c>
      <c r="E144" s="85"/>
      <c r="F144" s="26">
        <v>2647</v>
      </c>
      <c r="G144" s="50">
        <v>2647</v>
      </c>
      <c r="H144" s="88">
        <f t="shared" si="57"/>
        <v>100</v>
      </c>
      <c r="I144" s="85"/>
      <c r="J144" s="86"/>
      <c r="K144" s="87"/>
      <c r="L144" s="88"/>
      <c r="M144" s="49">
        <f t="shared" ref="M144:M145" si="126">+E144+I144</f>
        <v>0</v>
      </c>
      <c r="N144" s="26">
        <f t="shared" ref="N144:N145" si="127">+F144+J144</f>
        <v>2647</v>
      </c>
      <c r="O144" s="26">
        <f t="shared" ref="O144:O145" si="128">+G144+K144</f>
        <v>2647</v>
      </c>
      <c r="P144" s="52">
        <f t="shared" ref="P144" si="129">+O144/N144*100</f>
        <v>100</v>
      </c>
    </row>
    <row r="145" spans="1:16" ht="21" x14ac:dyDescent="0.35">
      <c r="A145" s="46">
        <v>6</v>
      </c>
      <c r="B145" s="47">
        <v>64</v>
      </c>
      <c r="C145" s="47">
        <v>6409</v>
      </c>
      <c r="D145" s="48" t="s">
        <v>88</v>
      </c>
      <c r="E145" s="85"/>
      <c r="F145" s="26"/>
      <c r="G145" s="50">
        <v>6</v>
      </c>
      <c r="H145" s="88"/>
      <c r="I145" s="85"/>
      <c r="J145" s="86"/>
      <c r="K145" s="87"/>
      <c r="L145" s="88"/>
      <c r="M145" s="49">
        <f t="shared" si="126"/>
        <v>0</v>
      </c>
      <c r="N145" s="26">
        <f t="shared" si="127"/>
        <v>0</v>
      </c>
      <c r="O145" s="26">
        <f t="shared" si="128"/>
        <v>6</v>
      </c>
      <c r="P145" s="52"/>
    </row>
    <row r="146" spans="1:16" ht="21" x14ac:dyDescent="0.35">
      <c r="A146" s="75">
        <v>6</v>
      </c>
      <c r="B146" s="76">
        <v>64</v>
      </c>
      <c r="C146" s="55"/>
      <c r="D146" s="56" t="s">
        <v>68</v>
      </c>
      <c r="E146" s="78">
        <f>SUM(E144:E145)</f>
        <v>0</v>
      </c>
      <c r="F146" s="79">
        <f>SUM(F144:F145)</f>
        <v>2647</v>
      </c>
      <c r="G146" s="80">
        <f>SUM(G144:G145)</f>
        <v>2653</v>
      </c>
      <c r="H146" s="81">
        <f t="shared" si="57"/>
        <v>100.22667170381565</v>
      </c>
      <c r="I146" s="78"/>
      <c r="J146" s="79"/>
      <c r="K146" s="80"/>
      <c r="L146" s="81"/>
      <c r="M146" s="78">
        <f>SUM(M144:M145)</f>
        <v>0</v>
      </c>
      <c r="N146" s="79">
        <f>SUM(N144:N145)</f>
        <v>2647</v>
      </c>
      <c r="O146" s="80">
        <f>SUM(O144:O145)</f>
        <v>2653</v>
      </c>
      <c r="P146" s="82">
        <f>+O146/N146*100</f>
        <v>100.22667170381565</v>
      </c>
    </row>
    <row r="147" spans="1:16" ht="13.5" customHeight="1" thickBot="1" x14ac:dyDescent="0.4">
      <c r="A147" s="164"/>
      <c r="B147" s="63"/>
      <c r="C147" s="63"/>
      <c r="D147" s="64"/>
      <c r="E147" s="174"/>
      <c r="F147" s="175"/>
      <c r="G147" s="176"/>
      <c r="H147" s="97"/>
      <c r="I147" s="174"/>
      <c r="J147" s="175"/>
      <c r="K147" s="176"/>
      <c r="L147" s="97"/>
      <c r="M147" s="174"/>
      <c r="N147" s="175"/>
      <c r="O147" s="175"/>
      <c r="P147" s="98"/>
    </row>
    <row r="148" spans="1:16" ht="22.5" thickTop="1" thickBot="1" x14ac:dyDescent="0.4">
      <c r="A148" s="92">
        <v>6</v>
      </c>
      <c r="B148" s="30"/>
      <c r="C148" s="30"/>
      <c r="D148" s="31" t="s">
        <v>69</v>
      </c>
      <c r="E148" s="32">
        <f>+E134+E138+E142+E146</f>
        <v>134147</v>
      </c>
      <c r="F148" s="32">
        <f>+F134+F138+F142+F146</f>
        <v>138817</v>
      </c>
      <c r="G148" s="34">
        <f>+G134+G138+G142+G146</f>
        <v>104548</v>
      </c>
      <c r="H148" s="35">
        <f t="shared" si="57"/>
        <v>75.31354228948905</v>
      </c>
      <c r="I148" s="32">
        <f>+I134+I138+I142+I146</f>
        <v>0</v>
      </c>
      <c r="J148" s="32">
        <f>+J134+J138+J142+J146</f>
        <v>434</v>
      </c>
      <c r="K148" s="34">
        <f>+K134+K138+K142+K146</f>
        <v>443</v>
      </c>
      <c r="L148" s="35">
        <f>+K148/J148*100</f>
        <v>102.07373271889402</v>
      </c>
      <c r="M148" s="32">
        <f>+M134+M138+M142+M146</f>
        <v>134147</v>
      </c>
      <c r="N148" s="33">
        <f>+N134+N138+N142+N146</f>
        <v>139251</v>
      </c>
      <c r="O148" s="33">
        <f>+O134+O138+O142+O146</f>
        <v>104991</v>
      </c>
      <c r="P148" s="36">
        <f>+O148/N148*100</f>
        <v>75.396945084774984</v>
      </c>
    </row>
    <row r="149" spans="1:16" ht="16.5" customHeight="1" thickTop="1" thickBot="1" x14ac:dyDescent="0.4">
      <c r="A149" s="177"/>
      <c r="B149" s="95"/>
      <c r="C149" s="95"/>
      <c r="D149" s="96"/>
      <c r="E149" s="65"/>
      <c r="F149" s="66"/>
      <c r="G149" s="67"/>
      <c r="H149" s="68"/>
      <c r="I149" s="65"/>
      <c r="J149" s="66"/>
      <c r="K149" s="67"/>
      <c r="L149" s="68"/>
      <c r="M149" s="65"/>
      <c r="N149" s="66"/>
      <c r="O149" s="66"/>
      <c r="P149" s="69"/>
    </row>
    <row r="150" spans="1:16" ht="24.75" customHeight="1" thickBot="1" x14ac:dyDescent="0.4">
      <c r="A150" s="178"/>
      <c r="B150" s="179"/>
      <c r="C150" s="179"/>
      <c r="D150" s="180" t="s">
        <v>89</v>
      </c>
      <c r="E150" s="181">
        <f>E7+E17+E39+E102+E120+E131+E148</f>
        <v>763089</v>
      </c>
      <c r="F150" s="181">
        <f>F7+F17+F39+F102+F120+F131+F148</f>
        <v>796869</v>
      </c>
      <c r="G150" s="182">
        <f>G7+G17+G39+G102+G120+G131+G148</f>
        <v>821505</v>
      </c>
      <c r="H150" s="183">
        <f t="shared" si="57"/>
        <v>103.09159974851576</v>
      </c>
      <c r="I150" s="181">
        <f>+I148+I131+I120+I102+I39+I17+I7</f>
        <v>794785</v>
      </c>
      <c r="J150" s="181">
        <f>+J148+J131+J120+J102+J39+J17+J7</f>
        <v>796005</v>
      </c>
      <c r="K150" s="182">
        <f>+K148+K131+K120+K102+K39+K17+K7</f>
        <v>891940</v>
      </c>
      <c r="L150" s="183">
        <f>+K150/J150*100</f>
        <v>112.05205997449765</v>
      </c>
      <c r="M150" s="181">
        <f>+M148+M131+M120+M102+M39+M17+M7</f>
        <v>1557874</v>
      </c>
      <c r="N150" s="181">
        <f>+N148+N131+N120+N102+N39+N17+N7</f>
        <v>1592874</v>
      </c>
      <c r="O150" s="182">
        <f>+O148+O131+O120+O102+O39+O17+O7</f>
        <v>1713445</v>
      </c>
      <c r="P150" s="184">
        <f>+O150/N150*100</f>
        <v>107.56939971397613</v>
      </c>
    </row>
    <row r="151" spans="1:16" ht="21" x14ac:dyDescent="0.35">
      <c r="A151" s="120"/>
      <c r="B151" s="120"/>
      <c r="C151" s="120"/>
      <c r="D151" s="185"/>
      <c r="E151" s="186"/>
      <c r="F151" s="120"/>
      <c r="G151" s="120"/>
      <c r="H151" s="187"/>
      <c r="I151" s="186"/>
      <c r="J151" s="120"/>
      <c r="K151" s="120"/>
      <c r="L151" s="120"/>
      <c r="M151" s="188"/>
      <c r="N151" s="188"/>
      <c r="O151" s="188"/>
      <c r="P151" s="187"/>
    </row>
    <row r="152" spans="1:16" ht="21" x14ac:dyDescent="0.35">
      <c r="A152" s="120"/>
      <c r="B152" s="120"/>
      <c r="C152" s="120"/>
      <c r="D152" s="185"/>
      <c r="E152" s="186"/>
      <c r="F152" s="120"/>
      <c r="G152" s="120"/>
      <c r="H152" s="187"/>
      <c r="I152" s="186"/>
      <c r="J152" s="120"/>
      <c r="K152" s="120"/>
      <c r="L152" s="120"/>
      <c r="M152" s="188"/>
      <c r="N152" s="188"/>
      <c r="O152" s="188"/>
      <c r="P152" s="187"/>
    </row>
    <row r="153" spans="1:16" ht="18.75" x14ac:dyDescent="0.3">
      <c r="A153" s="189"/>
      <c r="E153" s="190"/>
      <c r="G153" s="190"/>
      <c r="H153" s="191"/>
      <c r="M153" s="190"/>
      <c r="N153" s="190"/>
      <c r="O153" s="190"/>
      <c r="P153" s="191"/>
    </row>
    <row r="154" spans="1:16" x14ac:dyDescent="0.25">
      <c r="P154" s="191"/>
    </row>
    <row r="156" spans="1:16" ht="21" x14ac:dyDescent="0.35">
      <c r="B156" s="192"/>
      <c r="C156" s="192"/>
      <c r="D156" s="193"/>
    </row>
    <row r="157" spans="1:16" ht="21" x14ac:dyDescent="0.35">
      <c r="A157" s="192"/>
      <c r="B157" s="192"/>
      <c r="C157" s="192"/>
      <c r="D157" s="193"/>
      <c r="K157" s="190"/>
    </row>
    <row r="158" spans="1:16" ht="21" x14ac:dyDescent="0.35">
      <c r="A158" s="192"/>
      <c r="B158" s="192"/>
      <c r="C158" s="192"/>
      <c r="D158" s="192"/>
    </row>
    <row r="159" spans="1:16" ht="21" x14ac:dyDescent="0.35">
      <c r="A159" s="192"/>
      <c r="B159" s="192"/>
      <c r="C159" s="192"/>
      <c r="D159" s="192"/>
    </row>
    <row r="160" spans="1:16" ht="21" x14ac:dyDescent="0.35">
      <c r="A160" s="192"/>
      <c r="B160" s="192"/>
      <c r="C160" s="192"/>
      <c r="D160" s="192"/>
    </row>
    <row r="161" spans="1:6" ht="21" x14ac:dyDescent="0.35">
      <c r="A161" s="192"/>
      <c r="B161" s="192"/>
      <c r="C161" s="192"/>
      <c r="D161" s="192"/>
      <c r="F161" s="190"/>
    </row>
    <row r="162" spans="1:6" ht="21" x14ac:dyDescent="0.35">
      <c r="A162" s="192"/>
      <c r="B162" s="192"/>
      <c r="C162" s="192"/>
      <c r="D162" s="192"/>
    </row>
    <row r="163" spans="1:6" ht="21" x14ac:dyDescent="0.35">
      <c r="A163" s="192"/>
      <c r="B163" s="192"/>
      <c r="C163" s="192"/>
      <c r="D163" s="192"/>
    </row>
    <row r="164" spans="1:6" ht="21" x14ac:dyDescent="0.35">
      <c r="A164" s="192"/>
      <c r="B164" s="192"/>
      <c r="C164" s="192"/>
      <c r="D164" s="192"/>
    </row>
    <row r="165" spans="1:6" ht="21" x14ac:dyDescent="0.35">
      <c r="A165" s="192"/>
      <c r="B165" s="192"/>
      <c r="C165" s="192"/>
      <c r="D165" s="192"/>
    </row>
    <row r="166" spans="1:6" ht="21" x14ac:dyDescent="0.35">
      <c r="A166" s="192"/>
      <c r="B166" s="192"/>
      <c r="C166" s="192"/>
      <c r="D166" s="192"/>
    </row>
    <row r="167" spans="1:6" ht="21" x14ac:dyDescent="0.35">
      <c r="A167" s="192"/>
      <c r="B167" s="192"/>
      <c r="C167" s="192"/>
      <c r="D167" s="192"/>
    </row>
    <row r="168" spans="1:6" ht="21" x14ac:dyDescent="0.35">
      <c r="A168" s="192"/>
      <c r="B168" s="192"/>
      <c r="C168" s="192"/>
      <c r="D168" s="192"/>
    </row>
  </sheetData>
  <phoneticPr fontId="0" type="noConversion"/>
  <printOptions horizontalCentered="1"/>
  <pageMargins left="0.31496062992125984" right="0.51181102362204722" top="0.56999999999999995" bottom="0.62" header="0.27559055118110237" footer="0.52"/>
  <pageSetup paperSize="9" scale="50" fitToHeight="3" orientation="landscape" r:id="rId1"/>
  <headerFooter alignWithMargins="0">
    <oddHeader xml:space="preserve">&amp;R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18</Rok>
    <_dlc_DocId xmlns="fc3156d0-6477-4e59-85db-677a3ac3ddef">K6F56YJ4D42X-540-921</_dlc_DocId>
    <_dlc_DocIdUrl xmlns="fc3156d0-6477-4e59-85db-677a3ac3ddef">
      <Url>http://sharepoint.brno.cz/ORF/rozpocet/_layouts/15/DocIdRedir.aspx?ID=K6F56YJ4D42X-540-921</Url>
      <Description>K6F56YJ4D42X-540-921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B4079-F977-41AD-A8BC-D75B254353EE}">
  <ds:schemaRefs>
    <ds:schemaRef ds:uri="fc3156d0-6477-4e59-85db-677a3ac3ddef"/>
    <ds:schemaRef ds:uri="626c80ca-c64a-4e2b-8fdc-4ca129da90da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03423CE-ACA9-46CA-A121-96E318DBCC1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FBB6DAF-D5AD-4E15-BA74-1DA38F4805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A77279-5DC6-4E1A-9B11-957375EF9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Příjmy</vt:lpstr>
      <vt:lpstr>D a T</vt:lpstr>
      <vt:lpstr>N a K</vt:lpstr>
      <vt:lpstr>'D a T'!Názvy_tisku</vt:lpstr>
      <vt:lpstr>'N a K'!Názvy_tisku</vt:lpstr>
      <vt:lpstr>'D a T'!Oblast_tisku</vt:lpstr>
      <vt:lpstr>'N a K'!Oblast_tisku</vt:lpstr>
      <vt:lpstr>Příjmy!Oblast_tisku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ing. Marcela Dušková</dc:creator>
  <cp:lastModifiedBy>Jiri Trnecka</cp:lastModifiedBy>
  <cp:lastPrinted>2017-04-10T08:30:52Z</cp:lastPrinted>
  <dcterms:created xsi:type="dcterms:W3CDTF">1999-11-22T06:38:01Z</dcterms:created>
  <dcterms:modified xsi:type="dcterms:W3CDTF">2017-06-19T09:25:17Z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f496dd2b-c6ea-441e-96d2-0d5b76a305a9</vt:lpwstr>
  </property>
</Properties>
</file>