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60" windowWidth="11340" windowHeight="6540" activeTab="0"/>
  </bookViews>
  <sheets>
    <sheet name="Oddíly" sheetId="1" r:id="rId1"/>
    <sheet name="odd.-§" sheetId="2" r:id="rId2"/>
    <sheet name="Odd_podrobné" sheetId="3" r:id="rId3"/>
  </sheets>
  <definedNames>
    <definedName name="&#13;">#REF!</definedName>
    <definedName name="_xlnm._FilterDatabase" localSheetId="0">'Oddíly'!$A$7:$D$9</definedName>
    <definedName name="_xlnm._FilterDatabase" localSheetId="0" hidden="1">'Oddíly'!$A$5:$D$5</definedName>
    <definedName name="_xlnm.Print_Titles" localSheetId="1">'odd.-§'!$1:$5</definedName>
    <definedName name="_xlnm.Print_Titles" localSheetId="0">'Oddíly'!$5:$5</definedName>
    <definedName name="_xlnm.Print_Area" localSheetId="1">'odd.-§'!$A$1:$I$139</definedName>
    <definedName name="_xlnm.Print_Area" localSheetId="2">'Odd_podrobné'!$A$1:$D$349</definedName>
    <definedName name="_xlnm.Print_Area" localSheetId="0">'Oddíly'!$A$1:$F$63</definedName>
  </definedNames>
  <calcPr fullCalcOnLoad="1"/>
</workbook>
</file>

<file path=xl/sharedStrings.xml><?xml version="1.0" encoding="utf-8"?>
<sst xmlns="http://schemas.openxmlformats.org/spreadsheetml/2006/main" count="724" uniqueCount="215">
  <si>
    <t>52 Civilní připravenost na krizové stavy</t>
  </si>
  <si>
    <t>§</t>
  </si>
  <si>
    <t>Název paragrafu</t>
  </si>
  <si>
    <t>Ostatní záležitosti sdělovacích prostředků</t>
  </si>
  <si>
    <t>Ostatní zájmová činnost a rekreace</t>
  </si>
  <si>
    <t>Zastupitelstva obcí</t>
  </si>
  <si>
    <t>Činnost místní správy</t>
  </si>
  <si>
    <t>Mezinárodní spolupráce</t>
  </si>
  <si>
    <t>Obecné příjmy a výdaje z finančních operací</t>
  </si>
  <si>
    <t>Finanční operace j.n.</t>
  </si>
  <si>
    <t>Pitná voda</t>
  </si>
  <si>
    <t>Zachování a obnova kulturních památek</t>
  </si>
  <si>
    <t>Pohřebnictví</t>
  </si>
  <si>
    <t>Monitoring ochrany ovzduší</t>
  </si>
  <si>
    <t>Sběr a svoz komunálních odpadů</t>
  </si>
  <si>
    <t>Monitoring půdy a podzemní vody</t>
  </si>
  <si>
    <t>Ochrana druhů a stanovišť</t>
  </si>
  <si>
    <t>Chráněné části přírody</t>
  </si>
  <si>
    <t>Provozní výdaje celkem</t>
  </si>
  <si>
    <t>Kapitálové výdaje celkem</t>
  </si>
  <si>
    <t>(%)</t>
  </si>
  <si>
    <t>Ekologická výchova a osvěta</t>
  </si>
  <si>
    <t>Celospolečenské funkce lesů</t>
  </si>
  <si>
    <t>Územní plánování</t>
  </si>
  <si>
    <t>Ostatní dráhy</t>
  </si>
  <si>
    <t>Úpravy drobných vodních toků</t>
  </si>
  <si>
    <t>Veřejné osvětlení</t>
  </si>
  <si>
    <t>Odborné léčebné ústavy</t>
  </si>
  <si>
    <t>Bezpečnost a veřejný pořádek</t>
  </si>
  <si>
    <t>Divadelní činnost</t>
  </si>
  <si>
    <t>Hudební činnost</t>
  </si>
  <si>
    <t>Činnosti knihovnické</t>
  </si>
  <si>
    <t>Činnosti muzeí a galerií</t>
  </si>
  <si>
    <t>Výstavní činnosti v kultuře</t>
  </si>
  <si>
    <t>Základní školy</t>
  </si>
  <si>
    <t>Využití volného času dětí a mládeže</t>
  </si>
  <si>
    <t>Archivní činnost</t>
  </si>
  <si>
    <t>Ozdravování hosp. zvířat, pol. a spec. plodin</t>
  </si>
  <si>
    <t>10 Zemědělství a lesní hospodářství</t>
  </si>
  <si>
    <t>21 Průmysl, stavebnictví, obchod a služby</t>
  </si>
  <si>
    <t>Silnice</t>
  </si>
  <si>
    <t>Ostatní záležitosti pozemních komunikací</t>
  </si>
  <si>
    <t>22 Doprava</t>
  </si>
  <si>
    <t>Odvádění a čištění odpadních vod j.n.</t>
  </si>
  <si>
    <t>23 Vodní hospodářství</t>
  </si>
  <si>
    <t>31 Vzdělávání</t>
  </si>
  <si>
    <t>33 Kultura, církve a sdělovací prostředky</t>
  </si>
  <si>
    <t>34 Tělovýchova a zájmová činnost</t>
  </si>
  <si>
    <t>35 Zdravotnictví</t>
  </si>
  <si>
    <t>36 Bydlení, komunální služby a územní rozvoj</t>
  </si>
  <si>
    <t>Péče o vzhled obcí a veřejnou zeleň</t>
  </si>
  <si>
    <t>37 Ochrana životního prostředí</t>
  </si>
  <si>
    <t>53 Bezpečnost a veřejný pořádek</t>
  </si>
  <si>
    <t>55 Požární ochrana a integrovaný záchranný systém</t>
  </si>
  <si>
    <t>62 Jiné veřejné služby a činnosti (dosud nespecifikované)</t>
  </si>
  <si>
    <t>64 Ostatní činnosti</t>
  </si>
  <si>
    <t xml:space="preserve">61 Státní správa a územní samospráva    </t>
  </si>
  <si>
    <t>Územní rozvoj</t>
  </si>
  <si>
    <t>I. Provozní výdaje</t>
  </si>
  <si>
    <t>Správce</t>
  </si>
  <si>
    <t>8200 - MP</t>
  </si>
  <si>
    <t>II. Kapitálové výdaje</t>
  </si>
  <si>
    <t>5600 - OI</t>
  </si>
  <si>
    <t>Provozní a kapitálové výdaje celkem</t>
  </si>
  <si>
    <t>5400 - OD</t>
  </si>
  <si>
    <t>Záležitosti v dopravě j. n.</t>
  </si>
  <si>
    <t>5700 - OTS</t>
  </si>
  <si>
    <t>Odvádění a čištění odpadních vod</t>
  </si>
  <si>
    <t>7400 - OŠMT</t>
  </si>
  <si>
    <t>Školní stravování při předškol. a zákl. vzděl.</t>
  </si>
  <si>
    <t>Ost. zaříz. souvis. s vých. a vzděl. mládeže</t>
  </si>
  <si>
    <t>7300 - OK</t>
  </si>
  <si>
    <t>7500 - OPP</t>
  </si>
  <si>
    <t>Pořizování, zachování a obnova kulturních hodnot</t>
  </si>
  <si>
    <t>3200 - OVV</t>
  </si>
  <si>
    <t>Ostatní tělovýchovná činnost</t>
  </si>
  <si>
    <t>Všeobecná ambulantní péče</t>
  </si>
  <si>
    <t>7100 - OZ</t>
  </si>
  <si>
    <t>Ost. zdravotnická zař. a služby pro zdravotnictví</t>
  </si>
  <si>
    <t>Prevence před drogami, alkoholem a nikot.</t>
  </si>
  <si>
    <t>Ostatní činnost ve zdravotnictví j.n.</t>
  </si>
  <si>
    <t>7200 - OSP</t>
  </si>
  <si>
    <t>Bytové hospodářství</t>
  </si>
  <si>
    <t>Programy rozvoje bydlení a byt. hosp.</t>
  </si>
  <si>
    <t>5700- OTS</t>
  </si>
  <si>
    <t>Výstavba a údržba místních inž. sítí</t>
  </si>
  <si>
    <t xml:space="preserve">Komunální služby a územní rozvoj </t>
  </si>
  <si>
    <t>Využívání a znešk. komun. odpadů</t>
  </si>
  <si>
    <t>Ostatní nakládání s odpady</t>
  </si>
  <si>
    <t>Ostatní ochrana půdy a spodní vody</t>
  </si>
  <si>
    <t>Protierozní a protipožární ochrana</t>
  </si>
  <si>
    <t>Soc. péče a pomoc přistěh. vybr. etnikům</t>
  </si>
  <si>
    <t>3600 - OOBR</t>
  </si>
  <si>
    <t>7200- OSP</t>
  </si>
  <si>
    <t>5300 - OMI</t>
  </si>
  <si>
    <t xml:space="preserve">63 Finanční operace  </t>
  </si>
  <si>
    <t xml:space="preserve">Ostatní činnosti j.n. </t>
  </si>
  <si>
    <t>Ostatní záležitosti předškolní výchovy a zákl. vzděl.</t>
  </si>
  <si>
    <t>Ostatní ústavní péče</t>
  </si>
  <si>
    <t>Předškolní zařízení</t>
  </si>
  <si>
    <t>Ost. záležitosti ochr. památek a péče o kult. dědictví</t>
  </si>
  <si>
    <t>Ostatní záležitosti kultury</t>
  </si>
  <si>
    <t>Cestovní ruch</t>
  </si>
  <si>
    <t>Domovy mládeže</t>
  </si>
  <si>
    <t xml:space="preserve">  - rekapitulace dle oddílů (v tis. Kč)</t>
  </si>
  <si>
    <t>sk.</t>
  </si>
  <si>
    <t>Odd.</t>
  </si>
  <si>
    <t>Název oddílu</t>
  </si>
  <si>
    <t>Podíl na výdajích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</si>
  <si>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</si>
  <si>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</si>
  <si>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</si>
  <si>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</si>
  <si>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</si>
  <si>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</si>
  <si>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</si>
  <si>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Zdravotnictví</t>
  </si>
  <si>
    <t xml:space="preserve">Bydlení, komunální služby a územní rozvoj                  </t>
  </si>
  <si>
    <t>Ochrana životního prostředí</t>
  </si>
  <si>
    <t>Sociální péče a pomoc</t>
  </si>
  <si>
    <t>Civilní připravenost na krizové stavy</t>
  </si>
  <si>
    <t>Požární ochrana a integrovaný záchranný systém</t>
  </si>
  <si>
    <t xml:space="preserve">Státní správa a územní samospráva    </t>
  </si>
  <si>
    <t>Jiné veřejné služby a činnosti</t>
  </si>
  <si>
    <t>Finanční operace</t>
  </si>
  <si>
    <t xml:space="preserve">Ostatní činnosti               </t>
  </si>
  <si>
    <t>CELKEM</t>
  </si>
  <si>
    <t>Sk.</t>
  </si>
  <si>
    <t xml:space="preserve">Provozní </t>
  </si>
  <si>
    <t>Kapitálové výdaje</t>
  </si>
  <si>
    <t>Výdaje</t>
  </si>
  <si>
    <t>prov./celk.</t>
  </si>
  <si>
    <t>kap./celk.</t>
  </si>
  <si>
    <t>výdaje</t>
  </si>
  <si>
    <t>celkem</t>
  </si>
  <si>
    <t>1 Zemědělství a lesní hospodářství</t>
  </si>
  <si>
    <t>Ostatní záležitosti v dopravě</t>
  </si>
  <si>
    <t>Odvádění a čištění odpadních vod a nakládání s kaly</t>
  </si>
  <si>
    <t>Odvádění a čištění odpadních vod jinde nezařazené</t>
  </si>
  <si>
    <t>2 Průmyslová a ostatní odvětví hospodářství</t>
  </si>
  <si>
    <t>Ostatní záležitosti předškolní výchovy a základního vzděl.</t>
  </si>
  <si>
    <t>Školní stravování při předškolním a základním  vzděl.</t>
  </si>
  <si>
    <t>Ostatní zařízení - výchova a vzdělávání mládeže</t>
  </si>
  <si>
    <t xml:space="preserve">Ostatní záležitosti kultury </t>
  </si>
  <si>
    <t>Pořízení zach. a obnova kulturních hodnot</t>
  </si>
  <si>
    <t>Ostatní záležitosti ochrany památek a péče o kult. dědictví</t>
  </si>
  <si>
    <t xml:space="preserve">Ostatní tělovýchovná činnost </t>
  </si>
  <si>
    <t xml:space="preserve">Všeobecná ambulantní péče </t>
  </si>
  <si>
    <t xml:space="preserve">Ostatní ústavní péče  </t>
  </si>
  <si>
    <t>Ostatní zdrav. zařízení a služby pro zdravotnictví</t>
  </si>
  <si>
    <t>Prev. před drog., alkoh., nikot. a j. náv. drog.</t>
  </si>
  <si>
    <t>Ostatní činnost ve zdravotnictví</t>
  </si>
  <si>
    <t xml:space="preserve">Bytové hospodářství </t>
  </si>
  <si>
    <t>Ost. programy rozvoje bydlení a byt. hosp.</t>
  </si>
  <si>
    <t>Výstavba a údržba místních inženýr. sítí</t>
  </si>
  <si>
    <t>Komunální a územní rozvoj j.n.</t>
  </si>
  <si>
    <t>Ost. záležitosti bydlení, kom. služeb a územ. rozvoje</t>
  </si>
  <si>
    <t>Využívání a zneškodňování kom. odpadů</t>
  </si>
  <si>
    <t>Ostatní nakládání s odpady j.n.</t>
  </si>
  <si>
    <t>Ostatní ochrana půdy a spodních vod</t>
  </si>
  <si>
    <t>Protierozní, protilavinová a protipožární ochrana</t>
  </si>
  <si>
    <t>3 Služby pro obyvatelstvo</t>
  </si>
  <si>
    <t>4 Sociální věci a politika zaměstnanosti</t>
  </si>
  <si>
    <t>Činnost ost. org. st. spr. v obl. civil. nouz. hospod.</t>
  </si>
  <si>
    <t>Činnost ostatních orgánů st. správy v IZS</t>
  </si>
  <si>
    <t>5 Bezpečnost státu a právní ochrana</t>
  </si>
  <si>
    <t>63 Finanční operace</t>
  </si>
  <si>
    <t>Ostatní činnosti j.n. (rezervy, transfery MČ)</t>
  </si>
  <si>
    <t>6 Všeobecná veřejná správa a služby</t>
  </si>
  <si>
    <t>VÝDAJE MĚSTA CELKEM</t>
  </si>
  <si>
    <t xml:space="preserve"> - dle oddílů (v tis. Kč)</t>
  </si>
  <si>
    <t>1700 - ORF</t>
  </si>
  <si>
    <t>4100 - OÚPR</t>
  </si>
  <si>
    <t>4200 - OŽP</t>
  </si>
  <si>
    <t>4300 - OVLHZ</t>
  </si>
  <si>
    <t>Os. asistence, peč. služba a podpora sam. bydlení</t>
  </si>
  <si>
    <t>Domovy</t>
  </si>
  <si>
    <t>Ost. služby a činnosti v oblasti soc. péče</t>
  </si>
  <si>
    <t>Ost. služby a činnosti v oblasti soc. prevence</t>
  </si>
  <si>
    <t>Ostatní záležitosti bezpečnosti a veřejného pořádku</t>
  </si>
  <si>
    <t>Úpravy hospodářsky významných a vodáren. toků</t>
  </si>
  <si>
    <t>Soc. pomoc os. v hm. nouzi a soc. nepřizp.</t>
  </si>
  <si>
    <t>Úpravy hospodářsky významných a vodárenských toků</t>
  </si>
  <si>
    <t>záv. plán</t>
  </si>
  <si>
    <t>PV</t>
  </si>
  <si>
    <t>KV</t>
  </si>
  <si>
    <t>Ostatní výzkum a vývoj</t>
  </si>
  <si>
    <t>38 Ostatní výzkum a vývoj</t>
  </si>
  <si>
    <t>Ostatní výzkum a vývoj odvětvově nespecifikovaný</t>
  </si>
  <si>
    <t>1900 - KPMB</t>
  </si>
  <si>
    <t>3900 - AMB</t>
  </si>
  <si>
    <t>Ostatní činnosti ve zdravotnictví</t>
  </si>
  <si>
    <t>43 Sociální péče a pomoc</t>
  </si>
  <si>
    <t>FM</t>
  </si>
  <si>
    <t>Ostatní záležitosti v silniční dopravě</t>
  </si>
  <si>
    <t>Sportovní zařízení v majetku obce</t>
  </si>
  <si>
    <t>Ostatní nemocnice</t>
  </si>
  <si>
    <t>Nízkoprahová zařízení pro děti a mládež</t>
  </si>
  <si>
    <t>Prevence vzniku odpadů</t>
  </si>
  <si>
    <t>4100 -  OÚPR</t>
  </si>
  <si>
    <t>6200 - BO</t>
  </si>
  <si>
    <t>6300 - MO</t>
  </si>
  <si>
    <t>Ost. zálež. bydlení, komun. služeb a úz. rozvoje</t>
  </si>
  <si>
    <t>Soc. pomoc os. v hm. nouzi a soc. nepřizpůsobivým</t>
  </si>
  <si>
    <t>Činnost ostatních orgánů státní správy v oblasti CNH</t>
  </si>
  <si>
    <t>Činnost ostatních orgánů státní správy v IZS</t>
  </si>
  <si>
    <t>62 Jiné veřejné služby a činnosti</t>
  </si>
  <si>
    <t>NR 2011</t>
  </si>
  <si>
    <t>Tísňová péče</t>
  </si>
  <si>
    <t>Záležitosti vodních toků a vodohospodářských děl</t>
  </si>
  <si>
    <t>Soc. pomoc os. v hmotné nouzi a soc. nepřízp.</t>
  </si>
  <si>
    <t>6600 - OSM</t>
  </si>
  <si>
    <t>Schválený rozpočet provozních a kapitálových výdajů města na rok 2011 (v tis. Kč)</t>
  </si>
  <si>
    <t>Schválený rozpočet provozních a kapitálových výdajů města na rok 2011</t>
  </si>
  <si>
    <t>SR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</si>
</sst>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_-* #,##0.00\ [$€-1]_-;\-* #,##0.00\ [$€-1]_-;_-* &quot;-&quot;??\ [$€-1]_-"/>
    <numFmt numFmtId="184" formatCode="#,##0.00_ ;[Red]\-#,##0.00\ "/>
  </numFmts>
  <fonts count="3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"/>
      <family val="0"/>
    </font>
    <font>
      <sz val="14"/>
      <name val="Times New Roman CE"/>
      <family val="1"/>
    </font>
    <font>
      <b/>
      <u val="single"/>
      <sz val="22"/>
      <name val="Times New Roman CE"/>
      <family val="1"/>
    </font>
    <font>
      <b/>
      <u val="single"/>
      <sz val="18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1"/>
    </font>
    <font>
      <sz val="14"/>
      <name val="Times New Roman"/>
      <family val="1"/>
    </font>
    <font>
      <b/>
      <sz val="20"/>
      <color indexed="8"/>
      <name val="Times New Roman CE"/>
      <family val="1"/>
    </font>
    <font>
      <sz val="16"/>
      <color indexed="10"/>
      <name val="Arial"/>
      <family val="2"/>
    </font>
    <font>
      <sz val="14"/>
      <name val="Arial"/>
      <family val="0"/>
    </font>
    <font>
      <b/>
      <sz val="12"/>
      <name val="Times New Roman CE"/>
      <family val="1"/>
    </font>
    <font>
      <sz val="16"/>
      <name val="Arial"/>
      <family val="0"/>
    </font>
    <font>
      <b/>
      <u val="single"/>
      <sz val="24"/>
      <name val="Times New Roman CE"/>
      <family val="1"/>
    </font>
    <font>
      <b/>
      <sz val="1.5"/>
      <name val="Arial"/>
      <family val="0"/>
    </font>
    <font>
      <sz val="1.25"/>
      <name val="Arial"/>
      <family val="0"/>
    </font>
    <font>
      <b/>
      <sz val="1.25"/>
      <name val="Arial"/>
      <family val="0"/>
    </font>
    <font>
      <b/>
      <u val="single"/>
      <sz val="10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8" fillId="0" borderId="0" xfId="33">
      <alignment/>
      <protection/>
    </xf>
    <xf numFmtId="0" fontId="8" fillId="0" borderId="0" xfId="33" applyFont="1">
      <alignment/>
      <protection/>
    </xf>
    <xf numFmtId="0" fontId="11" fillId="0" borderId="1" xfId="31" applyFont="1" applyBorder="1" applyAlignment="1">
      <alignment horizontal="center"/>
      <protection/>
    </xf>
    <xf numFmtId="3" fontId="11" fillId="0" borderId="1" xfId="31" applyFont="1" applyFill="1" applyBorder="1" applyAlignment="1">
      <alignment horizontal="center"/>
      <protection/>
    </xf>
    <xf numFmtId="3" fontId="11" fillId="0" borderId="2" xfId="31" applyFont="1" applyBorder="1" applyAlignment="1">
      <alignment horizontal="center"/>
      <protection/>
    </xf>
    <xf numFmtId="0" fontId="13" fillId="0" borderId="3" xfId="33" applyFont="1" applyBorder="1" applyProtection="1">
      <alignment/>
      <protection/>
    </xf>
    <xf numFmtId="0" fontId="15" fillId="0" borderId="0" xfId="33" applyFont="1" applyAlignment="1">
      <alignment horizontal="center"/>
      <protection/>
    </xf>
    <xf numFmtId="0" fontId="17" fillId="0" borderId="4" xfId="33" applyFont="1" applyBorder="1">
      <alignment/>
      <protection/>
    </xf>
    <xf numFmtId="0" fontId="8" fillId="0" borderId="5" xfId="33" applyFont="1" applyBorder="1">
      <alignment/>
      <protection/>
    </xf>
    <xf numFmtId="0" fontId="11" fillId="0" borderId="6" xfId="31" applyFont="1" applyBorder="1" applyAlignment="1">
      <alignment horizontal="center"/>
      <protection/>
    </xf>
    <xf numFmtId="0" fontId="11" fillId="0" borderId="7" xfId="31" applyFont="1" applyBorder="1" applyAlignment="1">
      <alignment horizontal="center"/>
      <protection/>
    </xf>
    <xf numFmtId="0" fontId="11" fillId="0" borderId="8" xfId="31" applyFont="1" applyBorder="1" applyAlignment="1">
      <alignment horizontal="center"/>
      <protection/>
    </xf>
    <xf numFmtId="0" fontId="13" fillId="0" borderId="9" xfId="33" applyFont="1" applyBorder="1" applyAlignment="1">
      <alignment horizontal="center"/>
      <protection/>
    </xf>
    <xf numFmtId="0" fontId="13" fillId="0" borderId="10" xfId="33" applyFont="1" applyBorder="1" applyProtection="1">
      <alignment/>
      <protection/>
    </xf>
    <xf numFmtId="0" fontId="18" fillId="0" borderId="10" xfId="31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3" fillId="0" borderId="10" xfId="31" applyFont="1" applyFill="1" applyBorder="1" applyAlignment="1">
      <alignment horizontal="center"/>
      <protection/>
    </xf>
    <xf numFmtId="0" fontId="13" fillId="0" borderId="11" xfId="33" applyFont="1" applyBorder="1" applyAlignment="1">
      <alignment horizontal="center"/>
      <protection/>
    </xf>
    <xf numFmtId="0" fontId="13" fillId="0" borderId="12" xfId="33" applyFont="1" applyBorder="1" applyProtection="1">
      <alignment/>
      <protection/>
    </xf>
    <xf numFmtId="0" fontId="13" fillId="0" borderId="12" xfId="33" applyFont="1" applyBorder="1" applyAlignment="1" applyProtection="1">
      <alignment horizontal="center"/>
      <protection/>
    </xf>
    <xf numFmtId="0" fontId="10" fillId="0" borderId="13" xfId="33" applyFont="1" applyFill="1" applyBorder="1">
      <alignment/>
      <protection/>
    </xf>
    <xf numFmtId="0" fontId="13" fillId="0" borderId="14" xfId="33" applyFont="1" applyFill="1" applyBorder="1" applyProtection="1">
      <alignment/>
      <protection/>
    </xf>
    <xf numFmtId="0" fontId="13" fillId="0" borderId="14" xfId="33" applyFont="1" applyFill="1" applyBorder="1" applyAlignment="1" applyProtection="1">
      <alignment horizontal="center"/>
      <protection/>
    </xf>
    <xf numFmtId="0" fontId="10" fillId="0" borderId="15" xfId="33" applyFont="1" applyFill="1" applyBorder="1">
      <alignment/>
      <protection/>
    </xf>
    <xf numFmtId="0" fontId="13" fillId="0" borderId="0" xfId="33" applyFont="1" applyFill="1" applyBorder="1" applyProtection="1">
      <alignment/>
      <protection/>
    </xf>
    <xf numFmtId="0" fontId="13" fillId="0" borderId="0" xfId="33" applyFont="1" applyFill="1" applyBorder="1" applyAlignment="1" applyProtection="1">
      <alignment horizontal="center"/>
      <protection/>
    </xf>
    <xf numFmtId="3" fontId="10" fillId="0" borderId="0" xfId="33" applyNumberFormat="1" applyFont="1" applyFill="1" applyBorder="1" applyProtection="1">
      <alignment/>
      <protection/>
    </xf>
    <xf numFmtId="165" fontId="10" fillId="0" borderId="0" xfId="33" applyNumberFormat="1" applyFont="1" applyFill="1" applyBorder="1" applyAlignment="1" applyProtection="1">
      <alignment horizontal="right"/>
      <protection/>
    </xf>
    <xf numFmtId="0" fontId="17" fillId="0" borderId="15" xfId="33" applyFont="1" applyBorder="1">
      <alignment/>
      <protection/>
    </xf>
    <xf numFmtId="0" fontId="8" fillId="0" borderId="0" xfId="33" applyFont="1" applyBorder="1">
      <alignment/>
      <protection/>
    </xf>
    <xf numFmtId="0" fontId="8" fillId="0" borderId="0" xfId="33" applyFont="1" applyFill="1">
      <alignment/>
      <protection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13" fillId="0" borderId="10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3" fontId="13" fillId="0" borderId="8" xfId="30" applyNumberFormat="1" applyFont="1" applyFill="1" applyBorder="1" applyAlignment="1">
      <alignment horizontal="center"/>
      <protection/>
    </xf>
    <xf numFmtId="0" fontId="13" fillId="0" borderId="9" xfId="33" applyFont="1" applyBorder="1" applyAlignment="1">
      <alignment horizontal="left"/>
      <protection/>
    </xf>
    <xf numFmtId="0" fontId="13" fillId="0" borderId="11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/>
    </xf>
    <xf numFmtId="0" fontId="13" fillId="0" borderId="0" xfId="33" applyFont="1" applyBorder="1">
      <alignment/>
      <protection/>
    </xf>
    <xf numFmtId="0" fontId="13" fillId="0" borderId="0" xfId="33" applyFont="1" applyBorder="1" applyProtection="1">
      <alignment/>
      <protection/>
    </xf>
    <xf numFmtId="0" fontId="13" fillId="0" borderId="0" xfId="33" applyFont="1" applyBorder="1" applyAlignment="1" applyProtection="1">
      <alignment horizontal="center"/>
      <protection/>
    </xf>
    <xf numFmtId="165" fontId="9" fillId="0" borderId="0" xfId="33" applyNumberFormat="1" applyFont="1" applyFill="1" applyBorder="1" applyAlignment="1" applyProtection="1">
      <alignment horizontal="right"/>
      <protection/>
    </xf>
    <xf numFmtId="0" fontId="8" fillId="0" borderId="0" xfId="33" applyFill="1">
      <alignment/>
      <protection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9" fillId="0" borderId="0" xfId="32" applyFont="1" applyAlignment="1">
      <alignment horizontal="center"/>
      <protection/>
    </xf>
    <xf numFmtId="0" fontId="1" fillId="0" borderId="0" xfId="32">
      <alignment/>
      <protection/>
    </xf>
    <xf numFmtId="0" fontId="20" fillId="0" borderId="0" xfId="32" applyFont="1">
      <alignment/>
      <protection/>
    </xf>
    <xf numFmtId="1" fontId="1" fillId="0" borderId="0" xfId="32" applyNumberFormat="1" applyFont="1" applyAlignment="1">
      <alignment horizontal="left"/>
      <protection/>
    </xf>
    <xf numFmtId="49" fontId="1" fillId="0" borderId="0" xfId="32" applyNumberFormat="1" applyFont="1" applyAlignment="1">
      <alignment horizontal="left"/>
      <protection/>
    </xf>
    <xf numFmtId="3" fontId="1" fillId="0" borderId="0" xfId="32" applyNumberFormat="1">
      <alignment/>
      <protection/>
    </xf>
    <xf numFmtId="0" fontId="11" fillId="0" borderId="13" xfId="32" applyFont="1" applyBorder="1" applyAlignment="1">
      <alignment horizontal="center"/>
      <protection/>
    </xf>
    <xf numFmtId="0" fontId="11" fillId="0" borderId="6" xfId="32" applyFont="1" applyBorder="1" applyAlignment="1">
      <alignment horizontal="center"/>
      <protection/>
    </xf>
    <xf numFmtId="0" fontId="11" fillId="0" borderId="18" xfId="32" applyFont="1" applyBorder="1" applyAlignment="1">
      <alignment horizontal="center"/>
      <protection/>
    </xf>
    <xf numFmtId="0" fontId="11" fillId="0" borderId="2" xfId="29" applyFont="1" applyBorder="1" applyAlignment="1">
      <alignment horizontal="center"/>
      <protection/>
    </xf>
    <xf numFmtId="0" fontId="11" fillId="0" borderId="1" xfId="29" applyFont="1" applyBorder="1" applyAlignment="1">
      <alignment horizontal="center"/>
      <protection/>
    </xf>
    <xf numFmtId="0" fontId="11" fillId="0" borderId="19" xfId="29" applyFont="1" applyBorder="1" applyAlignment="1">
      <alignment horizontal="center" shrinkToFit="1"/>
      <protection/>
    </xf>
    <xf numFmtId="0" fontId="21" fillId="0" borderId="0" xfId="32" applyFont="1">
      <alignment/>
      <protection/>
    </xf>
    <xf numFmtId="0" fontId="11" fillId="0" borderId="15" xfId="32" applyFont="1" applyBorder="1" applyAlignment="1">
      <alignment horizontal="center"/>
      <protection/>
    </xf>
    <xf numFmtId="0" fontId="11" fillId="0" borderId="20" xfId="32" applyFont="1" applyBorder="1" applyAlignment="1">
      <alignment horizontal="left"/>
      <protection/>
    </xf>
    <xf numFmtId="0" fontId="11" fillId="0" borderId="21" xfId="32" applyFont="1" applyBorder="1" applyAlignment="1">
      <alignment horizontal="center"/>
      <protection/>
    </xf>
    <xf numFmtId="0" fontId="11" fillId="0" borderId="22" xfId="29" applyFont="1" applyBorder="1" applyAlignment="1">
      <alignment horizontal="center"/>
      <protection/>
    </xf>
    <xf numFmtId="0" fontId="11" fillId="0" borderId="23" xfId="29" applyFont="1" applyBorder="1" applyAlignment="1">
      <alignment horizontal="center"/>
      <protection/>
    </xf>
    <xf numFmtId="0" fontId="11" fillId="0" borderId="24" xfId="29" applyFont="1" applyBorder="1" applyAlignment="1">
      <alignment horizontal="center"/>
      <protection/>
    </xf>
    <xf numFmtId="1" fontId="10" fillId="2" borderId="25" xfId="32" applyNumberFormat="1" applyFont="1" applyFill="1" applyBorder="1" applyAlignment="1">
      <alignment horizontal="center"/>
      <protection/>
    </xf>
    <xf numFmtId="1" fontId="9" fillId="0" borderId="26" xfId="32" applyNumberFormat="1" applyFont="1" applyFill="1" applyBorder="1" applyAlignment="1">
      <alignment horizontal="center"/>
      <protection/>
    </xf>
    <xf numFmtId="1" fontId="9" fillId="0" borderId="27" xfId="32" applyNumberFormat="1" applyFont="1" applyFill="1" applyBorder="1" applyAlignment="1">
      <alignment horizontal="center"/>
      <protection/>
    </xf>
    <xf numFmtId="49" fontId="9" fillId="0" borderId="28" xfId="32" applyNumberFormat="1" applyFont="1" applyFill="1" applyBorder="1" applyAlignment="1">
      <alignment horizontal="left"/>
      <protection/>
    </xf>
    <xf numFmtId="3" fontId="8" fillId="0" borderId="29" xfId="31" applyNumberFormat="1" applyFont="1" applyFill="1" applyBorder="1" applyAlignment="1">
      <alignment horizontal="right"/>
      <protection/>
    </xf>
    <xf numFmtId="167" fontId="8" fillId="0" borderId="30" xfId="28" applyNumberFormat="1" applyFont="1" applyFill="1" applyBorder="1">
      <alignment/>
      <protection/>
    </xf>
    <xf numFmtId="1" fontId="9" fillId="0" borderId="9" xfId="32" applyNumberFormat="1" applyFont="1" applyFill="1" applyBorder="1" applyAlignment="1">
      <alignment horizontal="center"/>
      <protection/>
    </xf>
    <xf numFmtId="1" fontId="9" fillId="0" borderId="10" xfId="32" applyNumberFormat="1" applyFont="1" applyFill="1" applyBorder="1" applyAlignment="1">
      <alignment horizontal="center"/>
      <protection/>
    </xf>
    <xf numFmtId="49" fontId="9" fillId="0" borderId="31" xfId="32" applyNumberFormat="1" applyFont="1" applyFill="1" applyBorder="1" applyAlignment="1">
      <alignment horizontal="left"/>
      <protection/>
    </xf>
    <xf numFmtId="167" fontId="8" fillId="0" borderId="32" xfId="28" applyNumberFormat="1" applyFont="1" applyFill="1" applyBorder="1">
      <alignment/>
      <protection/>
    </xf>
    <xf numFmtId="3" fontId="8" fillId="3" borderId="29" xfId="31" applyNumberFormat="1" applyFont="1" applyFill="1" applyBorder="1" applyAlignment="1">
      <alignment horizontal="right"/>
      <protection/>
    </xf>
    <xf numFmtId="1" fontId="9" fillId="2" borderId="25" xfId="32" applyNumberFormat="1" applyFont="1" applyFill="1" applyBorder="1" applyAlignment="1">
      <alignment horizontal="center"/>
      <protection/>
    </xf>
    <xf numFmtId="1" fontId="10" fillId="0" borderId="15" xfId="32" applyNumberFormat="1" applyFont="1" applyBorder="1" applyAlignment="1">
      <alignment horizontal="center"/>
      <protection/>
    </xf>
    <xf numFmtId="1" fontId="10" fillId="0" borderId="33" xfId="32" applyNumberFormat="1" applyFont="1" applyBorder="1" applyAlignment="1">
      <alignment horizontal="left"/>
      <protection/>
    </xf>
    <xf numFmtId="1" fontId="9" fillId="0" borderId="34" xfId="32" applyNumberFormat="1" applyFont="1" applyFill="1" applyBorder="1" applyAlignment="1">
      <alignment horizontal="center"/>
      <protection/>
    </xf>
    <xf numFmtId="1" fontId="9" fillId="0" borderId="35" xfId="32" applyNumberFormat="1" applyFont="1" applyFill="1" applyBorder="1" applyAlignment="1">
      <alignment horizontal="center"/>
      <protection/>
    </xf>
    <xf numFmtId="49" fontId="10" fillId="0" borderId="36" xfId="32" applyNumberFormat="1" applyFont="1" applyFill="1" applyBorder="1" applyAlignment="1">
      <alignment horizontal="left"/>
      <protection/>
    </xf>
    <xf numFmtId="3" fontId="10" fillId="0" borderId="35" xfId="32" applyNumberFormat="1" applyFont="1" applyFill="1" applyBorder="1">
      <alignment/>
      <protection/>
    </xf>
    <xf numFmtId="167" fontId="10" fillId="0" borderId="37" xfId="28" applyNumberFormat="1" applyFont="1" applyFill="1" applyBorder="1">
      <alignment/>
      <protection/>
    </xf>
    <xf numFmtId="1" fontId="10" fillId="0" borderId="15" xfId="32" applyNumberFormat="1" applyFont="1" applyBorder="1" applyAlignment="1">
      <alignment horizontal="left"/>
      <protection/>
    </xf>
    <xf numFmtId="1" fontId="9" fillId="0" borderId="38" xfId="32" applyNumberFormat="1" applyFont="1" applyFill="1" applyBorder="1" applyAlignment="1">
      <alignment horizontal="center"/>
      <protection/>
    </xf>
    <xf numFmtId="1" fontId="9" fillId="0" borderId="39" xfId="32" applyNumberFormat="1" applyFont="1" applyFill="1" applyBorder="1" applyAlignment="1">
      <alignment horizontal="center"/>
      <protection/>
    </xf>
    <xf numFmtId="49" fontId="10" fillId="0" borderId="40" xfId="32" applyNumberFormat="1" applyFont="1" applyFill="1" applyBorder="1" applyAlignment="1">
      <alignment horizontal="left"/>
      <protection/>
    </xf>
    <xf numFmtId="3" fontId="10" fillId="0" borderId="39" xfId="32" applyNumberFormat="1" applyFont="1" applyFill="1" applyBorder="1">
      <alignment/>
      <protection/>
    </xf>
    <xf numFmtId="167" fontId="10" fillId="0" borderId="41" xfId="28" applyNumberFormat="1" applyFont="1" applyFill="1" applyBorder="1">
      <alignment/>
      <protection/>
    </xf>
    <xf numFmtId="0" fontId="6" fillId="0" borderId="15" xfId="32" applyFont="1" applyBorder="1">
      <alignment/>
      <protection/>
    </xf>
    <xf numFmtId="3" fontId="8" fillId="0" borderId="10" xfId="32" applyNumberFormat="1" applyFont="1" applyFill="1" applyBorder="1">
      <alignment/>
      <protection/>
    </xf>
    <xf numFmtId="167" fontId="8" fillId="0" borderId="30" xfId="32" applyNumberFormat="1" applyFont="1" applyFill="1" applyBorder="1">
      <alignment/>
      <protection/>
    </xf>
    <xf numFmtId="1" fontId="9" fillId="0" borderId="16" xfId="32" applyNumberFormat="1" applyFont="1" applyFill="1" applyBorder="1" applyAlignment="1">
      <alignment horizontal="center"/>
      <protection/>
    </xf>
    <xf numFmtId="1" fontId="9" fillId="0" borderId="42" xfId="32" applyNumberFormat="1" applyFont="1" applyFill="1" applyBorder="1" applyAlignment="1">
      <alignment horizontal="center"/>
      <protection/>
    </xf>
    <xf numFmtId="49" fontId="9" fillId="0" borderId="43" xfId="32" applyNumberFormat="1" applyFont="1" applyFill="1" applyBorder="1" applyAlignment="1">
      <alignment horizontal="left"/>
      <protection/>
    </xf>
    <xf numFmtId="167" fontId="8" fillId="0" borderId="44" xfId="32" applyNumberFormat="1" applyFont="1" applyFill="1" applyBorder="1">
      <alignment/>
      <protection/>
    </xf>
    <xf numFmtId="0" fontId="6" fillId="0" borderId="45" xfId="32" applyFont="1" applyBorder="1">
      <alignment/>
      <protection/>
    </xf>
    <xf numFmtId="1" fontId="9" fillId="0" borderId="46" xfId="32" applyNumberFormat="1" applyFont="1" applyFill="1" applyBorder="1" applyAlignment="1">
      <alignment horizontal="center"/>
      <protection/>
    </xf>
    <xf numFmtId="1" fontId="9" fillId="0" borderId="47" xfId="32" applyNumberFormat="1" applyFont="1" applyFill="1" applyBorder="1" applyAlignment="1">
      <alignment horizontal="center"/>
      <protection/>
    </xf>
    <xf numFmtId="3" fontId="10" fillId="0" borderId="48" xfId="32" applyNumberFormat="1" applyFont="1" applyFill="1" applyBorder="1">
      <alignment/>
      <protection/>
    </xf>
    <xf numFmtId="1" fontId="9" fillId="0" borderId="49" xfId="32" applyNumberFormat="1" applyFont="1" applyFill="1" applyBorder="1" applyAlignment="1">
      <alignment horizontal="center"/>
      <protection/>
    </xf>
    <xf numFmtId="1" fontId="9" fillId="0" borderId="50" xfId="32" applyNumberFormat="1" applyFont="1" applyFill="1" applyBorder="1" applyAlignment="1">
      <alignment horizontal="center"/>
      <protection/>
    </xf>
    <xf numFmtId="49" fontId="9" fillId="0" borderId="40" xfId="32" applyNumberFormat="1" applyFont="1" applyFill="1" applyBorder="1" applyAlignment="1">
      <alignment horizontal="left"/>
      <protection/>
    </xf>
    <xf numFmtId="3" fontId="10" fillId="0" borderId="51" xfId="32" applyNumberFormat="1" applyFont="1" applyFill="1" applyBorder="1">
      <alignment/>
      <protection/>
    </xf>
    <xf numFmtId="3" fontId="8" fillId="0" borderId="29" xfId="32" applyNumberFormat="1" applyFont="1" applyFill="1" applyBorder="1">
      <alignment/>
      <protection/>
    </xf>
    <xf numFmtId="0" fontId="6" fillId="0" borderId="16" xfId="32" applyFont="1" applyBorder="1">
      <alignment/>
      <protection/>
    </xf>
    <xf numFmtId="1" fontId="6" fillId="0" borderId="17" xfId="32" applyNumberFormat="1" applyFont="1" applyBorder="1" applyAlignment="1">
      <alignment horizontal="left"/>
      <protection/>
    </xf>
    <xf numFmtId="49" fontId="6" fillId="0" borderId="43" xfId="32" applyNumberFormat="1" applyFont="1" applyBorder="1" applyAlignment="1">
      <alignment horizontal="left"/>
      <protection/>
    </xf>
    <xf numFmtId="3" fontId="22" fillId="0" borderId="52" xfId="32" applyNumberFormat="1" applyFont="1" applyFill="1" applyBorder="1">
      <alignment/>
      <protection/>
    </xf>
    <xf numFmtId="167" fontId="8" fillId="0" borderId="53" xfId="32" applyNumberFormat="1" applyFont="1" applyFill="1" applyBorder="1">
      <alignment/>
      <protection/>
    </xf>
    <xf numFmtId="0" fontId="9" fillId="0" borderId="13" xfId="32" applyFont="1" applyBorder="1">
      <alignment/>
      <protection/>
    </xf>
    <xf numFmtId="0" fontId="9" fillId="2" borderId="54" xfId="32" applyFont="1" applyFill="1" applyBorder="1">
      <alignment/>
      <protection/>
    </xf>
    <xf numFmtId="1" fontId="9" fillId="2" borderId="55" xfId="32" applyNumberFormat="1" applyFont="1" applyFill="1" applyBorder="1" applyAlignment="1">
      <alignment horizontal="left"/>
      <protection/>
    </xf>
    <xf numFmtId="49" fontId="10" fillId="2" borderId="56" xfId="32" applyNumberFormat="1" applyFont="1" applyFill="1" applyBorder="1" applyAlignment="1">
      <alignment horizontal="left"/>
      <protection/>
    </xf>
    <xf numFmtId="3" fontId="10" fillId="2" borderId="57" xfId="32" applyNumberFormat="1" applyFont="1" applyFill="1" applyBorder="1">
      <alignment/>
      <protection/>
    </xf>
    <xf numFmtId="167" fontId="10" fillId="2" borderId="58" xfId="32" applyNumberFormat="1" applyFont="1" applyFill="1" applyBorder="1">
      <alignment/>
      <protection/>
    </xf>
    <xf numFmtId="0" fontId="23" fillId="0" borderId="0" xfId="32" applyFont="1">
      <alignment/>
      <protection/>
    </xf>
    <xf numFmtId="0" fontId="6" fillId="0" borderId="0" xfId="32" applyFont="1">
      <alignment/>
      <protection/>
    </xf>
    <xf numFmtId="1" fontId="6" fillId="0" borderId="0" xfId="32" applyNumberFormat="1" applyFont="1" applyAlignment="1">
      <alignment horizontal="left"/>
      <protection/>
    </xf>
    <xf numFmtId="49" fontId="6" fillId="0" borderId="0" xfId="32" applyNumberFormat="1" applyFont="1" applyAlignment="1">
      <alignment horizontal="left"/>
      <protection/>
    </xf>
    <xf numFmtId="3" fontId="6" fillId="0" borderId="0" xfId="32" applyNumberFormat="1" applyFont="1">
      <alignment/>
      <protection/>
    </xf>
    <xf numFmtId="0" fontId="11" fillId="0" borderId="6" xfId="31" applyFont="1" applyFill="1" applyBorder="1" applyAlignment="1">
      <alignment horizontal="center"/>
      <protection/>
    </xf>
    <xf numFmtId="0" fontId="11" fillId="0" borderId="1" xfId="31" applyFont="1" applyFill="1" applyBorder="1" applyAlignment="1">
      <alignment horizontal="center"/>
      <protection/>
    </xf>
    <xf numFmtId="3" fontId="11" fillId="4" borderId="1" xfId="31" applyFont="1" applyFill="1" applyBorder="1" applyAlignment="1">
      <alignment horizontal="center"/>
      <protection/>
    </xf>
    <xf numFmtId="3" fontId="11" fillId="0" borderId="1" xfId="31" applyFont="1" applyBorder="1" applyAlignment="1">
      <alignment horizontal="center"/>
      <protection/>
    </xf>
    <xf numFmtId="0" fontId="11" fillId="0" borderId="26" xfId="31" applyFont="1" applyFill="1" applyBorder="1">
      <alignment/>
      <protection/>
    </xf>
    <xf numFmtId="0" fontId="11" fillId="0" borderId="29" xfId="31" applyFont="1" applyFill="1" applyBorder="1">
      <alignment/>
      <protection/>
    </xf>
    <xf numFmtId="0" fontId="11" fillId="0" borderId="29" xfId="31" applyFont="1" applyBorder="1" applyAlignment="1">
      <alignment horizontal="center"/>
      <protection/>
    </xf>
    <xf numFmtId="3" fontId="11" fillId="0" borderId="10" xfId="31" applyFont="1" applyFill="1" applyBorder="1" applyAlignment="1">
      <alignment horizontal="center"/>
      <protection/>
    </xf>
    <xf numFmtId="3" fontId="11" fillId="4" borderId="29" xfId="31" applyFont="1" applyFill="1" applyBorder="1" applyAlignment="1">
      <alignment horizontal="center"/>
      <protection/>
    </xf>
    <xf numFmtId="3" fontId="11" fillId="0" borderId="29" xfId="31" applyFont="1" applyBorder="1" applyAlignment="1">
      <alignment horizontal="center"/>
      <protection/>
    </xf>
    <xf numFmtId="3" fontId="11" fillId="0" borderId="28" xfId="31" applyFont="1" applyBorder="1" applyAlignment="1">
      <alignment horizontal="center"/>
      <protection/>
    </xf>
    <xf numFmtId="0" fontId="11" fillId="0" borderId="0" xfId="31" applyFont="1" applyBorder="1" applyAlignment="1">
      <alignment horizontal="center"/>
      <protection/>
    </xf>
    <xf numFmtId="3" fontId="11" fillId="4" borderId="10" xfId="31" applyFont="1" applyFill="1" applyBorder="1" applyAlignment="1">
      <alignment horizontal="center"/>
      <protection/>
    </xf>
    <xf numFmtId="3" fontId="11" fillId="0" borderId="10" xfId="31" applyFont="1" applyBorder="1" applyAlignment="1">
      <alignment horizontal="center"/>
      <protection/>
    </xf>
    <xf numFmtId="3" fontId="11" fillId="0" borderId="31" xfId="31" applyFont="1" applyBorder="1" applyAlignment="1">
      <alignment horizontal="center"/>
      <protection/>
    </xf>
    <xf numFmtId="0" fontId="13" fillId="0" borderId="9" xfId="33" applyFont="1" applyBorder="1">
      <alignment/>
      <protection/>
    </xf>
    <xf numFmtId="0" fontId="13" fillId="0" borderId="10" xfId="33" applyFont="1" applyBorder="1">
      <alignment/>
      <protection/>
    </xf>
    <xf numFmtId="165" fontId="9" fillId="0" borderId="59" xfId="33" applyNumberFormat="1" applyFont="1" applyBorder="1" applyAlignment="1" applyProtection="1">
      <alignment horizontal="right"/>
      <protection/>
    </xf>
    <xf numFmtId="165" fontId="9" fillId="4" borderId="59" xfId="33" applyNumberFormat="1" applyFont="1" applyFill="1" applyBorder="1" applyAlignment="1" applyProtection="1">
      <alignment horizontal="right"/>
      <protection/>
    </xf>
    <xf numFmtId="175" fontId="9" fillId="0" borderId="59" xfId="33" applyNumberFormat="1" applyFont="1" applyBorder="1" applyAlignment="1" applyProtection="1">
      <alignment horizontal="right"/>
      <protection/>
    </xf>
    <xf numFmtId="175" fontId="9" fillId="0" borderId="60" xfId="33" applyNumberFormat="1" applyFont="1" applyBorder="1" applyAlignment="1" applyProtection="1">
      <alignment horizontal="right"/>
      <protection/>
    </xf>
    <xf numFmtId="0" fontId="11" fillId="4" borderId="9" xfId="33" applyNumberFormat="1" applyFont="1" applyFill="1" applyBorder="1">
      <alignment/>
      <protection/>
    </xf>
    <xf numFmtId="0" fontId="13" fillId="4" borderId="10" xfId="33" applyFont="1" applyFill="1" applyBorder="1">
      <alignment/>
      <protection/>
    </xf>
    <xf numFmtId="0" fontId="13" fillId="4" borderId="61" xfId="33" applyFont="1" applyFill="1" applyBorder="1" applyProtection="1">
      <alignment/>
      <protection/>
    </xf>
    <xf numFmtId="165" fontId="10" fillId="4" borderId="59" xfId="33" applyNumberFormat="1" applyFont="1" applyFill="1" applyBorder="1" applyAlignment="1" applyProtection="1">
      <alignment horizontal="right"/>
      <protection/>
    </xf>
    <xf numFmtId="175" fontId="10" fillId="4" borderId="59" xfId="33" applyNumberFormat="1" applyFont="1" applyFill="1" applyBorder="1" applyAlignment="1" applyProtection="1">
      <alignment horizontal="right"/>
      <protection/>
    </xf>
    <xf numFmtId="175" fontId="10" fillId="4" borderId="60" xfId="33" applyNumberFormat="1" applyFont="1" applyFill="1" applyBorder="1" applyAlignment="1" applyProtection="1">
      <alignment horizontal="right"/>
      <protection/>
    </xf>
    <xf numFmtId="0" fontId="11" fillId="0" borderId="16" xfId="33" applyNumberFormat="1" applyFont="1" applyBorder="1">
      <alignment/>
      <protection/>
    </xf>
    <xf numFmtId="0" fontId="13" fillId="0" borderId="17" xfId="33" applyFont="1" applyBorder="1">
      <alignment/>
      <protection/>
    </xf>
    <xf numFmtId="0" fontId="13" fillId="0" borderId="62" xfId="33" applyFont="1" applyBorder="1" applyProtection="1">
      <alignment/>
      <protection/>
    </xf>
    <xf numFmtId="165" fontId="9" fillId="0" borderId="63" xfId="33" applyNumberFormat="1" applyFont="1" applyBorder="1" applyAlignment="1" applyProtection="1">
      <alignment horizontal="right"/>
      <protection/>
    </xf>
    <xf numFmtId="165" fontId="9" fillId="4" borderId="63" xfId="33" applyNumberFormat="1" applyFont="1" applyFill="1" applyBorder="1" applyAlignment="1" applyProtection="1">
      <alignment horizontal="right"/>
      <protection/>
    </xf>
    <xf numFmtId="175" fontId="9" fillId="0" borderId="64" xfId="33" applyNumberFormat="1" applyFont="1" applyBorder="1" applyAlignment="1" applyProtection="1">
      <alignment horizontal="right"/>
      <protection/>
    </xf>
    <xf numFmtId="0" fontId="11" fillId="0" borderId="34" xfId="33" applyNumberFormat="1" applyFont="1" applyBorder="1">
      <alignment/>
      <protection/>
    </xf>
    <xf numFmtId="0" fontId="13" fillId="0" borderId="35" xfId="33" applyFont="1" applyBorder="1">
      <alignment/>
      <protection/>
    </xf>
    <xf numFmtId="0" fontId="13" fillId="0" borderId="47" xfId="33" applyFont="1" applyBorder="1" applyProtection="1">
      <alignment/>
      <protection/>
    </xf>
    <xf numFmtId="165" fontId="10" fillId="0" borderId="65" xfId="33" applyNumberFormat="1" applyFont="1" applyBorder="1" applyAlignment="1" applyProtection="1">
      <alignment horizontal="right"/>
      <protection/>
    </xf>
    <xf numFmtId="165" fontId="10" fillId="4" borderId="65" xfId="33" applyNumberFormat="1" applyFont="1" applyFill="1" applyBorder="1" applyAlignment="1" applyProtection="1">
      <alignment horizontal="right"/>
      <protection/>
    </xf>
    <xf numFmtId="175" fontId="10" fillId="0" borderId="65" xfId="33" applyNumberFormat="1" applyFont="1" applyBorder="1" applyAlignment="1" applyProtection="1">
      <alignment horizontal="right"/>
      <protection/>
    </xf>
    <xf numFmtId="175" fontId="10" fillId="0" borderId="66" xfId="33" applyNumberFormat="1" applyFont="1" applyBorder="1" applyAlignment="1" applyProtection="1">
      <alignment horizontal="right"/>
      <protection/>
    </xf>
    <xf numFmtId="0" fontId="11" fillId="0" borderId="26" xfId="33" applyNumberFormat="1" applyFont="1" applyBorder="1">
      <alignment/>
      <protection/>
    </xf>
    <xf numFmtId="0" fontId="13" fillId="0" borderId="29" xfId="33" applyFont="1" applyBorder="1">
      <alignment/>
      <protection/>
    </xf>
    <xf numFmtId="0" fontId="13" fillId="0" borderId="67" xfId="33" applyFont="1" applyBorder="1" applyProtection="1">
      <alignment/>
      <protection/>
    </xf>
    <xf numFmtId="165" fontId="9" fillId="0" borderId="68" xfId="33" applyNumberFormat="1" applyFont="1" applyBorder="1" applyAlignment="1" applyProtection="1">
      <alignment horizontal="right"/>
      <protection/>
    </xf>
    <xf numFmtId="0" fontId="13" fillId="0" borderId="61" xfId="33" applyFont="1" applyBorder="1" applyAlignment="1" applyProtection="1">
      <alignment horizontal="left"/>
      <protection/>
    </xf>
    <xf numFmtId="0" fontId="11" fillId="4" borderId="9" xfId="33" applyFont="1" applyFill="1" applyBorder="1">
      <alignment/>
      <protection/>
    </xf>
    <xf numFmtId="0" fontId="13" fillId="4" borderId="61" xfId="33" applyFont="1" applyFill="1" applyBorder="1" applyAlignment="1" applyProtection="1">
      <alignment horizontal="left"/>
      <protection/>
    </xf>
    <xf numFmtId="165" fontId="10" fillId="4" borderId="68" xfId="33" applyNumberFormat="1" applyFont="1" applyFill="1" applyBorder="1" applyAlignment="1" applyProtection="1">
      <alignment horizontal="right"/>
      <protection/>
    </xf>
    <xf numFmtId="0" fontId="11" fillId="0" borderId="9" xfId="33" applyFont="1" applyBorder="1">
      <alignment/>
      <protection/>
    </xf>
    <xf numFmtId="165" fontId="10" fillId="0" borderId="68" xfId="33" applyNumberFormat="1" applyFont="1" applyBorder="1" applyAlignment="1" applyProtection="1">
      <alignment horizontal="right"/>
      <protection/>
    </xf>
    <xf numFmtId="0" fontId="13" fillId="4" borderId="3" xfId="33" applyFont="1" applyFill="1" applyBorder="1" applyProtection="1">
      <alignment/>
      <protection/>
    </xf>
    <xf numFmtId="0" fontId="11" fillId="0" borderId="16" xfId="33" applyFont="1" applyBorder="1">
      <alignment/>
      <protection/>
    </xf>
    <xf numFmtId="0" fontId="13" fillId="0" borderId="69" xfId="33" applyFont="1" applyBorder="1" applyProtection="1">
      <alignment/>
      <protection/>
    </xf>
    <xf numFmtId="165" fontId="9" fillId="0" borderId="70" xfId="33" applyNumberFormat="1" applyFont="1" applyBorder="1" applyAlignment="1" applyProtection="1">
      <alignment horizontal="right"/>
      <protection/>
    </xf>
    <xf numFmtId="0" fontId="11" fillId="0" borderId="34" xfId="33" applyFont="1" applyBorder="1">
      <alignment/>
      <protection/>
    </xf>
    <xf numFmtId="0" fontId="13" fillId="0" borderId="71" xfId="33" applyFont="1" applyBorder="1" applyProtection="1">
      <alignment/>
      <protection/>
    </xf>
    <xf numFmtId="0" fontId="11" fillId="0" borderId="26" xfId="33" applyFont="1" applyBorder="1">
      <alignment/>
      <protection/>
    </xf>
    <xf numFmtId="0" fontId="13" fillId="0" borderId="72" xfId="33" applyFont="1" applyBorder="1" applyProtection="1">
      <alignment/>
      <protection/>
    </xf>
    <xf numFmtId="0" fontId="13" fillId="0" borderId="3" xfId="33" applyFont="1" applyBorder="1" applyAlignment="1" applyProtection="1">
      <alignment horizontal="left"/>
      <protection/>
    </xf>
    <xf numFmtId="0" fontId="13" fillId="0" borderId="3" xfId="33" applyFont="1" applyFill="1" applyBorder="1" applyAlignment="1" applyProtection="1">
      <alignment horizontal="left"/>
      <protection/>
    </xf>
    <xf numFmtId="0" fontId="13" fillId="4" borderId="3" xfId="33" applyFont="1" applyFill="1" applyBorder="1" applyAlignment="1" applyProtection="1">
      <alignment horizontal="left"/>
      <protection/>
    </xf>
    <xf numFmtId="0" fontId="13" fillId="0" borderId="73" xfId="33" applyFont="1" applyBorder="1" applyProtection="1">
      <alignment/>
      <protection/>
    </xf>
    <xf numFmtId="165" fontId="9" fillId="0" borderId="74" xfId="33" applyNumberFormat="1" applyFont="1" applyBorder="1" applyAlignment="1" applyProtection="1">
      <alignment horizontal="right"/>
      <protection/>
    </xf>
    <xf numFmtId="175" fontId="9" fillId="0" borderId="75" xfId="33" applyNumberFormat="1" applyFont="1" applyBorder="1" applyAlignment="1" applyProtection="1">
      <alignment horizontal="right"/>
      <protection/>
    </xf>
    <xf numFmtId="0" fontId="13" fillId="0" borderId="26" xfId="33" applyFont="1" applyBorder="1">
      <alignment/>
      <protection/>
    </xf>
    <xf numFmtId="0" fontId="13" fillId="0" borderId="72" xfId="33" applyFont="1" applyBorder="1" applyAlignment="1" applyProtection="1">
      <alignment horizontal="left"/>
      <protection/>
    </xf>
    <xf numFmtId="0" fontId="13" fillId="0" borderId="76" xfId="33" applyFont="1" applyBorder="1" applyProtection="1">
      <alignment/>
      <protection/>
    </xf>
    <xf numFmtId="0" fontId="13" fillId="0" borderId="77" xfId="33" applyFont="1" applyBorder="1" applyProtection="1">
      <alignment/>
      <protection/>
    </xf>
    <xf numFmtId="175" fontId="9" fillId="0" borderId="78" xfId="33" applyNumberFormat="1" applyFont="1" applyBorder="1" applyAlignment="1" applyProtection="1">
      <alignment horizontal="right"/>
      <protection/>
    </xf>
    <xf numFmtId="0" fontId="11" fillId="0" borderId="9" xfId="33" applyFont="1" applyFill="1" applyBorder="1">
      <alignment/>
      <protection/>
    </xf>
    <xf numFmtId="0" fontId="13" fillId="0" borderId="10" xfId="33" applyFont="1" applyFill="1" applyBorder="1">
      <alignment/>
      <protection/>
    </xf>
    <xf numFmtId="0" fontId="13" fillId="0" borderId="3" xfId="33" applyFont="1" applyFill="1" applyBorder="1" applyProtection="1">
      <alignment/>
      <protection/>
    </xf>
    <xf numFmtId="165" fontId="10" fillId="0" borderId="68" xfId="33" applyNumberFormat="1" applyFont="1" applyFill="1" applyBorder="1" applyAlignment="1" applyProtection="1">
      <alignment horizontal="right"/>
      <protection/>
    </xf>
    <xf numFmtId="175" fontId="10" fillId="0" borderId="59" xfId="33" applyNumberFormat="1" applyFont="1" applyFill="1" applyBorder="1" applyAlignment="1" applyProtection="1">
      <alignment horizontal="right"/>
      <protection/>
    </xf>
    <xf numFmtId="175" fontId="10" fillId="0" borderId="60" xfId="33" applyNumberFormat="1" applyFont="1" applyFill="1" applyBorder="1" applyAlignment="1" applyProtection="1">
      <alignment horizontal="right"/>
      <protection/>
    </xf>
    <xf numFmtId="165" fontId="9" fillId="0" borderId="68" xfId="33" applyNumberFormat="1" applyFont="1" applyFill="1" applyBorder="1" applyAlignment="1" applyProtection="1">
      <alignment horizontal="right"/>
      <protection/>
    </xf>
    <xf numFmtId="0" fontId="11" fillId="0" borderId="79" xfId="33" applyFont="1" applyBorder="1">
      <alignment/>
      <protection/>
    </xf>
    <xf numFmtId="0" fontId="13" fillId="0" borderId="52" xfId="33" applyFont="1" applyBorder="1">
      <alignment/>
      <protection/>
    </xf>
    <xf numFmtId="175" fontId="9" fillId="0" borderId="63" xfId="33" applyNumberFormat="1" applyFont="1" applyBorder="1" applyAlignment="1" applyProtection="1">
      <alignment horizontal="right"/>
      <protection/>
    </xf>
    <xf numFmtId="0" fontId="10" fillId="4" borderId="13" xfId="33" applyFont="1" applyFill="1" applyBorder="1">
      <alignment/>
      <protection/>
    </xf>
    <xf numFmtId="0" fontId="13" fillId="4" borderId="80" xfId="33" applyFont="1" applyFill="1" applyBorder="1">
      <alignment/>
      <protection/>
    </xf>
    <xf numFmtId="0" fontId="13" fillId="4" borderId="14" xfId="33" applyFont="1" applyFill="1" applyBorder="1" applyProtection="1">
      <alignment/>
      <protection/>
    </xf>
    <xf numFmtId="165" fontId="10" fillId="4" borderId="81" xfId="33" applyNumberFormat="1" applyFont="1" applyFill="1" applyBorder="1" applyAlignment="1" applyProtection="1">
      <alignment horizontal="right"/>
      <protection/>
    </xf>
    <xf numFmtId="175" fontId="10" fillId="4" borderId="81" xfId="33" applyNumberFormat="1" applyFont="1" applyFill="1" applyBorder="1" applyAlignment="1" applyProtection="1">
      <alignment horizontal="right"/>
      <protection/>
    </xf>
    <xf numFmtId="175" fontId="10" fillId="4" borderId="82" xfId="33" applyNumberFormat="1" applyFont="1" applyFill="1" applyBorder="1" applyAlignment="1" applyProtection="1">
      <alignment horizontal="right"/>
      <protection/>
    </xf>
    <xf numFmtId="165" fontId="8" fillId="0" borderId="0" xfId="33" applyNumberFormat="1" applyFont="1">
      <alignment/>
      <protection/>
    </xf>
    <xf numFmtId="3" fontId="8" fillId="0" borderId="0" xfId="33" applyNumberFormat="1" applyFont="1">
      <alignment/>
      <protection/>
    </xf>
    <xf numFmtId="3" fontId="8" fillId="0" borderId="0" xfId="33" applyNumberFormat="1" applyFont="1" applyAlignment="1">
      <alignment horizontal="left"/>
      <protection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165" fontId="8" fillId="0" borderId="0" xfId="33" applyNumberFormat="1">
      <alignment/>
      <protection/>
    </xf>
    <xf numFmtId="0" fontId="10" fillId="0" borderId="0" xfId="33" applyFont="1" applyFill="1" applyBorder="1">
      <alignment/>
      <protection/>
    </xf>
    <xf numFmtId="0" fontId="10" fillId="0" borderId="5" xfId="33" applyFont="1" applyFill="1" applyBorder="1">
      <alignment/>
      <protection/>
    </xf>
    <xf numFmtId="0" fontId="17" fillId="0" borderId="13" xfId="33" applyFont="1" applyBorder="1">
      <alignment/>
      <protection/>
    </xf>
    <xf numFmtId="0" fontId="8" fillId="0" borderId="80" xfId="33" applyFont="1" applyBorder="1">
      <alignment/>
      <protection/>
    </xf>
    <xf numFmtId="3" fontId="13" fillId="0" borderId="10" xfId="0" applyNumberFormat="1" applyFont="1" applyFill="1" applyBorder="1" applyAlignment="1">
      <alignment horizontal="center" shrinkToFit="1"/>
    </xf>
    <xf numFmtId="0" fontId="13" fillId="0" borderId="26" xfId="33" applyFont="1" applyBorder="1" applyAlignment="1">
      <alignment horizontal="left"/>
      <protection/>
    </xf>
    <xf numFmtId="3" fontId="11" fillId="0" borderId="83" xfId="31" applyFont="1" applyFill="1" applyBorder="1" applyAlignment="1">
      <alignment horizontal="center"/>
      <protection/>
    </xf>
    <xf numFmtId="3" fontId="11" fillId="0" borderId="29" xfId="31" applyFont="1" applyFill="1" applyBorder="1" applyAlignment="1">
      <alignment horizontal="center"/>
      <protection/>
    </xf>
    <xf numFmtId="0" fontId="8" fillId="0" borderId="19" xfId="33" applyFont="1" applyFill="1" applyBorder="1">
      <alignment/>
      <protection/>
    </xf>
    <xf numFmtId="3" fontId="11" fillId="0" borderId="2" xfId="31" applyFont="1" applyFill="1" applyBorder="1" applyAlignment="1">
      <alignment horizontal="center"/>
      <protection/>
    </xf>
    <xf numFmtId="3" fontId="11" fillId="0" borderId="84" xfId="31" applyFont="1" applyFill="1" applyBorder="1" applyAlignment="1">
      <alignment horizontal="center"/>
      <protection/>
    </xf>
    <xf numFmtId="0" fontId="8" fillId="0" borderId="44" xfId="33" applyFont="1" applyFill="1" applyBorder="1">
      <alignment/>
      <protection/>
    </xf>
    <xf numFmtId="0" fontId="8" fillId="0" borderId="58" xfId="33" applyFont="1" applyFill="1" applyBorder="1">
      <alignment/>
      <protection/>
    </xf>
    <xf numFmtId="0" fontId="29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3" fillId="0" borderId="85" xfId="0" applyFont="1" applyFill="1" applyBorder="1" applyAlignment="1">
      <alignment horizontal="left"/>
    </xf>
    <xf numFmtId="0" fontId="11" fillId="0" borderId="79" xfId="31" applyFont="1" applyBorder="1" applyAlignment="1">
      <alignment horizontal="center"/>
      <protection/>
    </xf>
    <xf numFmtId="3" fontId="6" fillId="0" borderId="0" xfId="31" applyNumberFormat="1" applyFont="1" applyFill="1" applyBorder="1">
      <alignment/>
      <protection/>
    </xf>
    <xf numFmtId="0" fontId="13" fillId="0" borderId="52" xfId="31" applyFont="1" applyBorder="1" applyAlignment="1">
      <alignment horizontal="center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9" fillId="0" borderId="0" xfId="32" applyFont="1" applyAlignment="1">
      <alignment horizontal="center"/>
      <protection/>
    </xf>
    <xf numFmtId="0" fontId="24" fillId="0" borderId="0" xfId="33" applyFont="1" applyAlignment="1">
      <alignment horizontal="center"/>
      <protection/>
    </xf>
    <xf numFmtId="0" fontId="16" fillId="0" borderId="86" xfId="33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/>
      <protection/>
    </xf>
    <xf numFmtId="3" fontId="18" fillId="0" borderId="31" xfId="31" applyNumberFormat="1" applyFont="1" applyFill="1" applyBorder="1" applyAlignment="1">
      <alignment/>
      <protection/>
    </xf>
    <xf numFmtId="3" fontId="13" fillId="0" borderId="31" xfId="31" applyNumberFormat="1" applyFont="1" applyFill="1" applyBorder="1" applyAlignment="1">
      <alignment horizontal="right"/>
      <protection/>
    </xf>
    <xf numFmtId="3" fontId="13" fillId="0" borderId="31" xfId="31" applyNumberFormat="1" applyFont="1" applyFill="1" applyBorder="1" applyAlignment="1">
      <alignment/>
      <protection/>
    </xf>
    <xf numFmtId="3" fontId="13" fillId="0" borderId="87" xfId="31" applyNumberFormat="1" applyFont="1" applyFill="1" applyBorder="1" applyAlignment="1">
      <alignment/>
      <protection/>
    </xf>
    <xf numFmtId="3" fontId="10" fillId="0" borderId="58" xfId="33" applyNumberFormat="1" applyFont="1" applyFill="1" applyBorder="1" applyProtection="1">
      <alignment/>
      <protection/>
    </xf>
    <xf numFmtId="165" fontId="10" fillId="0" borderId="44" xfId="33" applyNumberFormat="1" applyFont="1" applyFill="1" applyBorder="1" applyAlignment="1" applyProtection="1">
      <alignment horizontal="right"/>
      <protection/>
    </xf>
    <xf numFmtId="3" fontId="13" fillId="0" borderId="3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0" borderId="84" xfId="30" applyNumberFormat="1" applyFont="1" applyFill="1" applyBorder="1" applyAlignment="1">
      <alignment/>
      <protection/>
    </xf>
    <xf numFmtId="3" fontId="13" fillId="0" borderId="31" xfId="0" applyNumberFormat="1" applyFont="1" applyFill="1" applyBorder="1" applyAlignment="1">
      <alignment/>
    </xf>
    <xf numFmtId="3" fontId="13" fillId="0" borderId="31" xfId="31" applyNumberFormat="1" applyFont="1" applyFill="1" applyBorder="1">
      <alignment/>
      <protection/>
    </xf>
    <xf numFmtId="3" fontId="13" fillId="0" borderId="43" xfId="0" applyNumberFormat="1" applyFont="1" applyFill="1" applyBorder="1" applyAlignment="1">
      <alignment/>
    </xf>
    <xf numFmtId="3" fontId="13" fillId="0" borderId="87" xfId="0" applyNumberFormat="1" applyFont="1" applyFill="1" applyBorder="1" applyAlignment="1">
      <alignment/>
    </xf>
    <xf numFmtId="0" fontId="17" fillId="0" borderId="86" xfId="33" applyFont="1" applyBorder="1">
      <alignment/>
      <protection/>
    </xf>
    <xf numFmtId="165" fontId="10" fillId="0" borderId="5" xfId="33" applyNumberFormat="1" applyFont="1" applyFill="1" applyBorder="1" applyAlignment="1" applyProtection="1">
      <alignment horizontal="right"/>
      <protection/>
    </xf>
    <xf numFmtId="0" fontId="8" fillId="0" borderId="86" xfId="33" applyFont="1" applyFill="1" applyBorder="1">
      <alignment/>
      <protection/>
    </xf>
    <xf numFmtId="0" fontId="13" fillId="0" borderId="5" xfId="33" applyFont="1" applyFill="1" applyBorder="1" applyProtection="1">
      <alignment/>
      <protection/>
    </xf>
    <xf numFmtId="0" fontId="13" fillId="0" borderId="5" xfId="33" applyFont="1" applyFill="1" applyBorder="1" applyAlignment="1" applyProtection="1">
      <alignment horizontal="center"/>
      <protection/>
    </xf>
    <xf numFmtId="3" fontId="10" fillId="0" borderId="5" xfId="33" applyNumberFormat="1" applyFont="1" applyFill="1" applyBorder="1" applyProtection="1">
      <alignment/>
      <protection/>
    </xf>
    <xf numFmtId="3" fontId="13" fillId="0" borderId="88" xfId="3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</cellXfs>
  <cellStyles count="21">
    <cellStyle name="Normal" xfId="0"/>
    <cellStyle name="_JNP_6300" xfId="16"/>
    <cellStyle name="_JNP_6300_1" xfId="17"/>
    <cellStyle name="_JNPIII29.11" xfId="18"/>
    <cellStyle name="_OB_JNP_2003" xfId="19"/>
    <cellStyle name="Comma" xfId="20"/>
    <cellStyle name="Comma [0]" xfId="21"/>
    <cellStyle name="Euro" xfId="22"/>
    <cellStyle name="Hyperlink" xfId="23"/>
    <cellStyle name="Currency" xfId="24"/>
    <cellStyle name="Currency [0]" xfId="25"/>
    <cellStyle name="_x0001_n" xfId="26"/>
    <cellStyle name="Nedefinován" xfId="27"/>
    <cellStyle name="normální_Perka 13-závěr" xfId="28"/>
    <cellStyle name="normální_Příjmy město oddíly SR 2000" xfId="29"/>
    <cellStyle name="normální_Výdaje" xfId="30"/>
    <cellStyle name="normální_Výdaje 2001-tab" xfId="31"/>
    <cellStyle name="normální_Výdaje SR 2000" xfId="32"/>
    <cellStyle name="normální_Výdaje2.12" xfId="33"/>
    <cellStyle name="Percent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Klouzavý průměr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Předpověď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97636"/>
        <c:axId val="39107813"/>
      </c:lineChart>
      <c:catAx>
        <c:axId val="6399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07813"/>
        <c:crosses val="autoZero"/>
        <c:auto val="1"/>
        <c:lblOffset val="100"/>
        <c:noMultiLvlLbl val="0"/>
      </c:catAx>
      <c:valAx>
        <c:axId val="3910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Hodnota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976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graphicFrame>
      <xdr:nvGraphicFramePr>
        <xdr:cNvPr id="1" name="Chart 1"/>
        <xdr:cNvGraphicFramePr/>
      </xdr:nvGraphicFramePr>
      <xdr:xfrm>
        <a:off x="6457950" y="19878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83"/>
  <sheetViews>
    <sheetView showZeros="0" tabSelected="1" zoomScale="75" zoomScaleNormal="75" zoomScaleSheetLayoutView="55" workbookViewId="0" topLeftCell="B1">
      <selection activeCell="B4" sqref="B4"/>
    </sheetView>
  </sheetViews>
  <sheetFormatPr defaultColWidth="9.00390625" defaultRowHeight="12.75"/>
  <cols>
    <col min="1" max="1" width="5.25390625" style="51" hidden="1" customWidth="1"/>
    <col min="2" max="2" width="8.875" style="51" customWidth="1"/>
    <col min="3" max="3" width="8.25390625" style="53" hidden="1" customWidth="1"/>
    <col min="4" max="4" width="75.875" style="54" customWidth="1"/>
    <col min="5" max="5" width="22.25390625" style="51" customWidth="1"/>
    <col min="6" max="6" width="22.00390625" style="51" customWidth="1"/>
    <col min="7" max="7" width="9.125" style="51" customWidth="1"/>
    <col min="8" max="8" width="9.25390625" style="51" bestFit="1" customWidth="1"/>
    <col min="9" max="16384" width="9.125" style="51" customWidth="1"/>
  </cols>
  <sheetData>
    <row r="1" spans="1:6" ht="25.5">
      <c r="A1" s="240" t="s">
        <v>213</v>
      </c>
      <c r="B1" s="240"/>
      <c r="C1" s="240"/>
      <c r="D1" s="240"/>
      <c r="E1" s="240"/>
      <c r="F1" s="240"/>
    </row>
    <row r="2" spans="1:6" ht="25.5">
      <c r="A2" s="50"/>
      <c r="B2" s="240" t="s">
        <v>104</v>
      </c>
      <c r="C2" s="240"/>
      <c r="D2" s="240"/>
      <c r="E2" s="240"/>
      <c r="F2" s="240"/>
    </row>
    <row r="3" ht="10.5" customHeight="1">
      <c r="A3" s="52"/>
    </row>
    <row r="4" ht="13.5" thickBot="1"/>
    <row r="5" spans="1:6" s="62" customFormat="1" ht="19.5" thickBot="1">
      <c r="A5" s="56" t="s">
        <v>105</v>
      </c>
      <c r="B5" s="57" t="s">
        <v>106</v>
      </c>
      <c r="C5" s="58" t="s">
        <v>1</v>
      </c>
      <c r="D5" s="59" t="s">
        <v>107</v>
      </c>
      <c r="E5" s="60" t="s">
        <v>214</v>
      </c>
      <c r="F5" s="61" t="s">
        <v>108</v>
      </c>
    </row>
    <row r="6" spans="1:6" s="62" customFormat="1" ht="19.5" thickBot="1">
      <c r="A6" s="63"/>
      <c r="B6" s="64"/>
      <c r="C6" s="65"/>
      <c r="D6" s="66"/>
      <c r="E6" s="67"/>
      <c r="F6" s="68" t="s">
        <v>20</v>
      </c>
    </row>
    <row r="7" spans="1:6" ht="21" thickTop="1">
      <c r="A7" s="69">
        <v>1</v>
      </c>
      <c r="B7" s="70">
        <v>10</v>
      </c>
      <c r="C7" s="71"/>
      <c r="D7" s="72" t="s">
        <v>109</v>
      </c>
      <c r="E7" s="73">
        <f>'odd.-§'!E9</f>
        <v>14579</v>
      </c>
      <c r="F7" s="74">
        <f aca="true" t="shared" si="0" ref="F7:F25">IF(E7&lt;=0,0,E7/$E$26*100)</f>
        <v>0.18377095375221614</v>
      </c>
    </row>
    <row r="8" spans="1:6" ht="20.25">
      <c r="A8" s="69">
        <v>2</v>
      </c>
      <c r="B8" s="75">
        <v>21</v>
      </c>
      <c r="C8" s="76"/>
      <c r="D8" s="77" t="s">
        <v>110</v>
      </c>
      <c r="E8" s="73">
        <f>'odd.-§'!E14</f>
        <v>9711</v>
      </c>
      <c r="F8" s="78">
        <f t="shared" si="0"/>
        <v>0.12240892598173887</v>
      </c>
    </row>
    <row r="9" spans="1:6" ht="20.25">
      <c r="A9" s="69">
        <v>2</v>
      </c>
      <c r="B9" s="75">
        <v>22</v>
      </c>
      <c r="C9" s="76"/>
      <c r="D9" s="77" t="s">
        <v>111</v>
      </c>
      <c r="E9" s="73">
        <f>'odd.-§'!E21</f>
        <v>2195135</v>
      </c>
      <c r="F9" s="78">
        <f t="shared" si="0"/>
        <v>27.6700769987565</v>
      </c>
    </row>
    <row r="10" spans="1:6" ht="20.25">
      <c r="A10" s="69">
        <v>2</v>
      </c>
      <c r="B10" s="75">
        <v>23</v>
      </c>
      <c r="C10" s="76"/>
      <c r="D10" s="77" t="s">
        <v>112</v>
      </c>
      <c r="E10" s="73">
        <f>'odd.-§'!E29</f>
        <v>15894</v>
      </c>
      <c r="F10" s="78">
        <f t="shared" si="0"/>
        <v>0.20034676856696093</v>
      </c>
    </row>
    <row r="11" spans="1:6" ht="20.25">
      <c r="A11" s="69">
        <v>3</v>
      </c>
      <c r="B11" s="75">
        <v>31</v>
      </c>
      <c r="C11" s="76"/>
      <c r="D11" s="77" t="s">
        <v>113</v>
      </c>
      <c r="E11" s="73">
        <f>'odd.-§'!E39</f>
        <v>36601</v>
      </c>
      <c r="F11" s="78">
        <f t="shared" si="0"/>
        <v>0.46136227987412465</v>
      </c>
    </row>
    <row r="12" spans="1:6" ht="20.25">
      <c r="A12" s="69">
        <v>3</v>
      </c>
      <c r="B12" s="75">
        <v>33</v>
      </c>
      <c r="C12" s="76"/>
      <c r="D12" s="77" t="s">
        <v>114</v>
      </c>
      <c r="E12" s="73">
        <f>'odd.-§'!E51</f>
        <v>808256</v>
      </c>
      <c r="F12" s="78">
        <f t="shared" si="0"/>
        <v>10.188214280537156</v>
      </c>
    </row>
    <row r="13" spans="1:6" ht="20.25">
      <c r="A13" s="69">
        <v>3</v>
      </c>
      <c r="B13" s="75">
        <v>34</v>
      </c>
      <c r="C13" s="76"/>
      <c r="D13" s="77" t="s">
        <v>115</v>
      </c>
      <c r="E13" s="73">
        <f>'odd.-§'!E57</f>
        <v>168492</v>
      </c>
      <c r="F13" s="78">
        <f t="shared" si="0"/>
        <v>2.1238723876547363</v>
      </c>
    </row>
    <row r="14" spans="1:6" ht="20.25">
      <c r="A14" s="69">
        <v>3</v>
      </c>
      <c r="B14" s="75">
        <v>35</v>
      </c>
      <c r="C14" s="76"/>
      <c r="D14" s="77" t="s">
        <v>116</v>
      </c>
      <c r="E14" s="73">
        <f>'odd.-§'!E66</f>
        <v>141668</v>
      </c>
      <c r="F14" s="78">
        <f t="shared" si="0"/>
        <v>1.7857509757986803</v>
      </c>
    </row>
    <row r="15" spans="1:6" ht="20.25">
      <c r="A15" s="69">
        <v>3</v>
      </c>
      <c r="B15" s="75">
        <v>36</v>
      </c>
      <c r="C15" s="76"/>
      <c r="D15" s="77" t="s">
        <v>117</v>
      </c>
      <c r="E15" s="73">
        <f>'odd.-§'!E77</f>
        <v>881405</v>
      </c>
      <c r="F15" s="78">
        <f t="shared" si="0"/>
        <v>11.11027076561987</v>
      </c>
    </row>
    <row r="16" spans="1:6" ht="20.25">
      <c r="A16" s="69">
        <v>3</v>
      </c>
      <c r="B16" s="75">
        <v>37</v>
      </c>
      <c r="C16" s="76"/>
      <c r="D16" s="77" t="s">
        <v>118</v>
      </c>
      <c r="E16" s="73">
        <f>'odd.-§'!E91</f>
        <v>473429</v>
      </c>
      <c r="F16" s="78">
        <f t="shared" si="0"/>
        <v>5.967658883596813</v>
      </c>
    </row>
    <row r="17" spans="1:6" ht="20.25">
      <c r="A17" s="69"/>
      <c r="B17" s="75">
        <v>38</v>
      </c>
      <c r="C17" s="76"/>
      <c r="D17" s="77" t="s">
        <v>186</v>
      </c>
      <c r="E17" s="73">
        <f>'odd.-§'!E93</f>
        <v>14900</v>
      </c>
      <c r="F17" s="78">
        <f>IF(E17&lt;=0,0,E17/$E$26*100)</f>
        <v>0.18781721729254547</v>
      </c>
    </row>
    <row r="18" spans="1:6" ht="20.25">
      <c r="A18" s="69">
        <v>4</v>
      </c>
      <c r="B18" s="75">
        <v>43</v>
      </c>
      <c r="C18" s="76"/>
      <c r="D18" s="77" t="s">
        <v>119</v>
      </c>
      <c r="E18" s="79">
        <f>'odd.-§'!E106</f>
        <v>303047</v>
      </c>
      <c r="F18" s="78">
        <f t="shared" si="0"/>
        <v>3.819962701265371</v>
      </c>
    </row>
    <row r="19" spans="1:6" ht="20.25">
      <c r="A19" s="69">
        <v>5</v>
      </c>
      <c r="B19" s="75">
        <v>52</v>
      </c>
      <c r="C19" s="76"/>
      <c r="D19" s="77" t="s">
        <v>120</v>
      </c>
      <c r="E19" s="79">
        <f>'odd.-§'!E111</f>
        <v>2008</v>
      </c>
      <c r="F19" s="78">
        <f t="shared" si="0"/>
        <v>0.025311206196203445</v>
      </c>
    </row>
    <row r="20" spans="1:6" ht="20.25">
      <c r="A20" s="69">
        <v>5</v>
      </c>
      <c r="B20" s="75">
        <v>53</v>
      </c>
      <c r="C20" s="76"/>
      <c r="D20" s="77" t="s">
        <v>28</v>
      </c>
      <c r="E20" s="79">
        <f>'odd.-§'!E115</f>
        <v>341195</v>
      </c>
      <c r="F20" s="78">
        <f t="shared" si="0"/>
        <v>4.300825198263762</v>
      </c>
    </row>
    <row r="21" spans="1:6" ht="20.25">
      <c r="A21" s="69">
        <v>6</v>
      </c>
      <c r="B21" s="75">
        <v>55</v>
      </c>
      <c r="C21" s="76"/>
      <c r="D21" s="77" t="s">
        <v>121</v>
      </c>
      <c r="E21" s="79">
        <f>'odd.-§'!E118</f>
        <v>3000</v>
      </c>
      <c r="F21" s="78">
        <f t="shared" si="0"/>
        <v>0.03781554710588164</v>
      </c>
    </row>
    <row r="22" spans="1:6" ht="20.25">
      <c r="A22" s="69">
        <v>6</v>
      </c>
      <c r="B22" s="75">
        <v>61</v>
      </c>
      <c r="C22" s="76"/>
      <c r="D22" s="77" t="s">
        <v>122</v>
      </c>
      <c r="E22" s="79">
        <f>'odd.-§'!E124</f>
        <v>892707</v>
      </c>
      <c r="F22" s="78">
        <f t="shared" si="0"/>
        <v>11.252734536750095</v>
      </c>
    </row>
    <row r="23" spans="1:6" ht="20.25">
      <c r="A23" s="69">
        <v>6</v>
      </c>
      <c r="B23" s="75">
        <v>62</v>
      </c>
      <c r="C23" s="76"/>
      <c r="D23" s="77" t="s">
        <v>123</v>
      </c>
      <c r="E23" s="79">
        <f>'odd.-§'!E128</f>
        <v>14872</v>
      </c>
      <c r="F23" s="78">
        <f t="shared" si="0"/>
        <v>0.1874642721862239</v>
      </c>
    </row>
    <row r="24" spans="1:6" ht="20.25">
      <c r="A24" s="80">
        <v>6</v>
      </c>
      <c r="B24" s="75">
        <v>63</v>
      </c>
      <c r="C24" s="76"/>
      <c r="D24" s="77" t="s">
        <v>124</v>
      </c>
      <c r="E24" s="79">
        <f>'odd.-§'!E132</f>
        <v>616646</v>
      </c>
      <c r="F24" s="78">
        <f t="shared" si="0"/>
        <v>7.772935286884497</v>
      </c>
    </row>
    <row r="25" spans="1:6" ht="21" thickBot="1">
      <c r="A25" s="81"/>
      <c r="B25" s="75">
        <v>64</v>
      </c>
      <c r="C25" s="76"/>
      <c r="D25" s="77" t="s">
        <v>125</v>
      </c>
      <c r="E25" s="79">
        <f>'odd.-§'!E135</f>
        <v>999700</v>
      </c>
      <c r="F25" s="78">
        <f t="shared" si="0"/>
        <v>12.601400813916625</v>
      </c>
    </row>
    <row r="26" spans="1:6" ht="21.75" thickBot="1" thickTop="1">
      <c r="A26" s="82"/>
      <c r="B26" s="83"/>
      <c r="C26" s="84"/>
      <c r="D26" s="85" t="s">
        <v>18</v>
      </c>
      <c r="E26" s="86">
        <f>SUM(E7:E25)</f>
        <v>7933245</v>
      </c>
      <c r="F26" s="87">
        <f>SUM(F7:F25)</f>
        <v>99.99999999999997</v>
      </c>
    </row>
    <row r="27" spans="1:6" ht="21" thickTop="1">
      <c r="A27" s="88"/>
      <c r="B27" s="89"/>
      <c r="C27" s="90"/>
      <c r="D27" s="91"/>
      <c r="E27" s="92"/>
      <c r="F27" s="93"/>
    </row>
    <row r="28" spans="1:6" ht="20.25">
      <c r="A28" s="94"/>
      <c r="B28" s="75">
        <v>22</v>
      </c>
      <c r="C28" s="76"/>
      <c r="D28" s="77" t="s">
        <v>111</v>
      </c>
      <c r="E28" s="95">
        <f>SUM('odd.-§'!F21:F21)</f>
        <v>454217</v>
      </c>
      <c r="F28" s="96">
        <f>IF(E28&lt;=0,0,E28/$E$41*100)</f>
        <v>15.931267326621548</v>
      </c>
    </row>
    <row r="29" spans="1:6" ht="20.25">
      <c r="A29" s="94"/>
      <c r="B29" s="75">
        <v>23</v>
      </c>
      <c r="C29" s="76"/>
      <c r="D29" s="77" t="s">
        <v>112</v>
      </c>
      <c r="E29" s="95">
        <f>SUM('odd.-§'!F29:F29)</f>
        <v>573053</v>
      </c>
      <c r="F29" s="96">
        <f>IF(E29&lt;=0,0,E29/$E$41*100)</f>
        <v>20.099336958595686</v>
      </c>
    </row>
    <row r="30" spans="1:6" ht="20.25">
      <c r="A30" s="94"/>
      <c r="B30" s="75">
        <v>31</v>
      </c>
      <c r="C30" s="76"/>
      <c r="D30" s="77" t="s">
        <v>113</v>
      </c>
      <c r="E30" s="95">
        <f>SUM('odd.-§'!F39:F39)</f>
        <v>196842</v>
      </c>
      <c r="F30" s="96">
        <f>IF(E30&lt;=0,0,E30/$E$41*100)</f>
        <v>6.904062426344322</v>
      </c>
    </row>
    <row r="31" spans="1:6" ht="20.25">
      <c r="A31" s="94"/>
      <c r="B31" s="75">
        <v>33</v>
      </c>
      <c r="C31" s="76"/>
      <c r="D31" s="77" t="s">
        <v>114</v>
      </c>
      <c r="E31" s="95">
        <f>SUM('odd.-§'!F51:F51)</f>
        <v>172580</v>
      </c>
      <c r="F31" s="96">
        <f>IF(E31&lt;=0,0,E31/$E$41*100)</f>
        <v>6.053093819096041</v>
      </c>
    </row>
    <row r="32" spans="1:6" ht="20.25">
      <c r="A32" s="94"/>
      <c r="B32" s="75">
        <v>34</v>
      </c>
      <c r="C32" s="76"/>
      <c r="D32" s="77" t="s">
        <v>115</v>
      </c>
      <c r="E32" s="95">
        <f>SUM('odd.-§'!F57:F57)</f>
        <v>69734</v>
      </c>
      <c r="F32" s="96">
        <f>IF(E32&lt;=0,0,E32/$E$41*100)</f>
        <v>2.445859568784583</v>
      </c>
    </row>
    <row r="33" spans="1:6" ht="20.25">
      <c r="A33" s="94"/>
      <c r="B33" s="75">
        <v>35</v>
      </c>
      <c r="C33" s="76"/>
      <c r="D33" s="77" t="s">
        <v>116</v>
      </c>
      <c r="E33" s="95">
        <f>SUM('odd.-§'!F66:F66)</f>
        <v>151980</v>
      </c>
      <c r="F33" s="96">
        <f>IF(E33&lt;=0,0,E33/$E$41*100)</f>
        <v>5.330566685746995</v>
      </c>
    </row>
    <row r="34" spans="1:6" ht="20.25">
      <c r="A34" s="94"/>
      <c r="B34" s="75">
        <v>36</v>
      </c>
      <c r="C34" s="76"/>
      <c r="D34" s="77" t="s">
        <v>117</v>
      </c>
      <c r="E34" s="95">
        <f>SUM('odd.-§'!F77:F77)</f>
        <v>945507</v>
      </c>
      <c r="F34" s="96">
        <f>IF(E34&lt;=0,0,E34/$E$41*100)</f>
        <v>33.162837974342565</v>
      </c>
    </row>
    <row r="35" spans="1:6" ht="20.25">
      <c r="A35" s="94"/>
      <c r="B35" s="75">
        <v>37</v>
      </c>
      <c r="C35" s="76"/>
      <c r="D35" s="77" t="s">
        <v>118</v>
      </c>
      <c r="E35" s="95">
        <f>SUM('odd.-§'!F91:F91)</f>
        <v>103087</v>
      </c>
      <c r="F35" s="96">
        <f>IF(E35&lt;=0,0,E35/$E$41*100)</f>
        <v>3.615687116288988</v>
      </c>
    </row>
    <row r="36" spans="1:6" ht="20.25">
      <c r="A36" s="94"/>
      <c r="B36" s="75">
        <v>43</v>
      </c>
      <c r="C36" s="76"/>
      <c r="D36" s="77" t="s">
        <v>119</v>
      </c>
      <c r="E36" s="95">
        <f>SUM('odd.-§'!F106:F106)</f>
        <v>78284</v>
      </c>
      <c r="F36" s="96">
        <f>IF(E36&lt;=0,0,E36/$E$41*100)</f>
        <v>2.745743403257124</v>
      </c>
    </row>
    <row r="37" spans="1:6" ht="20.25">
      <c r="A37" s="94"/>
      <c r="B37" s="75">
        <v>53</v>
      </c>
      <c r="C37" s="76"/>
      <c r="D37" s="77" t="s">
        <v>28</v>
      </c>
      <c r="E37" s="95">
        <f>SUM('odd.-§'!F115:F115)</f>
        <v>15000</v>
      </c>
      <c r="F37" s="96">
        <f>IF(E37&lt;=0,0,E37/$E$41*100)</f>
        <v>0.5261119903027037</v>
      </c>
    </row>
    <row r="38" spans="1:6" ht="20.25">
      <c r="A38" s="94"/>
      <c r="B38" s="75">
        <v>61</v>
      </c>
      <c r="C38" s="76"/>
      <c r="D38" s="77" t="s">
        <v>122</v>
      </c>
      <c r="E38" s="95">
        <f>SUM('odd.-§'!F124:F124)</f>
        <v>89370</v>
      </c>
      <c r="F38" s="96">
        <f>IF(E38&lt;=0,0,E38/$E$41*100)</f>
        <v>3.1345752382235097</v>
      </c>
    </row>
    <row r="39" spans="1:6" ht="20.25">
      <c r="A39" s="94"/>
      <c r="B39" s="75">
        <v>62</v>
      </c>
      <c r="C39" s="76"/>
      <c r="D39" s="77" t="s">
        <v>123</v>
      </c>
      <c r="E39" s="95">
        <f>SUM('odd.-§'!F128:F128)</f>
        <v>1450</v>
      </c>
      <c r="F39" s="96">
        <f>IF(E39&lt;=0,0,E39/$E$41*100)</f>
        <v>0.05085749239592803</v>
      </c>
    </row>
    <row r="40" spans="1:6" ht="21" thickBot="1">
      <c r="A40" s="94"/>
      <c r="B40" s="97">
        <v>64</v>
      </c>
      <c r="C40" s="98"/>
      <c r="D40" s="99" t="s">
        <v>125</v>
      </c>
      <c r="E40" s="95">
        <f>SUM('odd.-§'!F135:F135)</f>
        <v>0</v>
      </c>
      <c r="F40" s="100">
        <f>IF(E40&lt;=0,0,E40/$E$41*100)</f>
        <v>0</v>
      </c>
    </row>
    <row r="41" spans="1:9" ht="21.75" thickBot="1" thickTop="1">
      <c r="A41" s="101"/>
      <c r="B41" s="102"/>
      <c r="C41" s="103"/>
      <c r="D41" s="85" t="s">
        <v>19</v>
      </c>
      <c r="E41" s="104">
        <f>SUM(E28:E40)</f>
        <v>2851104</v>
      </c>
      <c r="F41" s="87">
        <f>SUM(F28:F40)</f>
        <v>100</v>
      </c>
      <c r="I41" s="55"/>
    </row>
    <row r="42" spans="1:6" ht="21" thickTop="1">
      <c r="A42" s="94"/>
      <c r="B42" s="105"/>
      <c r="C42" s="106"/>
      <c r="D42" s="107"/>
      <c r="E42" s="108"/>
      <c r="F42" s="93"/>
    </row>
    <row r="43" spans="1:6" ht="20.25">
      <c r="A43" s="94"/>
      <c r="B43" s="70">
        <v>10</v>
      </c>
      <c r="C43" s="71"/>
      <c r="D43" s="72" t="s">
        <v>109</v>
      </c>
      <c r="E43" s="109">
        <f>E7</f>
        <v>14579</v>
      </c>
      <c r="F43" s="96">
        <f aca="true" t="shared" si="1" ref="F43:F61">IF(E43&lt;=0,0,E43/$E$63*100)</f>
        <v>0.13518664872585262</v>
      </c>
    </row>
    <row r="44" spans="1:6" ht="20.25">
      <c r="A44" s="94"/>
      <c r="B44" s="75">
        <v>21</v>
      </c>
      <c r="C44" s="76"/>
      <c r="D44" s="77" t="s">
        <v>110</v>
      </c>
      <c r="E44" s="109">
        <f>E8</f>
        <v>9711</v>
      </c>
      <c r="F44" s="96">
        <f t="shared" si="1"/>
        <v>0.09004716000938026</v>
      </c>
    </row>
    <row r="45" spans="1:6" ht="20.25">
      <c r="A45" s="94"/>
      <c r="B45" s="75">
        <v>22</v>
      </c>
      <c r="C45" s="76"/>
      <c r="D45" s="77" t="s">
        <v>111</v>
      </c>
      <c r="E45" s="109">
        <f>E9+E28</f>
        <v>2649352</v>
      </c>
      <c r="F45" s="96">
        <f t="shared" si="1"/>
        <v>24.566638190214356</v>
      </c>
    </row>
    <row r="46" spans="1:6" ht="20.25">
      <c r="A46" s="94"/>
      <c r="B46" s="75">
        <v>23</v>
      </c>
      <c r="C46" s="76"/>
      <c r="D46" s="77" t="s">
        <v>112</v>
      </c>
      <c r="E46" s="109">
        <f>E10+E29</f>
        <v>588947</v>
      </c>
      <c r="F46" s="96">
        <f t="shared" si="1"/>
        <v>5.461127046240807</v>
      </c>
    </row>
    <row r="47" spans="1:6" ht="20.25">
      <c r="A47" s="94"/>
      <c r="B47" s="75">
        <v>31</v>
      </c>
      <c r="C47" s="76"/>
      <c r="D47" s="77" t="s">
        <v>113</v>
      </c>
      <c r="E47" s="109">
        <f>E11+E30</f>
        <v>233443</v>
      </c>
      <c r="F47" s="96">
        <f t="shared" si="1"/>
        <v>2.1646461923663636</v>
      </c>
    </row>
    <row r="48" spans="1:6" ht="20.25">
      <c r="A48" s="94"/>
      <c r="B48" s="75">
        <v>33</v>
      </c>
      <c r="C48" s="76"/>
      <c r="D48" s="77" t="s">
        <v>114</v>
      </c>
      <c r="E48" s="109">
        <f>E12+E31</f>
        <v>980836</v>
      </c>
      <c r="F48" s="96">
        <f t="shared" si="1"/>
        <v>9.094994978370972</v>
      </c>
    </row>
    <row r="49" spans="1:6" ht="20.25">
      <c r="A49" s="94"/>
      <c r="B49" s="75">
        <v>34</v>
      </c>
      <c r="C49" s="76"/>
      <c r="D49" s="77" t="s">
        <v>115</v>
      </c>
      <c r="E49" s="109">
        <f>E13+E32</f>
        <v>238226</v>
      </c>
      <c r="F49" s="96">
        <f t="shared" si="1"/>
        <v>2.208997501842717</v>
      </c>
    </row>
    <row r="50" spans="1:6" ht="20.25">
      <c r="A50" s="94"/>
      <c r="B50" s="75">
        <v>35</v>
      </c>
      <c r="C50" s="76"/>
      <c r="D50" s="77" t="s">
        <v>116</v>
      </c>
      <c r="E50" s="109">
        <f>E14+E33</f>
        <v>293648</v>
      </c>
      <c r="F50" s="96">
        <f t="shared" si="1"/>
        <v>2.722908911794305</v>
      </c>
    </row>
    <row r="51" spans="1:6" ht="20.25">
      <c r="A51" s="94"/>
      <c r="B51" s="75">
        <v>36</v>
      </c>
      <c r="C51" s="76"/>
      <c r="D51" s="77" t="s">
        <v>117</v>
      </c>
      <c r="E51" s="109">
        <f>E15+E34</f>
        <v>1826912</v>
      </c>
      <c r="F51" s="96">
        <f t="shared" si="1"/>
        <v>16.940401316760056</v>
      </c>
    </row>
    <row r="52" spans="1:6" ht="20.25">
      <c r="A52" s="94"/>
      <c r="B52" s="75">
        <v>37</v>
      </c>
      <c r="C52" s="76"/>
      <c r="D52" s="77" t="s">
        <v>118</v>
      </c>
      <c r="E52" s="109">
        <f>E16+E35</f>
        <v>576516</v>
      </c>
      <c r="F52" s="96">
        <f t="shared" si="1"/>
        <v>5.345858150547613</v>
      </c>
    </row>
    <row r="53" spans="1:6" ht="20.25">
      <c r="A53" s="94"/>
      <c r="B53" s="75">
        <v>38</v>
      </c>
      <c r="C53" s="76"/>
      <c r="D53" s="77" t="s">
        <v>186</v>
      </c>
      <c r="E53" s="109">
        <f>E17</f>
        <v>14900</v>
      </c>
      <c r="F53" s="96">
        <f>IF(E53&lt;=0,0,E53/$E$63*100)</f>
        <v>0.13816318444442033</v>
      </c>
    </row>
    <row r="54" spans="1:6" ht="20.25">
      <c r="A54" s="94"/>
      <c r="B54" s="75">
        <v>43</v>
      </c>
      <c r="C54" s="76"/>
      <c r="D54" s="77" t="s">
        <v>119</v>
      </c>
      <c r="E54" s="109">
        <f>E36+E18</f>
        <v>381331</v>
      </c>
      <c r="F54" s="96">
        <f t="shared" si="1"/>
        <v>3.5359667978104192</v>
      </c>
    </row>
    <row r="55" spans="1:6" ht="20.25">
      <c r="A55" s="94"/>
      <c r="B55" s="75">
        <v>52</v>
      </c>
      <c r="C55" s="76"/>
      <c r="D55" s="77" t="s">
        <v>120</v>
      </c>
      <c r="E55" s="109">
        <f>E19</f>
        <v>2008</v>
      </c>
      <c r="F55" s="96">
        <f t="shared" si="1"/>
        <v>0.01861957546069772</v>
      </c>
    </row>
    <row r="56" spans="1:6" ht="20.25">
      <c r="A56" s="94"/>
      <c r="B56" s="75">
        <v>53</v>
      </c>
      <c r="C56" s="76"/>
      <c r="D56" s="77" t="s">
        <v>28</v>
      </c>
      <c r="E56" s="109">
        <f>E20+E37</f>
        <v>356195</v>
      </c>
      <c r="F56" s="96">
        <f t="shared" si="1"/>
        <v>3.3028882874617653</v>
      </c>
    </row>
    <row r="57" spans="1:6" ht="20.25">
      <c r="A57" s="94"/>
      <c r="B57" s="75">
        <v>55</v>
      </c>
      <c r="C57" s="76"/>
      <c r="D57" s="77" t="s">
        <v>121</v>
      </c>
      <c r="E57" s="109">
        <f>E21</f>
        <v>3000</v>
      </c>
      <c r="F57" s="96">
        <f t="shared" si="1"/>
        <v>0.027818090827735637</v>
      </c>
    </row>
    <row r="58" spans="1:6" ht="20.25">
      <c r="A58" s="94"/>
      <c r="B58" s="75">
        <v>61</v>
      </c>
      <c r="C58" s="76"/>
      <c r="D58" s="77" t="s">
        <v>122</v>
      </c>
      <c r="E58" s="109">
        <f>E22+E38</f>
        <v>982077</v>
      </c>
      <c r="F58" s="96">
        <f t="shared" si="1"/>
        <v>9.106502395276712</v>
      </c>
    </row>
    <row r="59" spans="1:6" ht="20.25">
      <c r="A59" s="94"/>
      <c r="B59" s="75">
        <v>62</v>
      </c>
      <c r="C59" s="76"/>
      <c r="D59" s="77" t="s">
        <v>123</v>
      </c>
      <c r="E59" s="109">
        <f>E23+E39</f>
        <v>16322</v>
      </c>
      <c r="F59" s="96">
        <f t="shared" si="1"/>
        <v>0.15134895949676702</v>
      </c>
    </row>
    <row r="60" spans="1:6" ht="20.25">
      <c r="A60" s="94"/>
      <c r="B60" s="75">
        <v>63</v>
      </c>
      <c r="C60" s="76"/>
      <c r="D60" s="77" t="s">
        <v>124</v>
      </c>
      <c r="E60" s="109">
        <f>E24</f>
        <v>616646</v>
      </c>
      <c r="F60" s="96">
        <f t="shared" si="1"/>
        <v>5.71797147885329</v>
      </c>
    </row>
    <row r="61" spans="1:6" ht="20.25">
      <c r="A61" s="94"/>
      <c r="B61" s="75">
        <v>64</v>
      </c>
      <c r="C61" s="76"/>
      <c r="D61" s="77" t="s">
        <v>125</v>
      </c>
      <c r="E61" s="109">
        <f>E25+E40</f>
        <v>999700</v>
      </c>
      <c r="F61" s="96">
        <f t="shared" si="1"/>
        <v>9.269915133495772</v>
      </c>
    </row>
    <row r="62" spans="1:6" ht="16.5" thickBot="1">
      <c r="A62" s="94"/>
      <c r="B62" s="110"/>
      <c r="C62" s="111"/>
      <c r="D62" s="112"/>
      <c r="E62" s="113"/>
      <c r="F62" s="114">
        <f>IF(E62&lt;=0,0,E62/#REF!*100)</f>
        <v>0</v>
      </c>
    </row>
    <row r="63" spans="1:6" s="121" customFormat="1" ht="21" thickBot="1">
      <c r="A63" s="115"/>
      <c r="B63" s="116"/>
      <c r="C63" s="117"/>
      <c r="D63" s="118" t="s">
        <v>126</v>
      </c>
      <c r="E63" s="119">
        <f>SUM(E43:E62)</f>
        <v>10784349</v>
      </c>
      <c r="F63" s="120">
        <f>SUM(F43:F61)</f>
        <v>100.00000000000001</v>
      </c>
    </row>
    <row r="64" spans="1:5" ht="12.75">
      <c r="A64" s="122"/>
      <c r="B64" s="122"/>
      <c r="C64" s="123"/>
      <c r="D64" s="124"/>
      <c r="E64" s="122"/>
    </row>
    <row r="65" spans="1:5" ht="12.75">
      <c r="A65" s="122"/>
      <c r="B65" s="122"/>
      <c r="C65" s="123"/>
      <c r="D65" s="124"/>
      <c r="E65" s="125"/>
    </row>
    <row r="66" spans="1:5" ht="12.75">
      <c r="A66" s="122"/>
      <c r="B66" s="122"/>
      <c r="C66" s="123"/>
      <c r="D66" s="124"/>
      <c r="E66" s="125"/>
    </row>
    <row r="67" spans="1:5" ht="12.75">
      <c r="A67" s="122"/>
      <c r="B67" s="122"/>
      <c r="C67" s="123"/>
      <c r="D67" s="124"/>
      <c r="E67" s="122"/>
    </row>
    <row r="68" spans="1:5" ht="12.75">
      <c r="A68" s="122"/>
      <c r="B68" s="122"/>
      <c r="C68" s="123"/>
      <c r="D68" s="124"/>
      <c r="E68" s="125"/>
    </row>
    <row r="69" spans="1:5" ht="12.75">
      <c r="A69" s="122"/>
      <c r="B69" s="122"/>
      <c r="C69" s="123"/>
      <c r="D69" s="124"/>
      <c r="E69" s="122"/>
    </row>
    <row r="70" spans="1:5" ht="12.75">
      <c r="A70" s="122"/>
      <c r="B70" s="122"/>
      <c r="C70" s="123"/>
      <c r="D70" s="124"/>
      <c r="E70" s="122"/>
    </row>
    <row r="71" spans="1:5" ht="12.75">
      <c r="A71" s="122"/>
      <c r="B71" s="122"/>
      <c r="C71" s="123"/>
      <c r="D71" s="124"/>
      <c r="E71" s="122"/>
    </row>
    <row r="72" spans="1:5" ht="12.75">
      <c r="A72" s="122"/>
      <c r="B72" s="122"/>
      <c r="C72" s="123"/>
      <c r="D72" s="124"/>
      <c r="E72" s="122"/>
    </row>
    <row r="73" spans="1:5" ht="12.75">
      <c r="A73" s="122"/>
      <c r="B73" s="122"/>
      <c r="C73" s="123"/>
      <c r="D73" s="124"/>
      <c r="E73" s="122"/>
    </row>
    <row r="74" spans="1:5" ht="12.75">
      <c r="A74" s="122"/>
      <c r="B74" s="122"/>
      <c r="C74" s="123"/>
      <c r="D74" s="124"/>
      <c r="E74" s="122"/>
    </row>
    <row r="75" spans="1:5" ht="12.75">
      <c r="A75" s="122"/>
      <c r="B75" s="122"/>
      <c r="C75" s="123"/>
      <c r="D75" s="124"/>
      <c r="E75" s="122"/>
    </row>
    <row r="76" spans="1:5" ht="12.75">
      <c r="A76" s="122"/>
      <c r="B76" s="122"/>
      <c r="C76" s="123"/>
      <c r="D76" s="124"/>
      <c r="E76" s="122"/>
    </row>
    <row r="77" spans="1:5" ht="12.75">
      <c r="A77" s="122"/>
      <c r="B77" s="122"/>
      <c r="C77" s="123"/>
      <c r="D77" s="124"/>
      <c r="E77" s="122"/>
    </row>
    <row r="78" spans="1:5" ht="12.75">
      <c r="A78" s="122"/>
      <c r="B78" s="122"/>
      <c r="C78" s="123"/>
      <c r="D78" s="124"/>
      <c r="E78" s="122"/>
    </row>
    <row r="79" spans="1:5" ht="12.75">
      <c r="A79" s="122"/>
      <c r="B79" s="122"/>
      <c r="C79" s="123"/>
      <c r="D79" s="124"/>
      <c r="E79" s="122"/>
    </row>
    <row r="80" spans="1:5" ht="12.75">
      <c r="A80" s="122"/>
      <c r="B80" s="122"/>
      <c r="C80" s="123"/>
      <c r="D80" s="124"/>
      <c r="E80" s="122"/>
    </row>
    <row r="81" spans="1:5" ht="12.75">
      <c r="A81" s="122"/>
      <c r="B81" s="122"/>
      <c r="C81" s="123"/>
      <c r="D81" s="124"/>
      <c r="E81" s="122"/>
    </row>
    <row r="82" spans="1:5" ht="12.75">
      <c r="A82" s="122"/>
      <c r="B82" s="122"/>
      <c r="C82" s="123"/>
      <c r="D82" s="124"/>
      <c r="E82" s="122"/>
    </row>
    <row r="83" spans="2:5" ht="12.75">
      <c r="B83" s="122"/>
      <c r="C83" s="123"/>
      <c r="D83" s="124"/>
      <c r="E83" s="122"/>
    </row>
  </sheetData>
  <mergeCells count="2">
    <mergeCell ref="A1:F1"/>
    <mergeCell ref="B2:F2"/>
  </mergeCells>
  <printOptions horizontalCentered="1"/>
  <pageMargins left="0.5511811023622047" right="0.5905511811023623" top="0.62" bottom="0.3937007874015748" header="0.3937007874015748" footer="0.31496062992125984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M174"/>
  <sheetViews>
    <sheetView showZeros="0" zoomScale="60" zoomScaleNormal="60" workbookViewId="0" topLeftCell="A1">
      <pane xSplit="4" ySplit="5" topLeftCell="E99" activePane="bottomRight" state="frozen"/>
      <selection pane="topLeft" activeCell="F72" sqref="F72"/>
      <selection pane="topRight" activeCell="F72" sqref="F72"/>
      <selection pane="bottomLeft" activeCell="F72" sqref="F72"/>
      <selection pane="bottomRight" activeCell="A2" sqref="A2"/>
    </sheetView>
  </sheetViews>
  <sheetFormatPr defaultColWidth="9.00390625" defaultRowHeight="12.75"/>
  <cols>
    <col min="1" max="2" width="9.25390625" style="1" customWidth="1"/>
    <col min="3" max="3" width="9.625" style="1" customWidth="1"/>
    <col min="4" max="4" width="63.625" style="1" customWidth="1"/>
    <col min="5" max="5" width="19.375" style="1" bestFit="1" customWidth="1"/>
    <col min="6" max="6" width="24.00390625" style="1" customWidth="1"/>
    <col min="7" max="7" width="17.75390625" style="1" bestFit="1" customWidth="1"/>
    <col min="8" max="8" width="16.125" style="1" bestFit="1" customWidth="1"/>
    <col min="9" max="9" width="16.75390625" style="1" bestFit="1" customWidth="1"/>
    <col min="10" max="16384" width="10.25390625" style="1" customWidth="1"/>
  </cols>
  <sheetData>
    <row r="1" spans="1:9" ht="30">
      <c r="A1" s="241" t="s">
        <v>212</v>
      </c>
      <c r="B1" s="241"/>
      <c r="C1" s="241"/>
      <c r="D1" s="241"/>
      <c r="E1" s="241"/>
      <c r="F1" s="241"/>
      <c r="G1" s="241"/>
      <c r="H1" s="241"/>
      <c r="I1" s="24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126" t="s">
        <v>127</v>
      </c>
      <c r="B4" s="127" t="s">
        <v>106</v>
      </c>
      <c r="C4" s="3" t="s">
        <v>1</v>
      </c>
      <c r="D4" s="3" t="s">
        <v>2</v>
      </c>
      <c r="E4" s="4" t="s">
        <v>128</v>
      </c>
      <c r="F4" s="224" t="s">
        <v>129</v>
      </c>
      <c r="G4" s="128" t="s">
        <v>130</v>
      </c>
      <c r="H4" s="129" t="s">
        <v>131</v>
      </c>
      <c r="I4" s="5" t="s">
        <v>132</v>
      </c>
    </row>
    <row r="5" spans="1:9" ht="18.75">
      <c r="A5" s="130"/>
      <c r="B5" s="131"/>
      <c r="C5" s="132"/>
      <c r="D5" s="132"/>
      <c r="E5" s="225" t="s">
        <v>133</v>
      </c>
      <c r="F5" s="133" t="s">
        <v>183</v>
      </c>
      <c r="G5" s="134" t="s">
        <v>134</v>
      </c>
      <c r="H5" s="135" t="s">
        <v>20</v>
      </c>
      <c r="I5" s="136" t="s">
        <v>20</v>
      </c>
    </row>
    <row r="6" spans="1:9" ht="18.75">
      <c r="A6" s="130"/>
      <c r="B6" s="131"/>
      <c r="C6" s="132"/>
      <c r="D6" s="137"/>
      <c r="E6" s="133"/>
      <c r="F6" s="133"/>
      <c r="G6" s="138"/>
      <c r="H6" s="139"/>
      <c r="I6" s="140"/>
    </row>
    <row r="7" spans="1:9" ht="20.25">
      <c r="A7" s="141">
        <v>1</v>
      </c>
      <c r="B7" s="142">
        <v>10</v>
      </c>
      <c r="C7" s="142">
        <v>1014</v>
      </c>
      <c r="D7" s="6" t="s">
        <v>37</v>
      </c>
      <c r="E7" s="143">
        <f>Odd_podrobné!D8+Odd_podrobné!D9+Odd_podrobné!D10</f>
        <v>14509</v>
      </c>
      <c r="F7" s="143"/>
      <c r="G7" s="144">
        <f>+E7+F7</f>
        <v>14509</v>
      </c>
      <c r="H7" s="145">
        <f>IF(E7=0,0,E7/G7*100)</f>
        <v>100</v>
      </c>
      <c r="I7" s="146">
        <f>IF(G7=0,0,F7/G7*100)</f>
        <v>0</v>
      </c>
    </row>
    <row r="8" spans="1:9" ht="20.25">
      <c r="A8" s="141">
        <v>1</v>
      </c>
      <c r="B8" s="142">
        <v>10</v>
      </c>
      <c r="C8" s="142">
        <v>1037</v>
      </c>
      <c r="D8" s="6" t="s">
        <v>22</v>
      </c>
      <c r="E8" s="143">
        <f>Odd_podrobné!D11</f>
        <v>70</v>
      </c>
      <c r="F8" s="143"/>
      <c r="G8" s="144">
        <f>+E8+F8</f>
        <v>70</v>
      </c>
      <c r="H8" s="145">
        <f>IF(E8=0,0,E8/G8*100)</f>
        <v>100</v>
      </c>
      <c r="I8" s="146">
        <f>IF(G8=0,0,F8/G8*100)</f>
        <v>0</v>
      </c>
    </row>
    <row r="9" spans="1:9" ht="20.25">
      <c r="A9" s="147" t="s">
        <v>38</v>
      </c>
      <c r="B9" s="148"/>
      <c r="C9" s="148"/>
      <c r="D9" s="149"/>
      <c r="E9" s="150">
        <f>SUM(E7:E8)</f>
        <v>14579</v>
      </c>
      <c r="F9" s="150">
        <f>SUM(F7:F8)</f>
        <v>0</v>
      </c>
      <c r="G9" s="150">
        <f>SUM(G7:G8)</f>
        <v>14579</v>
      </c>
      <c r="H9" s="151">
        <f>IF(E9=0,0,E9/G9*100)</f>
        <v>100</v>
      </c>
      <c r="I9" s="152">
        <f>IF(G9=0,0,F9/G9*100)</f>
        <v>0</v>
      </c>
    </row>
    <row r="10" spans="1:9" ht="21" thickBot="1">
      <c r="A10" s="153"/>
      <c r="B10" s="154"/>
      <c r="C10" s="154"/>
      <c r="D10" s="155"/>
      <c r="E10" s="156"/>
      <c r="F10" s="156"/>
      <c r="G10" s="157"/>
      <c r="H10" s="145"/>
      <c r="I10" s="158"/>
    </row>
    <row r="11" spans="1:9" ht="21.75" thickBot="1" thickTop="1">
      <c r="A11" s="159" t="s">
        <v>135</v>
      </c>
      <c r="B11" s="160"/>
      <c r="C11" s="160"/>
      <c r="D11" s="161"/>
      <c r="E11" s="162">
        <f>+E9</f>
        <v>14579</v>
      </c>
      <c r="F11" s="162">
        <f>+F9</f>
        <v>0</v>
      </c>
      <c r="G11" s="163">
        <f>+G9</f>
        <v>14579</v>
      </c>
      <c r="H11" s="164">
        <f>IF(E11=0,0,E11/G11*100)</f>
        <v>100</v>
      </c>
      <c r="I11" s="165">
        <f>IF(G11=0,0,(F11)/G11*100)</f>
        <v>0</v>
      </c>
    </row>
    <row r="12" spans="1:9" ht="21" thickTop="1">
      <c r="A12" s="166"/>
      <c r="B12" s="167"/>
      <c r="C12" s="167"/>
      <c r="D12" s="168"/>
      <c r="E12" s="143"/>
      <c r="F12" s="143"/>
      <c r="G12" s="144"/>
      <c r="H12" s="145"/>
      <c r="I12" s="146"/>
    </row>
    <row r="13" spans="1:9" ht="20.25">
      <c r="A13" s="141">
        <v>2</v>
      </c>
      <c r="B13" s="142">
        <v>21</v>
      </c>
      <c r="C13" s="142">
        <v>2143</v>
      </c>
      <c r="D13" s="170" t="s">
        <v>102</v>
      </c>
      <c r="E13" s="169">
        <f>Odd_podrobné!D18+Odd_podrobné!D19+Odd_podrobné!D20+Odd_podrobné!D21</f>
        <v>9711</v>
      </c>
      <c r="F13" s="169"/>
      <c r="G13" s="144">
        <f>+E13+F13</f>
        <v>9711</v>
      </c>
      <c r="H13" s="145">
        <f>IF(E13=0,0,E13/G13*100)</f>
        <v>100</v>
      </c>
      <c r="I13" s="146">
        <f>IF(G13=0,0,F13/G13*100)</f>
        <v>0</v>
      </c>
    </row>
    <row r="14" spans="1:9" ht="20.25">
      <c r="A14" s="171" t="s">
        <v>39</v>
      </c>
      <c r="B14" s="148"/>
      <c r="C14" s="148"/>
      <c r="D14" s="172"/>
      <c r="E14" s="173">
        <f>SUM(E13:E13)</f>
        <v>9711</v>
      </c>
      <c r="F14" s="173">
        <f>SUM(F13:F13)</f>
        <v>0</v>
      </c>
      <c r="G14" s="173">
        <f>SUM(G13:G13)</f>
        <v>9711</v>
      </c>
      <c r="H14" s="151">
        <f>IF(E14=0,0,E14/G14*100)</f>
        <v>100</v>
      </c>
      <c r="I14" s="152">
        <f>IF(G14=0,0,F14/G14*100)</f>
        <v>0</v>
      </c>
    </row>
    <row r="15" spans="1:9" ht="20.25">
      <c r="A15" s="174"/>
      <c r="B15" s="142"/>
      <c r="C15" s="142"/>
      <c r="D15" s="170"/>
      <c r="E15" s="175"/>
      <c r="F15" s="175"/>
      <c r="G15" s="144"/>
      <c r="H15" s="145"/>
      <c r="I15" s="146"/>
    </row>
    <row r="16" spans="1:9" ht="20.25">
      <c r="A16" s="141">
        <v>2</v>
      </c>
      <c r="B16" s="142">
        <v>22</v>
      </c>
      <c r="C16" s="142">
        <v>2212</v>
      </c>
      <c r="D16" s="6" t="s">
        <v>40</v>
      </c>
      <c r="E16" s="169">
        <f>Odd_podrobné!D28</f>
        <v>515859</v>
      </c>
      <c r="F16" s="169">
        <f>SUM(Odd_podrobné!D40)</f>
        <v>214300</v>
      </c>
      <c r="G16" s="144">
        <f>+E16+F16</f>
        <v>730159</v>
      </c>
      <c r="H16" s="145">
        <f aca="true" t="shared" si="0" ref="H16:H21">IF(E16=0,0,E16/G16*100)</f>
        <v>70.65022823795914</v>
      </c>
      <c r="I16" s="146">
        <f aca="true" t="shared" si="1" ref="I16:I21">IF(G16=0,0,F16/G16*100)</f>
        <v>29.34977176204087</v>
      </c>
    </row>
    <row r="17" spans="1:9" ht="20.25">
      <c r="A17" s="141">
        <v>2</v>
      </c>
      <c r="B17" s="142">
        <v>22</v>
      </c>
      <c r="C17" s="142">
        <v>2219</v>
      </c>
      <c r="D17" s="6" t="s">
        <v>41</v>
      </c>
      <c r="E17" s="169">
        <f>Odd_podrobné!D29+Odd_podrobné!D30</f>
        <v>3640</v>
      </c>
      <c r="F17" s="169">
        <f>Odd_podrobné!D41+Odd_podrobné!D42</f>
        <v>234917</v>
      </c>
      <c r="G17" s="144">
        <f>+E17+F17</f>
        <v>238557</v>
      </c>
      <c r="H17" s="145">
        <f t="shared" si="0"/>
        <v>1.5258407843827682</v>
      </c>
      <c r="I17" s="146">
        <f t="shared" si="1"/>
        <v>98.47415921561723</v>
      </c>
    </row>
    <row r="18" spans="1:9" ht="20.25">
      <c r="A18" s="141">
        <v>2</v>
      </c>
      <c r="B18" s="142">
        <v>22</v>
      </c>
      <c r="C18" s="142">
        <v>2229</v>
      </c>
      <c r="D18" s="6" t="s">
        <v>194</v>
      </c>
      <c r="E18" s="169">
        <f>Odd_podrobné!D31+Odd_podrobné!D32</f>
        <v>1664781</v>
      </c>
      <c r="F18" s="169">
        <f>SUM(Odd_podrobné!D43)</f>
        <v>5000</v>
      </c>
      <c r="G18" s="144">
        <f>+E18+F18</f>
        <v>1669781</v>
      </c>
      <c r="H18" s="145">
        <f t="shared" si="0"/>
        <v>99.70055953445392</v>
      </c>
      <c r="I18" s="146">
        <f t="shared" si="1"/>
        <v>0.29944046554608056</v>
      </c>
    </row>
    <row r="19" spans="1:9" ht="20.25">
      <c r="A19" s="141">
        <v>2</v>
      </c>
      <c r="B19" s="142">
        <v>22</v>
      </c>
      <c r="C19" s="142">
        <v>2271</v>
      </c>
      <c r="D19" s="6" t="s">
        <v>24</v>
      </c>
      <c r="E19" s="169">
        <f>Odd_podrobné!D33+Odd_podrobné!D34</f>
        <v>5355</v>
      </c>
      <c r="F19" s="169"/>
      <c r="G19" s="144">
        <f>+E19+F19</f>
        <v>5355</v>
      </c>
      <c r="H19" s="145">
        <f t="shared" si="0"/>
        <v>100</v>
      </c>
      <c r="I19" s="146">
        <f t="shared" si="1"/>
        <v>0</v>
      </c>
    </row>
    <row r="20" spans="1:9" ht="20.25">
      <c r="A20" s="141">
        <v>2</v>
      </c>
      <c r="B20" s="142">
        <v>22</v>
      </c>
      <c r="C20" s="142">
        <v>2299</v>
      </c>
      <c r="D20" s="6" t="s">
        <v>136</v>
      </c>
      <c r="E20" s="169">
        <f>Odd_podrobné!D35</f>
        <v>5500</v>
      </c>
      <c r="F20" s="169"/>
      <c r="G20" s="144">
        <f>+E20+F20</f>
        <v>5500</v>
      </c>
      <c r="H20" s="145">
        <f t="shared" si="0"/>
        <v>100</v>
      </c>
      <c r="I20" s="146">
        <f t="shared" si="1"/>
        <v>0</v>
      </c>
    </row>
    <row r="21" spans="1:9" ht="20.25">
      <c r="A21" s="171" t="s">
        <v>42</v>
      </c>
      <c r="B21" s="148"/>
      <c r="C21" s="148"/>
      <c r="D21" s="176"/>
      <c r="E21" s="173">
        <f>SUM(E16:E20)</f>
        <v>2195135</v>
      </c>
      <c r="F21" s="173">
        <f>SUM(F16:F20)</f>
        <v>454217</v>
      </c>
      <c r="G21" s="173">
        <f>SUM(G16:G20)</f>
        <v>2649352</v>
      </c>
      <c r="H21" s="151">
        <f t="shared" si="0"/>
        <v>82.8555435442327</v>
      </c>
      <c r="I21" s="152">
        <f t="shared" si="1"/>
        <v>17.144456455767294</v>
      </c>
    </row>
    <row r="22" spans="1:9" ht="20.25">
      <c r="A22" s="174"/>
      <c r="B22" s="142"/>
      <c r="C22" s="142"/>
      <c r="D22" s="6"/>
      <c r="E22" s="169"/>
      <c r="F22" s="169"/>
      <c r="G22" s="144"/>
      <c r="H22" s="145"/>
      <c r="I22" s="146"/>
    </row>
    <row r="23" spans="1:9" ht="20.25">
      <c r="A23" s="141">
        <v>2</v>
      </c>
      <c r="B23" s="142">
        <v>23</v>
      </c>
      <c r="C23" s="142">
        <v>2310</v>
      </c>
      <c r="D23" s="6" t="s">
        <v>10</v>
      </c>
      <c r="E23" s="169">
        <f>Odd_podrobné!D51+Odd_podrobné!D52</f>
        <v>2894</v>
      </c>
      <c r="F23" s="169">
        <f>SUM(Odd_podrobné!D62)</f>
        <v>89698</v>
      </c>
      <c r="G23" s="144">
        <f aca="true" t="shared" si="2" ref="G23:G28">+E23+F23</f>
        <v>92592</v>
      </c>
      <c r="H23" s="145">
        <f>IF(E23=0,0,E23/G23*100)</f>
        <v>3.1255400034560217</v>
      </c>
      <c r="I23" s="146">
        <f>IF(G23=0,0,F23/G23*100)</f>
        <v>96.87445999654398</v>
      </c>
    </row>
    <row r="24" spans="1:9" ht="20.25">
      <c r="A24" s="141">
        <v>2</v>
      </c>
      <c r="B24" s="142">
        <v>23</v>
      </c>
      <c r="C24" s="142">
        <v>2321</v>
      </c>
      <c r="D24" s="6" t="s">
        <v>137</v>
      </c>
      <c r="E24" s="169">
        <f>Odd_podrobné!D53</f>
        <v>1100</v>
      </c>
      <c r="F24" s="169">
        <f>SUM(Odd_podrobné!D63)</f>
        <v>462152</v>
      </c>
      <c r="G24" s="144">
        <f t="shared" si="2"/>
        <v>463252</v>
      </c>
      <c r="H24" s="145">
        <f>IF(E24=0,0,E24/G24*100)</f>
        <v>0.23745175412086725</v>
      </c>
      <c r="I24" s="146">
        <f>IF(G24=0,0,F24/G24*100)</f>
        <v>99.76254824587913</v>
      </c>
    </row>
    <row r="25" spans="1:9" ht="20.25">
      <c r="A25" s="141">
        <v>2</v>
      </c>
      <c r="B25" s="142">
        <v>23</v>
      </c>
      <c r="C25" s="142">
        <v>2329</v>
      </c>
      <c r="D25" s="6" t="s">
        <v>138</v>
      </c>
      <c r="E25" s="169"/>
      <c r="F25" s="169">
        <f>Odd_podrobné!D64+Odd_podrobné!D65</f>
        <v>15703</v>
      </c>
      <c r="G25" s="144">
        <f t="shared" si="2"/>
        <v>15703</v>
      </c>
      <c r="H25" s="145">
        <f>IF(E25=0,0,E25/G25*100)</f>
        <v>0</v>
      </c>
      <c r="I25" s="146">
        <f>IF(G25=0,0,F25/G25*100)</f>
        <v>100</v>
      </c>
    </row>
    <row r="26" spans="1:9" ht="20.25">
      <c r="A26" s="141">
        <v>2</v>
      </c>
      <c r="B26" s="142">
        <v>23</v>
      </c>
      <c r="C26" s="142">
        <v>2331</v>
      </c>
      <c r="D26" s="6" t="s">
        <v>182</v>
      </c>
      <c r="E26" s="169">
        <f>Odd_podrobné!D54</f>
        <v>7800</v>
      </c>
      <c r="F26" s="169"/>
      <c r="G26" s="144">
        <f t="shared" si="2"/>
        <v>7800</v>
      </c>
      <c r="H26" s="145">
        <f>IF(E26=0,0,E26/G26*100)</f>
        <v>100</v>
      </c>
      <c r="I26" s="146">
        <f>IF(G26=0,0,F26/G26*100)</f>
        <v>0</v>
      </c>
    </row>
    <row r="27" spans="1:9" ht="20.25">
      <c r="A27" s="141">
        <v>2</v>
      </c>
      <c r="B27" s="142">
        <v>23</v>
      </c>
      <c r="C27" s="142">
        <v>2333</v>
      </c>
      <c r="D27" s="6" t="s">
        <v>25</v>
      </c>
      <c r="E27" s="169">
        <f>Odd_podrobné!D55+Odd_podrobné!D56</f>
        <v>4100</v>
      </c>
      <c r="F27" s="169"/>
      <c r="G27" s="144">
        <f t="shared" si="2"/>
        <v>4100</v>
      </c>
      <c r="H27" s="145">
        <f>IF(E27=0,0,E27/G27*100)</f>
        <v>100</v>
      </c>
      <c r="I27" s="146">
        <f>IF(G27=0,0,F27/G27*100)</f>
        <v>0</v>
      </c>
    </row>
    <row r="28" spans="1:9" ht="20.25">
      <c r="A28" s="141">
        <v>2</v>
      </c>
      <c r="B28" s="142">
        <v>23</v>
      </c>
      <c r="C28" s="142">
        <v>2339</v>
      </c>
      <c r="D28" s="33" t="s">
        <v>209</v>
      </c>
      <c r="E28" s="169"/>
      <c r="F28" s="169">
        <f>SUM(Odd_podrobné!D66)</f>
        <v>5500</v>
      </c>
      <c r="G28" s="144">
        <f t="shared" si="2"/>
        <v>5500</v>
      </c>
      <c r="H28" s="145">
        <f>IF(E28=0,0,E28/G28*100)</f>
        <v>0</v>
      </c>
      <c r="I28" s="146">
        <f>IF(G28=0,0,F28/G28*100)</f>
        <v>100</v>
      </c>
    </row>
    <row r="29" spans="1:9" ht="20.25">
      <c r="A29" s="171" t="s">
        <v>44</v>
      </c>
      <c r="B29" s="148"/>
      <c r="C29" s="148"/>
      <c r="D29" s="176"/>
      <c r="E29" s="173">
        <f>SUM(E23:E28)</f>
        <v>15894</v>
      </c>
      <c r="F29" s="173">
        <f>SUM(F23:F28)</f>
        <v>573053</v>
      </c>
      <c r="G29" s="173">
        <f>SUM(G23:G28)</f>
        <v>588947</v>
      </c>
      <c r="H29" s="151">
        <f>IF(E29=0,0,E29/G29*100)</f>
        <v>2.6987148249333135</v>
      </c>
      <c r="I29" s="152">
        <f>IF(G29=0,0,F29/G29*100)</f>
        <v>97.30128517506668</v>
      </c>
    </row>
    <row r="30" spans="1:9" ht="21" thickBot="1">
      <c r="A30" s="177"/>
      <c r="B30" s="154"/>
      <c r="C30" s="154"/>
      <c r="D30" s="178"/>
      <c r="E30" s="179"/>
      <c r="F30" s="179"/>
      <c r="G30" s="157"/>
      <c r="H30" s="145"/>
      <c r="I30" s="158"/>
    </row>
    <row r="31" spans="1:9" ht="21.75" thickBot="1" thickTop="1">
      <c r="A31" s="180" t="s">
        <v>139</v>
      </c>
      <c r="B31" s="160"/>
      <c r="C31" s="160"/>
      <c r="D31" s="181"/>
      <c r="E31" s="162">
        <f>+E14+E21+E29</f>
        <v>2220740</v>
      </c>
      <c r="F31" s="162">
        <f>+F14+F21+F29</f>
        <v>1027270</v>
      </c>
      <c r="G31" s="163">
        <f>+G14+G21+G29</f>
        <v>3248010</v>
      </c>
      <c r="H31" s="164">
        <f>IF(E31=0,0,E31/G31*100)</f>
        <v>68.37232643988165</v>
      </c>
      <c r="I31" s="165">
        <f>IF(G31=0,0,(F31)/G31*100)</f>
        <v>31.627673560118346</v>
      </c>
    </row>
    <row r="32" spans="1:9" ht="21" thickTop="1">
      <c r="A32" s="182"/>
      <c r="B32" s="167"/>
      <c r="C32" s="167"/>
      <c r="D32" s="183"/>
      <c r="E32" s="143"/>
      <c r="F32" s="143"/>
      <c r="G32" s="144"/>
      <c r="H32" s="145"/>
      <c r="I32" s="146"/>
    </row>
    <row r="33" spans="1:9" ht="20.25">
      <c r="A33" s="141">
        <v>3</v>
      </c>
      <c r="B33" s="142">
        <v>31</v>
      </c>
      <c r="C33" s="142">
        <v>3111</v>
      </c>
      <c r="D33" s="6" t="s">
        <v>99</v>
      </c>
      <c r="E33" s="169">
        <f>Odd_podrobné!D74</f>
        <v>2865</v>
      </c>
      <c r="F33" s="169">
        <f>Odd_podrobné!D85</f>
        <v>45000</v>
      </c>
      <c r="G33" s="144">
        <f aca="true" t="shared" si="3" ref="G33:G38">+E33+F33</f>
        <v>47865</v>
      </c>
      <c r="H33" s="145">
        <f aca="true" t="shared" si="4" ref="H33:H39">IF(E33=0,0,E33/G33*100)</f>
        <v>5.985584456283297</v>
      </c>
      <c r="I33" s="146">
        <f aca="true" t="shared" si="5" ref="I33:I39">IF(G33=0,0,F33/G33*100)</f>
        <v>94.0144155437167</v>
      </c>
    </row>
    <row r="34" spans="1:9" ht="20.25">
      <c r="A34" s="141">
        <v>3</v>
      </c>
      <c r="B34" s="142">
        <v>31</v>
      </c>
      <c r="C34" s="142">
        <v>3113</v>
      </c>
      <c r="D34" s="6" t="s">
        <v>34</v>
      </c>
      <c r="E34" s="169">
        <f>Odd_podrobné!D75+Odd_podrobné!D76</f>
        <v>28741</v>
      </c>
      <c r="F34" s="169">
        <f>SUM(Odd_podrobné!D86)</f>
        <v>106142</v>
      </c>
      <c r="G34" s="144">
        <f t="shared" si="3"/>
        <v>134883</v>
      </c>
      <c r="H34" s="145">
        <f t="shared" si="4"/>
        <v>21.308096646723456</v>
      </c>
      <c r="I34" s="146">
        <f t="shared" si="5"/>
        <v>78.69190335327654</v>
      </c>
    </row>
    <row r="35" spans="1:9" ht="20.25">
      <c r="A35" s="141">
        <v>3</v>
      </c>
      <c r="B35" s="142">
        <v>31</v>
      </c>
      <c r="C35" s="142">
        <v>3119</v>
      </c>
      <c r="D35" s="6" t="s">
        <v>140</v>
      </c>
      <c r="E35" s="169"/>
      <c r="F35" s="169">
        <f>SUM(Odd_podrobné!D87)</f>
        <v>45700</v>
      </c>
      <c r="G35" s="144">
        <f t="shared" si="3"/>
        <v>45700</v>
      </c>
      <c r="H35" s="145">
        <f t="shared" si="4"/>
        <v>0</v>
      </c>
      <c r="I35" s="146">
        <f t="shared" si="5"/>
        <v>100</v>
      </c>
    </row>
    <row r="36" spans="1:9" ht="20.25">
      <c r="A36" s="141">
        <v>3</v>
      </c>
      <c r="B36" s="142">
        <v>31</v>
      </c>
      <c r="C36" s="142">
        <v>3141</v>
      </c>
      <c r="D36" s="6" t="s">
        <v>141</v>
      </c>
      <c r="E36" s="169">
        <f>Odd_podrobné!D77</f>
        <v>2000</v>
      </c>
      <c r="F36" s="169"/>
      <c r="G36" s="144">
        <f t="shared" si="3"/>
        <v>2000</v>
      </c>
      <c r="H36" s="145">
        <f t="shared" si="4"/>
        <v>100</v>
      </c>
      <c r="I36" s="146">
        <f t="shared" si="5"/>
        <v>0</v>
      </c>
    </row>
    <row r="37" spans="1:9" ht="20.25">
      <c r="A37" s="141">
        <v>3</v>
      </c>
      <c r="B37" s="142">
        <v>31</v>
      </c>
      <c r="C37" s="142">
        <v>3147</v>
      </c>
      <c r="D37" s="6" t="s">
        <v>103</v>
      </c>
      <c r="E37" s="169">
        <f>Odd_podrobné!D78</f>
        <v>1725</v>
      </c>
      <c r="F37" s="169"/>
      <c r="G37" s="144">
        <f t="shared" si="3"/>
        <v>1725</v>
      </c>
      <c r="H37" s="145">
        <f t="shared" si="4"/>
        <v>100</v>
      </c>
      <c r="I37" s="146">
        <f t="shared" si="5"/>
        <v>0</v>
      </c>
    </row>
    <row r="38" spans="1:9" ht="20.25">
      <c r="A38" s="141">
        <v>3</v>
      </c>
      <c r="B38" s="142">
        <v>31</v>
      </c>
      <c r="C38" s="142">
        <v>3149</v>
      </c>
      <c r="D38" s="6" t="s">
        <v>142</v>
      </c>
      <c r="E38" s="169">
        <f>Odd_podrobné!D79</f>
        <v>1270</v>
      </c>
      <c r="F38" s="169"/>
      <c r="G38" s="144">
        <f t="shared" si="3"/>
        <v>1270</v>
      </c>
      <c r="H38" s="145">
        <f t="shared" si="4"/>
        <v>100</v>
      </c>
      <c r="I38" s="146">
        <f t="shared" si="5"/>
        <v>0</v>
      </c>
    </row>
    <row r="39" spans="1:9" ht="20.25">
      <c r="A39" s="171" t="s">
        <v>45</v>
      </c>
      <c r="B39" s="148"/>
      <c r="C39" s="148"/>
      <c r="D39" s="176"/>
      <c r="E39" s="173">
        <f>SUM(E33:E38)</f>
        <v>36601</v>
      </c>
      <c r="F39" s="173">
        <f>SUM(F33:F38)</f>
        <v>196842</v>
      </c>
      <c r="G39" s="173">
        <f>SUM(G33:G38)</f>
        <v>233443</v>
      </c>
      <c r="H39" s="151">
        <f t="shared" si="4"/>
        <v>15.67877383344114</v>
      </c>
      <c r="I39" s="152">
        <f t="shared" si="5"/>
        <v>84.32122616655886</v>
      </c>
    </row>
    <row r="40" spans="1:9" ht="20.25">
      <c r="A40" s="174"/>
      <c r="B40" s="142"/>
      <c r="C40" s="142"/>
      <c r="D40" s="6"/>
      <c r="E40" s="169"/>
      <c r="F40" s="169"/>
      <c r="G40" s="144"/>
      <c r="H40" s="145"/>
      <c r="I40" s="146"/>
    </row>
    <row r="41" spans="1:9" ht="20.25">
      <c r="A41" s="141">
        <v>3</v>
      </c>
      <c r="B41" s="142">
        <v>33</v>
      </c>
      <c r="C41" s="142">
        <v>3311</v>
      </c>
      <c r="D41" s="6" t="s">
        <v>29</v>
      </c>
      <c r="E41" s="169">
        <f>Odd_podrobné!D95</f>
        <v>507557</v>
      </c>
      <c r="F41" s="169">
        <f>Odd_podrobné!D117</f>
        <v>40000</v>
      </c>
      <c r="G41" s="144">
        <f aca="true" t="shared" si="6" ref="G41:G50">+E41+F41</f>
        <v>547557</v>
      </c>
      <c r="H41" s="145">
        <f aca="true" t="shared" si="7" ref="H41:H57">IF(E41=0,0,E41/G41*100)</f>
        <v>92.69482446576338</v>
      </c>
      <c r="I41" s="146">
        <f aca="true" t="shared" si="8" ref="I41:I51">IF(G41=0,0,F41/G41*100)</f>
        <v>7.305175534236619</v>
      </c>
    </row>
    <row r="42" spans="1:9" ht="20.25">
      <c r="A42" s="141">
        <v>3</v>
      </c>
      <c r="B42" s="142">
        <v>33</v>
      </c>
      <c r="C42" s="142">
        <v>3312</v>
      </c>
      <c r="D42" s="6" t="s">
        <v>30</v>
      </c>
      <c r="E42" s="169">
        <f>Odd_podrobné!D96</f>
        <v>75051</v>
      </c>
      <c r="F42" s="169"/>
      <c r="G42" s="144">
        <f t="shared" si="6"/>
        <v>75051</v>
      </c>
      <c r="H42" s="145">
        <f t="shared" si="7"/>
        <v>100</v>
      </c>
      <c r="I42" s="146">
        <f t="shared" si="8"/>
        <v>0</v>
      </c>
    </row>
    <row r="43" spans="1:9" ht="20.25">
      <c r="A43" s="141">
        <v>3</v>
      </c>
      <c r="B43" s="142">
        <v>33</v>
      </c>
      <c r="C43" s="142">
        <v>3314</v>
      </c>
      <c r="D43" s="6" t="s">
        <v>31</v>
      </c>
      <c r="E43" s="169">
        <f>Odd_podrobné!D97</f>
        <v>55046</v>
      </c>
      <c r="F43" s="169">
        <f>Odd_podrobné!D118</f>
        <v>1000</v>
      </c>
      <c r="G43" s="144">
        <f t="shared" si="6"/>
        <v>56046</v>
      </c>
      <c r="H43" s="145">
        <f t="shared" si="7"/>
        <v>98.21575134710774</v>
      </c>
      <c r="I43" s="146">
        <f t="shared" si="8"/>
        <v>1.784248652892267</v>
      </c>
    </row>
    <row r="44" spans="1:9" ht="20.25">
      <c r="A44" s="141">
        <v>3</v>
      </c>
      <c r="B44" s="142">
        <v>33</v>
      </c>
      <c r="C44" s="142">
        <v>3315</v>
      </c>
      <c r="D44" s="6" t="s">
        <v>32</v>
      </c>
      <c r="E44" s="169">
        <f>Odd_podrobné!D98+Odd_podrobné!D99</f>
        <v>59658</v>
      </c>
      <c r="F44" s="169">
        <f>Odd_podrobné!D119</f>
        <v>19180</v>
      </c>
      <c r="G44" s="144">
        <f t="shared" si="6"/>
        <v>78838</v>
      </c>
      <c r="H44" s="145">
        <f t="shared" si="7"/>
        <v>75.67163043202515</v>
      </c>
      <c r="I44" s="146">
        <f t="shared" si="8"/>
        <v>24.328369567974832</v>
      </c>
    </row>
    <row r="45" spans="1:9" ht="20.25">
      <c r="A45" s="141">
        <v>3</v>
      </c>
      <c r="B45" s="142">
        <v>33</v>
      </c>
      <c r="C45" s="142">
        <v>3317</v>
      </c>
      <c r="D45" s="6" t="s">
        <v>33</v>
      </c>
      <c r="E45" s="169">
        <f>Odd_podrobné!D100</f>
        <v>16229</v>
      </c>
      <c r="F45" s="169"/>
      <c r="G45" s="144">
        <f t="shared" si="6"/>
        <v>16229</v>
      </c>
      <c r="H45" s="145">
        <f t="shared" si="7"/>
        <v>100</v>
      </c>
      <c r="I45" s="146">
        <f t="shared" si="8"/>
        <v>0</v>
      </c>
    </row>
    <row r="46" spans="1:9" ht="20.25">
      <c r="A46" s="141">
        <v>3</v>
      </c>
      <c r="B46" s="142">
        <v>33</v>
      </c>
      <c r="C46" s="142">
        <v>3319</v>
      </c>
      <c r="D46" s="6" t="s">
        <v>143</v>
      </c>
      <c r="E46" s="169">
        <f>Odd_podrobné!D101+Odd_podrobné!D102+Odd_podrobné!D103</f>
        <v>63567</v>
      </c>
      <c r="F46" s="169">
        <f>Odd_podrobné!D120+Odd_podrobné!D121</f>
        <v>55100</v>
      </c>
      <c r="G46" s="144">
        <f t="shared" si="6"/>
        <v>118667</v>
      </c>
      <c r="H46" s="145">
        <f t="shared" si="7"/>
        <v>53.5675461585782</v>
      </c>
      <c r="I46" s="146">
        <f t="shared" si="8"/>
        <v>46.4324538414218</v>
      </c>
    </row>
    <row r="47" spans="1:9" ht="20.25">
      <c r="A47" s="141">
        <v>3</v>
      </c>
      <c r="B47" s="142">
        <v>33</v>
      </c>
      <c r="C47" s="142">
        <v>3322</v>
      </c>
      <c r="D47" s="6" t="s">
        <v>11</v>
      </c>
      <c r="E47" s="169">
        <f>Odd_podrobné!D104+Odd_podrobné!D105</f>
        <v>11270</v>
      </c>
      <c r="F47" s="169">
        <f>Odd_podrobné!D122+Odd_podrobné!D123</f>
        <v>31000</v>
      </c>
      <c r="G47" s="144">
        <f t="shared" si="6"/>
        <v>42270</v>
      </c>
      <c r="H47" s="145">
        <f t="shared" si="7"/>
        <v>26.66193517861367</v>
      </c>
      <c r="I47" s="146">
        <f t="shared" si="8"/>
        <v>73.33806482138633</v>
      </c>
    </row>
    <row r="48" spans="1:9" ht="20.25">
      <c r="A48" s="141">
        <v>3</v>
      </c>
      <c r="B48" s="142">
        <v>33</v>
      </c>
      <c r="C48" s="142">
        <v>3326</v>
      </c>
      <c r="D48" s="184" t="s">
        <v>144</v>
      </c>
      <c r="E48" s="169">
        <f>Odd_podrobné!D106+Odd_podrobné!D107+Odd_podrobné!D108</f>
        <v>2150</v>
      </c>
      <c r="F48" s="169">
        <f>Odd_podrobné!D124+Odd_podrobné!D125</f>
        <v>26300</v>
      </c>
      <c r="G48" s="144">
        <f t="shared" si="6"/>
        <v>28450</v>
      </c>
      <c r="H48" s="145">
        <f t="shared" si="7"/>
        <v>7.5571177504393665</v>
      </c>
      <c r="I48" s="146">
        <f t="shared" si="8"/>
        <v>92.44288224956063</v>
      </c>
    </row>
    <row r="49" spans="1:9" ht="20.25">
      <c r="A49" s="141">
        <v>3</v>
      </c>
      <c r="B49" s="142">
        <v>33</v>
      </c>
      <c r="C49" s="142">
        <v>3329</v>
      </c>
      <c r="D49" s="185" t="s">
        <v>145</v>
      </c>
      <c r="E49" s="169">
        <f>Odd_podrobné!D109</f>
        <v>100</v>
      </c>
      <c r="F49" s="169"/>
      <c r="G49" s="144">
        <f t="shared" si="6"/>
        <v>100</v>
      </c>
      <c r="H49" s="145">
        <f t="shared" si="7"/>
        <v>100</v>
      </c>
      <c r="I49" s="146">
        <f t="shared" si="8"/>
        <v>0</v>
      </c>
    </row>
    <row r="50" spans="1:9" ht="20.25">
      <c r="A50" s="141">
        <v>3</v>
      </c>
      <c r="B50" s="142">
        <v>33</v>
      </c>
      <c r="C50" s="142">
        <v>3349</v>
      </c>
      <c r="D50" s="184" t="s">
        <v>3</v>
      </c>
      <c r="E50" s="169">
        <f>Odd_podrobné!D110+Odd_podrobné!D111</f>
        <v>17628</v>
      </c>
      <c r="F50" s="169"/>
      <c r="G50" s="144">
        <f t="shared" si="6"/>
        <v>17628</v>
      </c>
      <c r="H50" s="145">
        <f t="shared" si="7"/>
        <v>100</v>
      </c>
      <c r="I50" s="146">
        <f t="shared" si="8"/>
        <v>0</v>
      </c>
    </row>
    <row r="51" spans="1:9" ht="20.25">
      <c r="A51" s="171" t="s">
        <v>46</v>
      </c>
      <c r="B51" s="148"/>
      <c r="C51" s="148"/>
      <c r="D51" s="186"/>
      <c r="E51" s="173">
        <f>SUM(E41:E50)</f>
        <v>808256</v>
      </c>
      <c r="F51" s="173">
        <f>SUM(F41:F50)</f>
        <v>172580</v>
      </c>
      <c r="G51" s="173">
        <f>SUM(G41:G50)</f>
        <v>980836</v>
      </c>
      <c r="H51" s="151">
        <f t="shared" si="7"/>
        <v>82.40480569636514</v>
      </c>
      <c r="I51" s="152">
        <f t="shared" si="8"/>
        <v>17.59519430363486</v>
      </c>
    </row>
    <row r="52" spans="1:9" ht="20.25">
      <c r="A52" s="174"/>
      <c r="B52" s="142"/>
      <c r="C52" s="142"/>
      <c r="D52" s="184"/>
      <c r="E52" s="169"/>
      <c r="F52" s="169"/>
      <c r="G52" s="144"/>
      <c r="H52" s="145">
        <f t="shared" si="7"/>
        <v>0</v>
      </c>
      <c r="I52" s="146"/>
    </row>
    <row r="53" spans="1:9" ht="20.25">
      <c r="A53" s="141">
        <v>3</v>
      </c>
      <c r="B53" s="142">
        <v>34</v>
      </c>
      <c r="C53" s="142">
        <v>3412</v>
      </c>
      <c r="D53" s="184" t="s">
        <v>195</v>
      </c>
      <c r="E53" s="169"/>
      <c r="F53" s="169">
        <f>Odd_podrobné!D142</f>
        <v>24769</v>
      </c>
      <c r="G53" s="144">
        <f>+E53+F53</f>
        <v>24769</v>
      </c>
      <c r="H53" s="145">
        <f t="shared" si="7"/>
        <v>0</v>
      </c>
      <c r="I53" s="146">
        <f>IF(G53=0,0,F53/G53*100)</f>
        <v>100</v>
      </c>
    </row>
    <row r="54" spans="1:9" ht="20.25">
      <c r="A54" s="141">
        <v>3</v>
      </c>
      <c r="B54" s="142">
        <v>34</v>
      </c>
      <c r="C54" s="142">
        <v>3419</v>
      </c>
      <c r="D54" s="184" t="s">
        <v>146</v>
      </c>
      <c r="E54" s="169">
        <f>Odd_podrobné!D133</f>
        <v>155012</v>
      </c>
      <c r="F54" s="169">
        <f>Odd_podrobné!D143</f>
        <v>24600</v>
      </c>
      <c r="G54" s="144">
        <f>+E54+F54</f>
        <v>179612</v>
      </c>
      <c r="H54" s="145">
        <f t="shared" si="7"/>
        <v>86.30381043582834</v>
      </c>
      <c r="I54" s="146">
        <f>IF(G54=0,0,F54/G54*100)</f>
        <v>13.69618956417166</v>
      </c>
    </row>
    <row r="55" spans="1:9" ht="20.25">
      <c r="A55" s="141">
        <v>3</v>
      </c>
      <c r="B55" s="142">
        <v>34</v>
      </c>
      <c r="C55" s="142">
        <v>3421</v>
      </c>
      <c r="D55" s="184" t="s">
        <v>35</v>
      </c>
      <c r="E55" s="169">
        <f>Odd_podrobné!D134+Odd_podrobné!D135+Odd_podrobné!D136</f>
        <v>13430</v>
      </c>
      <c r="F55" s="169">
        <f>SUM(Odd_podrobné!D144)</f>
        <v>20365</v>
      </c>
      <c r="G55" s="144">
        <f>+E55+F55</f>
        <v>33795</v>
      </c>
      <c r="H55" s="145">
        <f t="shared" si="7"/>
        <v>39.739606450658385</v>
      </c>
      <c r="I55" s="146">
        <f>IF(G55=0,0,F55/G55*100)</f>
        <v>60.260393549341615</v>
      </c>
    </row>
    <row r="56" spans="1:9" ht="20.25">
      <c r="A56" s="141">
        <v>3</v>
      </c>
      <c r="B56" s="142">
        <v>34</v>
      </c>
      <c r="C56" s="142">
        <v>3429</v>
      </c>
      <c r="D56" s="184" t="s">
        <v>4</v>
      </c>
      <c r="E56" s="169">
        <f>Odd_podrobné!D137</f>
        <v>50</v>
      </c>
      <c r="F56" s="169"/>
      <c r="G56" s="144">
        <f>+E56+F56</f>
        <v>50</v>
      </c>
      <c r="H56" s="145">
        <f t="shared" si="7"/>
        <v>100</v>
      </c>
      <c r="I56" s="146">
        <f>IF(G56=0,0,F56/G56*100)</f>
        <v>0</v>
      </c>
    </row>
    <row r="57" spans="1:9" ht="20.25">
      <c r="A57" s="171" t="s">
        <v>47</v>
      </c>
      <c r="B57" s="148"/>
      <c r="C57" s="148"/>
      <c r="D57" s="186"/>
      <c r="E57" s="173">
        <f>SUM(E53:E56)</f>
        <v>168492</v>
      </c>
      <c r="F57" s="173">
        <f>SUM(F53:F56)</f>
        <v>69734</v>
      </c>
      <c r="G57" s="173">
        <f>SUM(G53:G56)</f>
        <v>238226</v>
      </c>
      <c r="H57" s="151">
        <f t="shared" si="7"/>
        <v>70.72779629427518</v>
      </c>
      <c r="I57" s="152">
        <f>IF(G57=0,0,F57/G57*100)</f>
        <v>29.272203705724813</v>
      </c>
    </row>
    <row r="58" spans="1:9" ht="20.25">
      <c r="A58" s="174"/>
      <c r="B58" s="142"/>
      <c r="C58" s="142"/>
      <c r="D58" s="184"/>
      <c r="E58" s="169"/>
      <c r="F58" s="169"/>
      <c r="G58" s="144"/>
      <c r="H58" s="145"/>
      <c r="I58" s="146"/>
    </row>
    <row r="59" spans="1:9" ht="20.25">
      <c r="A59" s="141">
        <v>3</v>
      </c>
      <c r="B59" s="142">
        <v>35</v>
      </c>
      <c r="C59" s="142">
        <v>3511</v>
      </c>
      <c r="D59" s="6" t="s">
        <v>147</v>
      </c>
      <c r="E59" s="169">
        <f>Odd_podrobné!D152+Odd_podrobné!D153</f>
        <v>7949</v>
      </c>
      <c r="F59" s="169">
        <f>SUM(Odd_podrobné!D164)</f>
        <v>6200</v>
      </c>
      <c r="G59" s="144">
        <f aca="true" t="shared" si="9" ref="G59:G65">+E59+F59</f>
        <v>14149</v>
      </c>
      <c r="H59" s="145">
        <f aca="true" t="shared" si="10" ref="H59:H66">IF(E59=0,0,E59/G59*100)</f>
        <v>56.18064880910312</v>
      </c>
      <c r="I59" s="146">
        <f aca="true" t="shared" si="11" ref="I59:I66">IF(G59=0,0,F59/G59*100)</f>
        <v>43.81935119089688</v>
      </c>
    </row>
    <row r="60" spans="1:9" ht="20.25">
      <c r="A60" s="141">
        <v>3</v>
      </c>
      <c r="B60" s="142">
        <v>35</v>
      </c>
      <c r="C60" s="142">
        <v>3522</v>
      </c>
      <c r="D60" s="6" t="s">
        <v>196</v>
      </c>
      <c r="E60" s="169">
        <f>Odd_podrobné!D154</f>
        <v>100</v>
      </c>
      <c r="F60" s="169">
        <f>Odd_podrobné!D165</f>
        <v>18228</v>
      </c>
      <c r="G60" s="144">
        <f t="shared" si="9"/>
        <v>18328</v>
      </c>
      <c r="H60" s="145">
        <f t="shared" si="10"/>
        <v>0.5456132693147098</v>
      </c>
      <c r="I60" s="146">
        <f t="shared" si="11"/>
        <v>99.4543867306853</v>
      </c>
    </row>
    <row r="61" spans="1:9" ht="20.25">
      <c r="A61" s="141">
        <v>3</v>
      </c>
      <c r="B61" s="142">
        <v>35</v>
      </c>
      <c r="C61" s="142">
        <v>3523</v>
      </c>
      <c r="D61" s="6" t="s">
        <v>27</v>
      </c>
      <c r="E61" s="169">
        <f>Odd_podrobné!D155</f>
        <v>59866</v>
      </c>
      <c r="F61" s="169">
        <f>SUM(Odd_podrobné!D166)</f>
        <v>10539</v>
      </c>
      <c r="G61" s="144">
        <f t="shared" si="9"/>
        <v>70405</v>
      </c>
      <c r="H61" s="145">
        <f t="shared" si="10"/>
        <v>85.03089269228037</v>
      </c>
      <c r="I61" s="146">
        <f t="shared" si="11"/>
        <v>14.969107307719623</v>
      </c>
    </row>
    <row r="62" spans="1:9" ht="20.25">
      <c r="A62" s="141">
        <v>3</v>
      </c>
      <c r="B62" s="142">
        <v>35</v>
      </c>
      <c r="C62" s="142">
        <v>3529</v>
      </c>
      <c r="D62" s="6" t="s">
        <v>148</v>
      </c>
      <c r="E62" s="169">
        <f>Odd_podrobné!D156</f>
        <v>51920</v>
      </c>
      <c r="F62" s="169">
        <f>SUM(Odd_podrobné!D167)</f>
        <v>115013</v>
      </c>
      <c r="G62" s="144">
        <f t="shared" si="9"/>
        <v>166933</v>
      </c>
      <c r="H62" s="145">
        <f t="shared" si="10"/>
        <v>31.102298526953927</v>
      </c>
      <c r="I62" s="146">
        <f t="shared" si="11"/>
        <v>68.89770147304607</v>
      </c>
    </row>
    <row r="63" spans="1:9" ht="20.25">
      <c r="A63" s="141">
        <v>3</v>
      </c>
      <c r="B63" s="142">
        <v>35</v>
      </c>
      <c r="C63" s="142">
        <v>3539</v>
      </c>
      <c r="D63" s="6" t="s">
        <v>149</v>
      </c>
      <c r="E63" s="169">
        <f>Odd_podrobné!D157</f>
        <v>8726</v>
      </c>
      <c r="F63" s="169"/>
      <c r="G63" s="144">
        <f t="shared" si="9"/>
        <v>8726</v>
      </c>
      <c r="H63" s="145">
        <f t="shared" si="10"/>
        <v>100</v>
      </c>
      <c r="I63" s="146">
        <f t="shared" si="11"/>
        <v>0</v>
      </c>
    </row>
    <row r="64" spans="1:9" ht="20.25">
      <c r="A64" s="141">
        <v>3</v>
      </c>
      <c r="B64" s="142">
        <v>35</v>
      </c>
      <c r="C64" s="142">
        <v>3541</v>
      </c>
      <c r="D64" s="6" t="s">
        <v>150</v>
      </c>
      <c r="E64" s="169">
        <f>Odd_podrobné!D158</f>
        <v>5960</v>
      </c>
      <c r="F64" s="169"/>
      <c r="G64" s="144">
        <f t="shared" si="9"/>
        <v>5960</v>
      </c>
      <c r="H64" s="145">
        <f t="shared" si="10"/>
        <v>100</v>
      </c>
      <c r="I64" s="146">
        <f t="shared" si="11"/>
        <v>0</v>
      </c>
    </row>
    <row r="65" spans="1:9" ht="20.25">
      <c r="A65" s="141">
        <v>3</v>
      </c>
      <c r="B65" s="142">
        <v>35</v>
      </c>
      <c r="C65" s="142">
        <v>3599</v>
      </c>
      <c r="D65" s="6" t="s">
        <v>151</v>
      </c>
      <c r="E65" s="169">
        <f>Odd_podrobné!D159</f>
        <v>7147</v>
      </c>
      <c r="F65" s="169">
        <f>SUM(Odd_podrobné!D168)</f>
        <v>2000</v>
      </c>
      <c r="G65" s="144">
        <f t="shared" si="9"/>
        <v>9147</v>
      </c>
      <c r="H65" s="145">
        <f t="shared" si="10"/>
        <v>78.13490761998469</v>
      </c>
      <c r="I65" s="146">
        <f t="shared" si="11"/>
        <v>21.865092380015305</v>
      </c>
    </row>
    <row r="66" spans="1:9" ht="20.25">
      <c r="A66" s="171" t="s">
        <v>48</v>
      </c>
      <c r="B66" s="148"/>
      <c r="C66" s="148"/>
      <c r="D66" s="176"/>
      <c r="E66" s="173">
        <f>SUM(E59:E65)</f>
        <v>141668</v>
      </c>
      <c r="F66" s="173">
        <f>SUM(F59:F65)</f>
        <v>151980</v>
      </c>
      <c r="G66" s="173">
        <f>SUM(G59:G65)</f>
        <v>293648</v>
      </c>
      <c r="H66" s="151">
        <f t="shared" si="10"/>
        <v>48.24415626872991</v>
      </c>
      <c r="I66" s="152">
        <f t="shared" si="11"/>
        <v>51.75584373127009</v>
      </c>
    </row>
    <row r="67" spans="1:9" ht="20.25">
      <c r="A67" s="174"/>
      <c r="B67" s="142"/>
      <c r="C67" s="142"/>
      <c r="D67" s="6"/>
      <c r="E67" s="169"/>
      <c r="F67" s="169"/>
      <c r="G67" s="144"/>
      <c r="H67" s="145"/>
      <c r="I67" s="146"/>
    </row>
    <row r="68" spans="1:9" ht="20.25">
      <c r="A68" s="141">
        <v>3</v>
      </c>
      <c r="B68" s="142">
        <v>36</v>
      </c>
      <c r="C68" s="142">
        <v>3612</v>
      </c>
      <c r="D68" s="6" t="s">
        <v>152</v>
      </c>
      <c r="E68" s="169">
        <f>Odd_podrobné!D176+Odd_podrobné!D177</f>
        <v>454890</v>
      </c>
      <c r="F68" s="169">
        <f>SUM(Odd_podrobné!D197:D198)</f>
        <v>520700</v>
      </c>
      <c r="G68" s="144">
        <f aca="true" t="shared" si="12" ref="G68:G76">+E68+F68</f>
        <v>975590</v>
      </c>
      <c r="H68" s="145">
        <f aca="true" t="shared" si="13" ref="H68:H77">IF(E68=0,0,E68/G68*100)</f>
        <v>46.627169200176304</v>
      </c>
      <c r="I68" s="146">
        <f>IF(G68=0,0,F68/G68*100)</f>
        <v>53.3728307998237</v>
      </c>
    </row>
    <row r="69" spans="1:9" ht="20.25">
      <c r="A69" s="141">
        <v>3</v>
      </c>
      <c r="B69" s="142">
        <v>36</v>
      </c>
      <c r="C69" s="142">
        <v>3619</v>
      </c>
      <c r="D69" s="6" t="s">
        <v>153</v>
      </c>
      <c r="E69" s="169">
        <f>Odd_podrobné!D178</f>
        <v>40850</v>
      </c>
      <c r="F69" s="169"/>
      <c r="G69" s="144">
        <f t="shared" si="12"/>
        <v>40850</v>
      </c>
      <c r="H69" s="145">
        <f t="shared" si="13"/>
        <v>100</v>
      </c>
      <c r="I69" s="146">
        <f aca="true" t="shared" si="14" ref="I69:I76">IF(G69=0,0,F69/G69*100)</f>
        <v>0</v>
      </c>
    </row>
    <row r="70" spans="1:9" ht="20.25">
      <c r="A70" s="141">
        <v>3</v>
      </c>
      <c r="B70" s="142">
        <v>36</v>
      </c>
      <c r="C70" s="142">
        <v>3631</v>
      </c>
      <c r="D70" s="6" t="s">
        <v>26</v>
      </c>
      <c r="E70" s="169">
        <f>Odd_podrobné!D179</f>
        <v>136842</v>
      </c>
      <c r="F70" s="169"/>
      <c r="G70" s="144">
        <f t="shared" si="12"/>
        <v>136842</v>
      </c>
      <c r="H70" s="145">
        <f t="shared" si="13"/>
        <v>100</v>
      </c>
      <c r="I70" s="146">
        <f t="shared" si="14"/>
        <v>0</v>
      </c>
    </row>
    <row r="71" spans="1:9" ht="20.25">
      <c r="A71" s="141">
        <v>3</v>
      </c>
      <c r="B71" s="142">
        <v>36</v>
      </c>
      <c r="C71" s="142">
        <v>3632</v>
      </c>
      <c r="D71" s="6" t="s">
        <v>12</v>
      </c>
      <c r="E71" s="169">
        <f>Odd_podrobné!D180</f>
        <v>26754</v>
      </c>
      <c r="F71" s="169"/>
      <c r="G71" s="144">
        <f t="shared" si="12"/>
        <v>26754</v>
      </c>
      <c r="H71" s="145">
        <f t="shared" si="13"/>
        <v>100</v>
      </c>
      <c r="I71" s="146">
        <f t="shared" si="14"/>
        <v>0</v>
      </c>
    </row>
    <row r="72" spans="1:9" ht="20.25">
      <c r="A72" s="141">
        <v>3</v>
      </c>
      <c r="B72" s="142">
        <v>36</v>
      </c>
      <c r="C72" s="142">
        <v>3633</v>
      </c>
      <c r="D72" s="6" t="s">
        <v>154</v>
      </c>
      <c r="E72" s="169">
        <f>Odd_podrobné!D181</f>
        <v>18698</v>
      </c>
      <c r="F72" s="169"/>
      <c r="G72" s="144">
        <f t="shared" si="12"/>
        <v>18698</v>
      </c>
      <c r="H72" s="145">
        <f t="shared" si="13"/>
        <v>100</v>
      </c>
      <c r="I72" s="146">
        <f t="shared" si="14"/>
        <v>0</v>
      </c>
    </row>
    <row r="73" spans="1:9" ht="20.25">
      <c r="A73" s="141">
        <v>3</v>
      </c>
      <c r="B73" s="142">
        <v>36</v>
      </c>
      <c r="C73" s="142">
        <v>3635</v>
      </c>
      <c r="D73" s="6" t="s">
        <v>23</v>
      </c>
      <c r="E73" s="169">
        <f>Odd_podrobné!D182+Odd_podrobné!D183</f>
        <v>17263</v>
      </c>
      <c r="F73" s="169"/>
      <c r="G73" s="144">
        <f t="shared" si="12"/>
        <v>17263</v>
      </c>
      <c r="H73" s="145">
        <f t="shared" si="13"/>
        <v>100</v>
      </c>
      <c r="I73" s="146">
        <f t="shared" si="14"/>
        <v>0</v>
      </c>
    </row>
    <row r="74" spans="1:9" ht="20.25">
      <c r="A74" s="141">
        <v>3</v>
      </c>
      <c r="B74" s="142">
        <v>36</v>
      </c>
      <c r="C74" s="142">
        <v>3636</v>
      </c>
      <c r="D74" s="6" t="s">
        <v>57</v>
      </c>
      <c r="E74" s="169">
        <f>Odd_podrobné!D184+Odd_podrobné!D185+Odd_podrobné!D186+Odd_podrobné!D187</f>
        <v>24751</v>
      </c>
      <c r="F74" s="169">
        <f>SUM(Odd_podrobné!D199)</f>
        <v>1000</v>
      </c>
      <c r="G74" s="144">
        <f t="shared" si="12"/>
        <v>25751</v>
      </c>
      <c r="H74" s="145">
        <f t="shared" si="13"/>
        <v>96.11665566385771</v>
      </c>
      <c r="I74" s="146">
        <f t="shared" si="14"/>
        <v>3.8833443361422857</v>
      </c>
    </row>
    <row r="75" spans="1:9" ht="20.25">
      <c r="A75" s="141">
        <v>3</v>
      </c>
      <c r="B75" s="142">
        <v>36</v>
      </c>
      <c r="C75" s="142">
        <v>3639</v>
      </c>
      <c r="D75" s="6" t="s">
        <v>155</v>
      </c>
      <c r="E75" s="169">
        <f>Odd_podrobné!D188+Odd_podrobné!D189+Odd_podrobné!D190+Odd_podrobné!D191</f>
        <v>153197</v>
      </c>
      <c r="F75" s="169">
        <f>SUM(Odd_podrobné!D200:D204)</f>
        <v>398807</v>
      </c>
      <c r="G75" s="144">
        <f t="shared" si="12"/>
        <v>552004</v>
      </c>
      <c r="H75" s="145">
        <f t="shared" si="13"/>
        <v>27.752878602328966</v>
      </c>
      <c r="I75" s="146">
        <f t="shared" si="14"/>
        <v>72.24712139767104</v>
      </c>
    </row>
    <row r="76" spans="1:9" ht="20.25">
      <c r="A76" s="141">
        <v>3</v>
      </c>
      <c r="B76" s="142">
        <v>36</v>
      </c>
      <c r="C76" s="142">
        <v>3699</v>
      </c>
      <c r="D76" s="6" t="s">
        <v>156</v>
      </c>
      <c r="E76" s="169">
        <f>Odd_podrobné!D192</f>
        <v>8160</v>
      </c>
      <c r="F76" s="169">
        <f>SUM(Odd_podrobné!D205)</f>
        <v>25000</v>
      </c>
      <c r="G76" s="144">
        <f t="shared" si="12"/>
        <v>33160</v>
      </c>
      <c r="H76" s="145">
        <f t="shared" si="13"/>
        <v>24.60796139927624</v>
      </c>
      <c r="I76" s="146">
        <f t="shared" si="14"/>
        <v>75.39203860072377</v>
      </c>
    </row>
    <row r="77" spans="1:9" ht="20.25">
      <c r="A77" s="171" t="s">
        <v>49</v>
      </c>
      <c r="B77" s="148"/>
      <c r="C77" s="148"/>
      <c r="D77" s="176"/>
      <c r="E77" s="173">
        <f>SUM(E68:E76)</f>
        <v>881405</v>
      </c>
      <c r="F77" s="173">
        <f>SUM(F68:F76)</f>
        <v>945507</v>
      </c>
      <c r="G77" s="173">
        <f>SUM(G68:G76)</f>
        <v>1826912</v>
      </c>
      <c r="H77" s="151">
        <f t="shared" si="13"/>
        <v>48.24561883659421</v>
      </c>
      <c r="I77" s="152">
        <f>IF(G77=0,0,F77/G77*100)</f>
        <v>51.754381163405796</v>
      </c>
    </row>
    <row r="78" spans="1:9" ht="20.25">
      <c r="A78" s="174"/>
      <c r="B78" s="142"/>
      <c r="C78" s="142"/>
      <c r="D78" s="6"/>
      <c r="E78" s="169"/>
      <c r="F78" s="169"/>
      <c r="G78" s="144"/>
      <c r="H78" s="145"/>
      <c r="I78" s="146"/>
    </row>
    <row r="79" spans="1:9" ht="20.25">
      <c r="A79" s="141">
        <v>3</v>
      </c>
      <c r="B79" s="142">
        <v>37</v>
      </c>
      <c r="C79" s="142">
        <v>3716</v>
      </c>
      <c r="D79" s="6" t="s">
        <v>13</v>
      </c>
      <c r="E79" s="169">
        <f>Odd_podrobné!D212</f>
        <v>2828</v>
      </c>
      <c r="F79" s="169"/>
      <c r="G79" s="144">
        <f aca="true" t="shared" si="15" ref="G79:G90">+E79+F79</f>
        <v>2828</v>
      </c>
      <c r="H79" s="145">
        <f aca="true" t="shared" si="16" ref="H79:H91">IF(E79=0,0,E79/G79*100)</f>
        <v>100</v>
      </c>
      <c r="I79" s="146">
        <f aca="true" t="shared" si="17" ref="I79:I91">IF(G79=0,0,F79/G79*100)</f>
        <v>0</v>
      </c>
    </row>
    <row r="80" spans="1:9" ht="20.25">
      <c r="A80" s="141">
        <v>3</v>
      </c>
      <c r="B80" s="142">
        <v>37</v>
      </c>
      <c r="C80" s="142">
        <v>3722</v>
      </c>
      <c r="D80" s="6" t="s">
        <v>14</v>
      </c>
      <c r="E80" s="169">
        <f>Odd_podrobné!D213</f>
        <v>179598</v>
      </c>
      <c r="F80" s="169"/>
      <c r="G80" s="144">
        <f t="shared" si="15"/>
        <v>179598</v>
      </c>
      <c r="H80" s="145">
        <f t="shared" si="16"/>
        <v>100</v>
      </c>
      <c r="I80" s="146">
        <f t="shared" si="17"/>
        <v>0</v>
      </c>
    </row>
    <row r="81" spans="1:9" ht="20.25">
      <c r="A81" s="141">
        <v>3</v>
      </c>
      <c r="B81" s="142">
        <v>37</v>
      </c>
      <c r="C81" s="142">
        <v>3725</v>
      </c>
      <c r="D81" s="6" t="s">
        <v>157</v>
      </c>
      <c r="E81" s="169">
        <f>Odd_podrobné!D214</f>
        <v>175686</v>
      </c>
      <c r="F81" s="169"/>
      <c r="G81" s="144">
        <f t="shared" si="15"/>
        <v>175686</v>
      </c>
      <c r="H81" s="145">
        <f t="shared" si="16"/>
        <v>100</v>
      </c>
      <c r="I81" s="146">
        <f t="shared" si="17"/>
        <v>0</v>
      </c>
    </row>
    <row r="82" spans="1:9" ht="20.25">
      <c r="A82" s="141">
        <v>3</v>
      </c>
      <c r="B82" s="142">
        <v>37</v>
      </c>
      <c r="C82" s="142">
        <v>3727</v>
      </c>
      <c r="D82" s="6" t="s">
        <v>198</v>
      </c>
      <c r="E82" s="169">
        <f>Odd_podrobné!D215+Odd_podrobné!D216</f>
        <v>4202</v>
      </c>
      <c r="F82" s="169"/>
      <c r="G82" s="144">
        <f t="shared" si="15"/>
        <v>4202</v>
      </c>
      <c r="H82" s="145">
        <f t="shared" si="16"/>
        <v>100</v>
      </c>
      <c r="I82" s="146">
        <f t="shared" si="17"/>
        <v>0</v>
      </c>
    </row>
    <row r="83" spans="1:9" ht="20.25">
      <c r="A83" s="141">
        <v>3</v>
      </c>
      <c r="B83" s="142">
        <v>37</v>
      </c>
      <c r="C83" s="142">
        <v>3729</v>
      </c>
      <c r="D83" s="6" t="s">
        <v>158</v>
      </c>
      <c r="E83" s="169">
        <f>Odd_podrobné!D217</f>
        <v>3679</v>
      </c>
      <c r="F83" s="169"/>
      <c r="G83" s="144">
        <f t="shared" si="15"/>
        <v>3679</v>
      </c>
      <c r="H83" s="145">
        <f t="shared" si="16"/>
        <v>100</v>
      </c>
      <c r="I83" s="146">
        <f t="shared" si="17"/>
        <v>0</v>
      </c>
    </row>
    <row r="84" spans="1:9" ht="20.25">
      <c r="A84" s="141">
        <v>3</v>
      </c>
      <c r="B84" s="142">
        <v>37</v>
      </c>
      <c r="C84" s="142">
        <v>3733</v>
      </c>
      <c r="D84" s="187" t="s">
        <v>15</v>
      </c>
      <c r="E84" s="169">
        <f>Odd_podrobné!D218</f>
        <v>892</v>
      </c>
      <c r="F84" s="188"/>
      <c r="G84" s="144">
        <f t="shared" si="15"/>
        <v>892</v>
      </c>
      <c r="H84" s="189">
        <f t="shared" si="16"/>
        <v>100</v>
      </c>
      <c r="I84" s="146">
        <f t="shared" si="17"/>
        <v>0</v>
      </c>
    </row>
    <row r="85" spans="1:9" ht="20.25">
      <c r="A85" s="190">
        <v>3</v>
      </c>
      <c r="B85" s="167">
        <v>37</v>
      </c>
      <c r="C85" s="167">
        <v>3739</v>
      </c>
      <c r="D85" s="191" t="s">
        <v>159</v>
      </c>
      <c r="E85" s="169">
        <f>Odd_podrobné!D219</f>
        <v>1650</v>
      </c>
      <c r="F85" s="143"/>
      <c r="G85" s="144">
        <f t="shared" si="15"/>
        <v>1650</v>
      </c>
      <c r="H85" s="145">
        <f t="shared" si="16"/>
        <v>100</v>
      </c>
      <c r="I85" s="146">
        <f t="shared" si="17"/>
        <v>0</v>
      </c>
    </row>
    <row r="86" spans="1:9" ht="20.25">
      <c r="A86" s="141">
        <v>3</v>
      </c>
      <c r="B86" s="142">
        <v>37</v>
      </c>
      <c r="C86" s="142">
        <v>3741</v>
      </c>
      <c r="D86" s="6" t="s">
        <v>16</v>
      </c>
      <c r="E86" s="169">
        <f>Odd_podrobné!D220</f>
        <v>42676</v>
      </c>
      <c r="F86" s="169">
        <f>SUM(Odd_podrobné!D233)</f>
        <v>10000</v>
      </c>
      <c r="G86" s="144">
        <f t="shared" si="15"/>
        <v>52676</v>
      </c>
      <c r="H86" s="145">
        <f t="shared" si="16"/>
        <v>81.0160224770294</v>
      </c>
      <c r="I86" s="146">
        <f t="shared" si="17"/>
        <v>18.983977522970612</v>
      </c>
    </row>
    <row r="87" spans="1:9" ht="20.25">
      <c r="A87" s="141">
        <v>3</v>
      </c>
      <c r="B87" s="142">
        <v>37</v>
      </c>
      <c r="C87" s="142">
        <v>3742</v>
      </c>
      <c r="D87" s="187" t="s">
        <v>17</v>
      </c>
      <c r="E87" s="169">
        <f>Odd_podrobné!D221+Odd_podrobné!D222</f>
        <v>1250</v>
      </c>
      <c r="F87" s="188">
        <f>SUM(Odd_podrobné!D234)</f>
        <v>8480</v>
      </c>
      <c r="G87" s="144">
        <f t="shared" si="15"/>
        <v>9730</v>
      </c>
      <c r="H87" s="189">
        <f t="shared" si="16"/>
        <v>12.846865364850975</v>
      </c>
      <c r="I87" s="146">
        <f t="shared" si="17"/>
        <v>87.15313463514902</v>
      </c>
    </row>
    <row r="88" spans="1:9" ht="20.25">
      <c r="A88" s="141">
        <v>3</v>
      </c>
      <c r="B88" s="142">
        <v>37</v>
      </c>
      <c r="C88" s="142">
        <v>3744</v>
      </c>
      <c r="D88" s="193" t="s">
        <v>160</v>
      </c>
      <c r="E88" s="169">
        <f>Odd_podrobné!D223</f>
        <v>396</v>
      </c>
      <c r="F88" s="188">
        <f>SUM(Odd_podrobné!D235)</f>
        <v>1000</v>
      </c>
      <c r="G88" s="144">
        <f t="shared" si="15"/>
        <v>1396</v>
      </c>
      <c r="H88" s="194">
        <f t="shared" si="16"/>
        <v>28.36676217765043</v>
      </c>
      <c r="I88" s="146">
        <f t="shared" si="17"/>
        <v>71.63323782234957</v>
      </c>
    </row>
    <row r="89" spans="1:9" ht="20.25">
      <c r="A89" s="190">
        <v>3</v>
      </c>
      <c r="B89" s="167">
        <v>37</v>
      </c>
      <c r="C89" s="167">
        <v>3745</v>
      </c>
      <c r="D89" s="183" t="s">
        <v>50</v>
      </c>
      <c r="E89" s="143">
        <f>Odd_podrobné!D224+Odd_podrobné!D225+Odd_podrobné!D226</f>
        <v>58002</v>
      </c>
      <c r="F89" s="188">
        <f>SUM(Odd_podrobné!D236)</f>
        <v>63607</v>
      </c>
      <c r="G89" s="144">
        <f t="shared" si="15"/>
        <v>121609</v>
      </c>
      <c r="H89" s="145">
        <f t="shared" si="16"/>
        <v>47.69548306457581</v>
      </c>
      <c r="I89" s="146">
        <f t="shared" si="17"/>
        <v>52.30451693542418</v>
      </c>
    </row>
    <row r="90" spans="1:9" ht="20.25">
      <c r="A90" s="141">
        <v>3</v>
      </c>
      <c r="B90" s="142">
        <v>37</v>
      </c>
      <c r="C90" s="142">
        <v>3792</v>
      </c>
      <c r="D90" s="6" t="s">
        <v>21</v>
      </c>
      <c r="E90" s="169">
        <f>Odd_podrobné!D227</f>
        <v>2570</v>
      </c>
      <c r="F90" s="188">
        <f>SUM(Odd_podrobné!D237)</f>
        <v>20000</v>
      </c>
      <c r="G90" s="144">
        <f t="shared" si="15"/>
        <v>22570</v>
      </c>
      <c r="H90" s="145">
        <f t="shared" si="16"/>
        <v>11.386796632698273</v>
      </c>
      <c r="I90" s="146">
        <f t="shared" si="17"/>
        <v>88.61320336730174</v>
      </c>
    </row>
    <row r="91" spans="1:9" ht="20.25">
      <c r="A91" s="171" t="s">
        <v>51</v>
      </c>
      <c r="B91" s="148"/>
      <c r="C91" s="148"/>
      <c r="D91" s="176"/>
      <c r="E91" s="173">
        <f>SUM(E79:E90)</f>
        <v>473429</v>
      </c>
      <c r="F91" s="173">
        <f>SUM(F79:F90)</f>
        <v>103087</v>
      </c>
      <c r="G91" s="173">
        <f>SUM(G79:G90)</f>
        <v>576516</v>
      </c>
      <c r="H91" s="151">
        <f t="shared" si="16"/>
        <v>82.11896981176585</v>
      </c>
      <c r="I91" s="152">
        <f t="shared" si="17"/>
        <v>17.881030188234153</v>
      </c>
    </row>
    <row r="92" spans="1:9" ht="20.25">
      <c r="A92" s="174"/>
      <c r="B92" s="142"/>
      <c r="C92" s="142"/>
      <c r="D92" s="6"/>
      <c r="E92" s="169"/>
      <c r="F92" s="169"/>
      <c r="G92" s="144"/>
      <c r="H92" s="145"/>
      <c r="I92" s="146"/>
    </row>
    <row r="93" spans="1:9" ht="20.25">
      <c r="A93" s="141">
        <v>3</v>
      </c>
      <c r="B93" s="142">
        <v>38</v>
      </c>
      <c r="C93" s="142">
        <v>3809</v>
      </c>
      <c r="D93" s="6" t="s">
        <v>188</v>
      </c>
      <c r="E93" s="169">
        <f>Odd_podrobné!D245</f>
        <v>14900</v>
      </c>
      <c r="F93" s="169"/>
      <c r="G93" s="144">
        <f>+E93+F93</f>
        <v>14900</v>
      </c>
      <c r="H93" s="145">
        <f>IF(E93=0,0,E93/G93*100)</f>
        <v>100</v>
      </c>
      <c r="I93" s="146">
        <f>IF(G93=0,0,F93/G93*100)</f>
        <v>0</v>
      </c>
    </row>
    <row r="94" spans="1:9" ht="20.25">
      <c r="A94" s="171" t="s">
        <v>187</v>
      </c>
      <c r="B94" s="148"/>
      <c r="C94" s="148"/>
      <c r="D94" s="176"/>
      <c r="E94" s="173">
        <f>SUM(E93:E93)</f>
        <v>14900</v>
      </c>
      <c r="F94" s="173">
        <f>SUM(F93:F93)</f>
        <v>0</v>
      </c>
      <c r="G94" s="173">
        <f>SUM(G93:G93)</f>
        <v>14900</v>
      </c>
      <c r="H94" s="151">
        <f>IF(E94=0,0,E94/G94*100)</f>
        <v>100</v>
      </c>
      <c r="I94" s="152">
        <f>IF(G94=0,0,F94/G94*100)</f>
        <v>0</v>
      </c>
    </row>
    <row r="95" spans="1:9" ht="21" thickBot="1">
      <c r="A95" s="174"/>
      <c r="B95" s="142"/>
      <c r="C95" s="142"/>
      <c r="D95" s="6"/>
      <c r="E95" s="169"/>
      <c r="F95" s="169"/>
      <c r="G95" s="144"/>
      <c r="H95" s="145"/>
      <c r="I95" s="146"/>
    </row>
    <row r="96" spans="1:9" ht="21.75" thickBot="1" thickTop="1">
      <c r="A96" s="180" t="s">
        <v>161</v>
      </c>
      <c r="B96" s="160"/>
      <c r="C96" s="160"/>
      <c r="D96" s="181"/>
      <c r="E96" s="162">
        <f>+E39+E51+E57+E66+E77+E91+E94</f>
        <v>2524751</v>
      </c>
      <c r="F96" s="162">
        <f>+F39+F51+F57+F66+F77+F91+F94</f>
        <v>1639730</v>
      </c>
      <c r="G96" s="163">
        <f>+G39+G51+G57+G66+G77+G91+G94</f>
        <v>4164481</v>
      </c>
      <c r="H96" s="164">
        <f>IF(E96=0,0,E96/G96*100)</f>
        <v>60.6258258832253</v>
      </c>
      <c r="I96" s="165">
        <f>IF(G96=0,0,(F96)/G96*100)</f>
        <v>39.3741741167747</v>
      </c>
    </row>
    <row r="97" spans="1:9" ht="21" thickTop="1">
      <c r="A97" s="182"/>
      <c r="B97" s="167"/>
      <c r="C97" s="167"/>
      <c r="D97" s="183"/>
      <c r="E97" s="143"/>
      <c r="F97" s="143"/>
      <c r="G97" s="144"/>
      <c r="H97" s="145"/>
      <c r="I97" s="146"/>
    </row>
    <row r="98" spans="1:9" ht="20.25">
      <c r="A98" s="141">
        <v>4</v>
      </c>
      <c r="B98" s="142">
        <v>43</v>
      </c>
      <c r="C98" s="142">
        <v>4341</v>
      </c>
      <c r="D98" s="6" t="s">
        <v>210</v>
      </c>
      <c r="E98" s="169">
        <f>Odd_podrobné!D252+Odd_podrobné!D253+Odd_podrobné!D254</f>
        <v>7087</v>
      </c>
      <c r="F98" s="169">
        <f>SUM(Odd_podrobné!D263:D264)</f>
        <v>30284</v>
      </c>
      <c r="G98" s="144">
        <f aca="true" t="shared" si="18" ref="G98:G105">+E98+F98</f>
        <v>37371</v>
      </c>
      <c r="H98" s="145">
        <f aca="true" t="shared" si="19" ref="H98:H106">IF(E98=0,0,E98/G98*100)</f>
        <v>18.96390249123652</v>
      </c>
      <c r="I98" s="146">
        <f>IF(G98=0,0,F98/G98*100)</f>
        <v>81.03609750876348</v>
      </c>
    </row>
    <row r="99" spans="1:9" ht="20.25">
      <c r="A99" s="141">
        <v>4</v>
      </c>
      <c r="B99" s="142">
        <v>43</v>
      </c>
      <c r="C99" s="142">
        <v>4342</v>
      </c>
      <c r="D99" s="6" t="s">
        <v>91</v>
      </c>
      <c r="E99" s="169">
        <f>Odd_podrobné!D255</f>
        <v>950</v>
      </c>
      <c r="F99" s="169"/>
      <c r="G99" s="144">
        <f t="shared" si="18"/>
        <v>950</v>
      </c>
      <c r="H99" s="145">
        <f t="shared" si="19"/>
        <v>100</v>
      </c>
      <c r="I99" s="146">
        <f aca="true" t="shared" si="20" ref="I99:I105">IF(G99=0,0,F99/G99*100)</f>
        <v>0</v>
      </c>
    </row>
    <row r="100" spans="1:9" ht="20.25">
      <c r="A100" s="141">
        <v>4</v>
      </c>
      <c r="B100" s="142">
        <v>43</v>
      </c>
      <c r="C100" s="142">
        <v>4351</v>
      </c>
      <c r="D100" s="6" t="s">
        <v>175</v>
      </c>
      <c r="E100" s="169"/>
      <c r="F100" s="169">
        <f>SUM(Odd_podrobné!D265)</f>
        <v>33000</v>
      </c>
      <c r="G100" s="144">
        <f t="shared" si="18"/>
        <v>33000</v>
      </c>
      <c r="H100" s="145">
        <f>IF(E100=0,0,E100/G100*100)</f>
        <v>0</v>
      </c>
      <c r="I100" s="146">
        <f>IF(G100=0,0,F100/G100*100)</f>
        <v>100</v>
      </c>
    </row>
    <row r="101" spans="1:9" ht="20.25">
      <c r="A101" s="141">
        <v>4</v>
      </c>
      <c r="B101" s="142">
        <v>43</v>
      </c>
      <c r="C101" s="142">
        <v>4352</v>
      </c>
      <c r="D101" s="6" t="s">
        <v>208</v>
      </c>
      <c r="E101" s="169"/>
      <c r="F101" s="169">
        <f>SUM(Odd_podrobné!D266)</f>
        <v>10000</v>
      </c>
      <c r="G101" s="144">
        <f>+E101+F101</f>
        <v>10000</v>
      </c>
      <c r="H101" s="145">
        <f>IF(E101=0,0,E101/G101*100)</f>
        <v>0</v>
      </c>
      <c r="I101" s="146">
        <f>IF(G101=0,0,F101/G101*100)</f>
        <v>100</v>
      </c>
    </row>
    <row r="102" spans="1:9" ht="20.25">
      <c r="A102" s="141">
        <v>4</v>
      </c>
      <c r="B102" s="142">
        <v>43</v>
      </c>
      <c r="C102" s="142">
        <v>4357</v>
      </c>
      <c r="D102" s="6" t="s">
        <v>176</v>
      </c>
      <c r="E102" s="169">
        <f>Odd_podrobné!D256</f>
        <v>249815</v>
      </c>
      <c r="F102" s="169"/>
      <c r="G102" s="144">
        <f t="shared" si="18"/>
        <v>249815</v>
      </c>
      <c r="H102" s="145">
        <f>IF(E102=0,0,E102/G102*100)</f>
        <v>100</v>
      </c>
      <c r="I102" s="146">
        <f>IF(G102=0,0,F102/G102*100)</f>
        <v>0</v>
      </c>
    </row>
    <row r="103" spans="1:9" ht="20.25">
      <c r="A103" s="141">
        <v>4</v>
      </c>
      <c r="B103" s="142">
        <v>43</v>
      </c>
      <c r="C103" s="142">
        <v>4359</v>
      </c>
      <c r="D103" s="6" t="s">
        <v>177</v>
      </c>
      <c r="E103" s="169">
        <f>Odd_podrobné!D257</f>
        <v>44200</v>
      </c>
      <c r="F103" s="169"/>
      <c r="G103" s="144">
        <f t="shared" si="18"/>
        <v>44200</v>
      </c>
      <c r="H103" s="145">
        <f>IF(E103=0,0,E103/G103*100)</f>
        <v>100</v>
      </c>
      <c r="I103" s="146">
        <f>IF(G103=0,0,F103/G103*100)</f>
        <v>0</v>
      </c>
    </row>
    <row r="104" spans="1:9" ht="20.25">
      <c r="A104" s="141">
        <v>4</v>
      </c>
      <c r="B104" s="142">
        <v>43</v>
      </c>
      <c r="C104" s="142">
        <v>4375</v>
      </c>
      <c r="D104" s="6" t="s">
        <v>197</v>
      </c>
      <c r="E104" s="169"/>
      <c r="F104" s="169">
        <f>SUM(Odd_podrobné!D267)</f>
        <v>5000</v>
      </c>
      <c r="G104" s="144">
        <f t="shared" si="18"/>
        <v>5000</v>
      </c>
      <c r="H104" s="145">
        <f t="shared" si="19"/>
        <v>0</v>
      </c>
      <c r="I104" s="146">
        <f t="shared" si="20"/>
        <v>100</v>
      </c>
    </row>
    <row r="105" spans="1:9" ht="20.25">
      <c r="A105" s="141">
        <v>4</v>
      </c>
      <c r="B105" s="142">
        <v>43</v>
      </c>
      <c r="C105" s="142">
        <v>4379</v>
      </c>
      <c r="D105" s="6" t="s">
        <v>178</v>
      </c>
      <c r="E105" s="169">
        <f>Odd_podrobné!D258</f>
        <v>995</v>
      </c>
      <c r="F105" s="169"/>
      <c r="G105" s="144">
        <f t="shared" si="18"/>
        <v>995</v>
      </c>
      <c r="H105" s="145">
        <f t="shared" si="19"/>
        <v>100</v>
      </c>
      <c r="I105" s="146">
        <f t="shared" si="20"/>
        <v>0</v>
      </c>
    </row>
    <row r="106" spans="1:9" ht="20.25">
      <c r="A106" s="171" t="s">
        <v>192</v>
      </c>
      <c r="B106" s="148"/>
      <c r="C106" s="148"/>
      <c r="D106" s="176"/>
      <c r="E106" s="173">
        <f>SUM(E98:E105)</f>
        <v>303047</v>
      </c>
      <c r="F106" s="173">
        <f>SUM(F98:F105)</f>
        <v>78284</v>
      </c>
      <c r="G106" s="173">
        <f>SUM(G98:G105)</f>
        <v>381331</v>
      </c>
      <c r="H106" s="151">
        <f t="shared" si="19"/>
        <v>79.47085340557155</v>
      </c>
      <c r="I106" s="152">
        <f>IF(G106=0,0,F106/G106*100)</f>
        <v>20.529146594428465</v>
      </c>
    </row>
    <row r="107" spans="1:9" ht="21" thickBot="1">
      <c r="A107" s="177"/>
      <c r="B107" s="154"/>
      <c r="C107" s="154"/>
      <c r="D107" s="178"/>
      <c r="E107" s="179"/>
      <c r="F107" s="179"/>
      <c r="G107" s="157"/>
      <c r="H107" s="145"/>
      <c r="I107" s="146"/>
    </row>
    <row r="108" spans="1:9" ht="21.75" thickBot="1" thickTop="1">
      <c r="A108" s="180" t="s">
        <v>162</v>
      </c>
      <c r="B108" s="160"/>
      <c r="C108" s="160"/>
      <c r="D108" s="181"/>
      <c r="E108" s="162">
        <f>E106</f>
        <v>303047</v>
      </c>
      <c r="F108" s="162">
        <f>F106</f>
        <v>78284</v>
      </c>
      <c r="G108" s="163">
        <f>G106</f>
        <v>381331</v>
      </c>
      <c r="H108" s="164">
        <f>IF(E108=0,0,E108/G108*100)</f>
        <v>79.47085340557155</v>
      </c>
      <c r="I108" s="165">
        <f>IF(G108=0,0,(F108)/G108*100)</f>
        <v>20.529146594428465</v>
      </c>
    </row>
    <row r="109" spans="1:9" ht="21" thickTop="1">
      <c r="A109" s="182"/>
      <c r="B109" s="167"/>
      <c r="C109" s="167"/>
      <c r="D109" s="183"/>
      <c r="E109" s="143"/>
      <c r="F109" s="143"/>
      <c r="G109" s="144"/>
      <c r="H109" s="145"/>
      <c r="I109" s="146"/>
    </row>
    <row r="110" spans="1:9" ht="20.25">
      <c r="A110" s="141">
        <v>5</v>
      </c>
      <c r="B110" s="142">
        <v>52</v>
      </c>
      <c r="C110" s="142">
        <v>5262</v>
      </c>
      <c r="D110" s="6" t="s">
        <v>163</v>
      </c>
      <c r="E110" s="169">
        <f>Odd_podrobné!D275</f>
        <v>2008</v>
      </c>
      <c r="F110" s="169"/>
      <c r="G110" s="144">
        <f>+E110+F110</f>
        <v>2008</v>
      </c>
      <c r="H110" s="145">
        <f>IF(E110=0,0,E110/G110*100)</f>
        <v>100</v>
      </c>
      <c r="I110" s="146">
        <f>IF(G110=0,0,F110/G110*100)</f>
        <v>0</v>
      </c>
    </row>
    <row r="111" spans="1:9" ht="20.25">
      <c r="A111" s="171" t="s">
        <v>0</v>
      </c>
      <c r="B111" s="148"/>
      <c r="C111" s="148"/>
      <c r="D111" s="176"/>
      <c r="E111" s="173">
        <f>SUM(E110:E110)</f>
        <v>2008</v>
      </c>
      <c r="F111" s="173"/>
      <c r="G111" s="173">
        <f>SUM(G110:G110)</f>
        <v>2008</v>
      </c>
      <c r="H111" s="151">
        <f>IF(E111=0,0,E111/G111*100)</f>
        <v>100</v>
      </c>
      <c r="I111" s="152">
        <f>IF(G111=0,0,F111/G111*100)</f>
        <v>0</v>
      </c>
    </row>
    <row r="112" spans="1:9" ht="20.25">
      <c r="A112" s="174"/>
      <c r="B112" s="142"/>
      <c r="C112" s="142"/>
      <c r="D112" s="6"/>
      <c r="E112" s="169"/>
      <c r="F112" s="169"/>
      <c r="G112" s="144"/>
      <c r="H112" s="145"/>
      <c r="I112" s="146"/>
    </row>
    <row r="113" spans="1:9" ht="20.25">
      <c r="A113" s="141">
        <v>5</v>
      </c>
      <c r="B113" s="142">
        <v>53</v>
      </c>
      <c r="C113" s="142">
        <v>5311</v>
      </c>
      <c r="D113" s="6" t="s">
        <v>28</v>
      </c>
      <c r="E113" s="169">
        <f>Odd_podrobné!D282</f>
        <v>338041</v>
      </c>
      <c r="F113" s="169">
        <f>SUM(Odd_podrobné!D289)</f>
        <v>15000</v>
      </c>
      <c r="G113" s="144">
        <f>+E113+F113</f>
        <v>353041</v>
      </c>
      <c r="H113" s="145">
        <f>IF(E113=0,0,E113/G113*100)</f>
        <v>95.75120170178535</v>
      </c>
      <c r="I113" s="146">
        <f>IF(G113=0,0,F113/G113*100)</f>
        <v>4.2487982982146555</v>
      </c>
    </row>
    <row r="114" spans="1:9" ht="20.25">
      <c r="A114" s="141">
        <v>5</v>
      </c>
      <c r="B114" s="142">
        <v>53</v>
      </c>
      <c r="C114" s="142">
        <v>5319</v>
      </c>
      <c r="D114" s="6" t="s">
        <v>179</v>
      </c>
      <c r="E114" s="169">
        <f>Odd_podrobné!D283+Odd_podrobné!D284</f>
        <v>3154</v>
      </c>
      <c r="F114" s="169"/>
      <c r="G114" s="144">
        <f>+E114+F114</f>
        <v>3154</v>
      </c>
      <c r="H114" s="145">
        <f>IF(E114=0,0,E114/G114*100)</f>
        <v>100</v>
      </c>
      <c r="I114" s="146">
        <f>IF(G114=0,0,F114/G114*100)</f>
        <v>0</v>
      </c>
    </row>
    <row r="115" spans="1:9" ht="20.25">
      <c r="A115" s="171" t="s">
        <v>52</v>
      </c>
      <c r="B115" s="148"/>
      <c r="C115" s="148"/>
      <c r="D115" s="176"/>
      <c r="E115" s="173">
        <f>SUM(E113:E114)</f>
        <v>341195</v>
      </c>
      <c r="F115" s="173">
        <f>SUM(F113:F114)</f>
        <v>15000</v>
      </c>
      <c r="G115" s="173">
        <f>SUM(G113:G114)</f>
        <v>356195</v>
      </c>
      <c r="H115" s="151">
        <f>IF(E115=0,0,E115/G115*100)</f>
        <v>95.78882353766897</v>
      </c>
      <c r="I115" s="152">
        <f>IF(G115=0,0,F115/G115*100)</f>
        <v>4.211176462331027</v>
      </c>
    </row>
    <row r="116" spans="1:9" ht="20.25">
      <c r="A116" s="195"/>
      <c r="B116" s="196"/>
      <c r="C116" s="196"/>
      <c r="D116" s="197"/>
      <c r="E116" s="198"/>
      <c r="F116" s="198"/>
      <c r="G116" s="150"/>
      <c r="H116" s="199"/>
      <c r="I116" s="200"/>
    </row>
    <row r="117" spans="1:9" ht="20.25">
      <c r="A117" s="141">
        <v>5</v>
      </c>
      <c r="B117" s="142">
        <v>55</v>
      </c>
      <c r="C117" s="142">
        <v>5563</v>
      </c>
      <c r="D117" s="6" t="s">
        <v>164</v>
      </c>
      <c r="E117" s="169">
        <f>Odd_podrobné!D297</f>
        <v>3000</v>
      </c>
      <c r="F117" s="169"/>
      <c r="G117" s="144">
        <f>+E117+F117</f>
        <v>3000</v>
      </c>
      <c r="H117" s="145">
        <f>IF(E117=0,0,E117/G117*100)</f>
        <v>100</v>
      </c>
      <c r="I117" s="146">
        <f>IF(G117=0,0,F117/G117*100)</f>
        <v>0</v>
      </c>
    </row>
    <row r="118" spans="1:9" ht="20.25">
      <c r="A118" s="171" t="s">
        <v>53</v>
      </c>
      <c r="B118" s="148"/>
      <c r="C118" s="148"/>
      <c r="D118" s="176"/>
      <c r="E118" s="173">
        <f>SUM(E117)</f>
        <v>3000</v>
      </c>
      <c r="F118" s="173">
        <f>SUM(F117:F117)</f>
        <v>0</v>
      </c>
      <c r="G118" s="173">
        <f>SUM(G117:G117)</f>
        <v>3000</v>
      </c>
      <c r="H118" s="151">
        <f>IF(E118=0,0,E118/G118*100)</f>
        <v>100</v>
      </c>
      <c r="I118" s="152">
        <f>IF(G118=0,0,F118/G118*100)</f>
        <v>0</v>
      </c>
    </row>
    <row r="119" spans="1:13" ht="21" thickBot="1">
      <c r="A119" s="177"/>
      <c r="B119" s="154"/>
      <c r="C119" s="154"/>
      <c r="D119" s="178"/>
      <c r="E119" s="179"/>
      <c r="F119" s="179"/>
      <c r="G119" s="157"/>
      <c r="H119" s="145"/>
      <c r="I119" s="146">
        <f>IF(G119=0,0,(F119+#REF!+#REF!)/G119*100)</f>
        <v>0</v>
      </c>
      <c r="M119" s="217"/>
    </row>
    <row r="120" spans="1:9" ht="21.75" thickBot="1" thickTop="1">
      <c r="A120" s="180" t="s">
        <v>165</v>
      </c>
      <c r="B120" s="160"/>
      <c r="C120" s="160"/>
      <c r="D120" s="181"/>
      <c r="E120" s="162">
        <f>+E111+E115+E118</f>
        <v>346203</v>
      </c>
      <c r="F120" s="162">
        <f>+F111+F115+F118</f>
        <v>15000</v>
      </c>
      <c r="G120" s="163">
        <f>+G111+G115+G118</f>
        <v>361203</v>
      </c>
      <c r="H120" s="164">
        <f>IF(E120=0,0,E120/G120*100)</f>
        <v>95.84721057134077</v>
      </c>
      <c r="I120" s="165">
        <f>IF(G120=0,0,(F120)/G120*100)</f>
        <v>4.15278942865923</v>
      </c>
    </row>
    <row r="121" spans="1:9" ht="21" thickTop="1">
      <c r="A121" s="182"/>
      <c r="B121" s="167"/>
      <c r="C121" s="167"/>
      <c r="D121" s="183"/>
      <c r="E121" s="143"/>
      <c r="F121" s="143"/>
      <c r="G121" s="144"/>
      <c r="H121" s="145"/>
      <c r="I121" s="146"/>
    </row>
    <row r="122" spans="1:9" ht="20.25">
      <c r="A122" s="141">
        <v>6</v>
      </c>
      <c r="B122" s="142">
        <v>61</v>
      </c>
      <c r="C122" s="142">
        <v>6112</v>
      </c>
      <c r="D122" s="6" t="s">
        <v>5</v>
      </c>
      <c r="E122" s="169">
        <f>Odd_podrobné!D304</f>
        <v>20982</v>
      </c>
      <c r="F122" s="169"/>
      <c r="G122" s="144">
        <f>+E122+F122</f>
        <v>20982</v>
      </c>
      <c r="H122" s="145">
        <f>IF(E122=0,0,E122/G122*100)</f>
        <v>100</v>
      </c>
      <c r="I122" s="146">
        <f>IF(G122=0,0,F122/G122*100)</f>
        <v>0</v>
      </c>
    </row>
    <row r="123" spans="1:9" ht="20.25">
      <c r="A123" s="141">
        <v>6</v>
      </c>
      <c r="B123" s="142">
        <v>61</v>
      </c>
      <c r="C123" s="142">
        <v>6171</v>
      </c>
      <c r="D123" s="6" t="s">
        <v>6</v>
      </c>
      <c r="E123" s="169">
        <f>Odd_podrobné!D305+Odd_podrobné!D306+Odd_podrobné!D307+Odd_podrobné!D308+Odd_podrobné!D309+Odd_podrobné!D310</f>
        <v>871725</v>
      </c>
      <c r="F123" s="169">
        <f>SUM(Odd_podrobné!D315:D317)</f>
        <v>89370</v>
      </c>
      <c r="G123" s="144">
        <f>+E123+F123</f>
        <v>961095</v>
      </c>
      <c r="H123" s="145">
        <f>IF(E123=0,0,E123/G123*100)</f>
        <v>90.70123140792533</v>
      </c>
      <c r="I123" s="146">
        <f>IF(G123=0,0,F123/G123*100)</f>
        <v>9.298768592074664</v>
      </c>
    </row>
    <row r="124" spans="1:9" ht="20.25">
      <c r="A124" s="171" t="s">
        <v>56</v>
      </c>
      <c r="B124" s="148"/>
      <c r="C124" s="148"/>
      <c r="D124" s="176"/>
      <c r="E124" s="173">
        <f>SUM(E122:E123)</f>
        <v>892707</v>
      </c>
      <c r="F124" s="173">
        <f>SUM(F122:F123)</f>
        <v>89370</v>
      </c>
      <c r="G124" s="173">
        <f>SUM(G122:G123)</f>
        <v>982077</v>
      </c>
      <c r="H124" s="151">
        <f>IF(E124=0,0,E124/G124*100)</f>
        <v>90.89989888776542</v>
      </c>
      <c r="I124" s="152">
        <f>IF(G124=0,0,F124/G124*100)</f>
        <v>9.100101112234581</v>
      </c>
    </row>
    <row r="125" spans="1:9" ht="20.25">
      <c r="A125" s="174"/>
      <c r="B125" s="142"/>
      <c r="C125" s="142"/>
      <c r="D125" s="6"/>
      <c r="E125" s="169"/>
      <c r="F125" s="169"/>
      <c r="G125" s="144"/>
      <c r="H125" s="145"/>
      <c r="I125" s="146"/>
    </row>
    <row r="126" spans="1:9" ht="20.25">
      <c r="A126" s="141">
        <v>6</v>
      </c>
      <c r="B126" s="142">
        <v>62</v>
      </c>
      <c r="C126" s="142">
        <v>6211</v>
      </c>
      <c r="D126" s="6" t="s">
        <v>36</v>
      </c>
      <c r="E126" s="169">
        <f>Odd_podrobné!D325+Odd_podrobné!D326</f>
        <v>6462</v>
      </c>
      <c r="F126" s="169">
        <f>SUM(Odd_podrobné!D332)</f>
        <v>1450</v>
      </c>
      <c r="G126" s="144">
        <f>+E126+F126</f>
        <v>7912</v>
      </c>
      <c r="H126" s="145">
        <f>IF(E126=0,0,E126/G126*100)</f>
        <v>81.67340748230536</v>
      </c>
      <c r="I126" s="146">
        <f>IF(G126=0,0,F126/G126*100)</f>
        <v>18.32659251769464</v>
      </c>
    </row>
    <row r="127" spans="1:9" ht="20.25">
      <c r="A127" s="141">
        <v>6</v>
      </c>
      <c r="B127" s="142">
        <v>62</v>
      </c>
      <c r="C127" s="142">
        <v>6223</v>
      </c>
      <c r="D127" s="6" t="s">
        <v>7</v>
      </c>
      <c r="E127" s="201">
        <f>Odd_podrobné!D327</f>
        <v>8410</v>
      </c>
      <c r="F127" s="169"/>
      <c r="G127" s="144">
        <f>+E127+F127</f>
        <v>8410</v>
      </c>
      <c r="H127" s="145">
        <f>IF(E127=0,0,E127/G127*100)</f>
        <v>100</v>
      </c>
      <c r="I127" s="146">
        <f>IF(G127=0,0,F127/G127*100)</f>
        <v>0</v>
      </c>
    </row>
    <row r="128" spans="1:9" ht="20.25">
      <c r="A128" s="171" t="s">
        <v>54</v>
      </c>
      <c r="B128" s="148"/>
      <c r="C128" s="148"/>
      <c r="D128" s="176"/>
      <c r="E128" s="173">
        <f>SUM(E126:E127)</f>
        <v>14872</v>
      </c>
      <c r="F128" s="173">
        <f>SUM(F126:F127)</f>
        <v>1450</v>
      </c>
      <c r="G128" s="173">
        <f>SUM(G126:G127)</f>
        <v>16322</v>
      </c>
      <c r="H128" s="151">
        <f>IF(E128=0,0,E128/G128*100)</f>
        <v>91.11628476902341</v>
      </c>
      <c r="I128" s="152">
        <f>IF(G128=0,0,F128/G128*100)</f>
        <v>8.883715230976597</v>
      </c>
    </row>
    <row r="129" spans="1:9" ht="20.25">
      <c r="A129" s="174"/>
      <c r="B129" s="142"/>
      <c r="C129" s="142"/>
      <c r="D129" s="6"/>
      <c r="E129" s="169"/>
      <c r="F129" s="169"/>
      <c r="G129" s="144"/>
      <c r="H129" s="145"/>
      <c r="I129" s="146"/>
    </row>
    <row r="130" spans="1:9" ht="20.25">
      <c r="A130" s="141">
        <v>6</v>
      </c>
      <c r="B130" s="142">
        <v>63</v>
      </c>
      <c r="C130" s="142">
        <v>6310</v>
      </c>
      <c r="D130" s="6" t="s">
        <v>8</v>
      </c>
      <c r="E130" s="169">
        <f>Odd_podrobné!D340</f>
        <v>266646</v>
      </c>
      <c r="F130" s="169"/>
      <c r="G130" s="144">
        <f>+E130+F130</f>
        <v>266646</v>
      </c>
      <c r="H130" s="145">
        <f>IF(E130=0,0,E130/G130*100)</f>
        <v>100</v>
      </c>
      <c r="I130" s="146">
        <f>IF(G130=0,0,F130/G130*100)</f>
        <v>0</v>
      </c>
    </row>
    <row r="131" spans="1:9" ht="20.25">
      <c r="A131" s="141">
        <v>6</v>
      </c>
      <c r="B131" s="142">
        <v>63</v>
      </c>
      <c r="C131" s="142">
        <v>6399</v>
      </c>
      <c r="D131" s="6" t="s">
        <v>9</v>
      </c>
      <c r="E131" s="169">
        <f>Odd_podrobné!D341</f>
        <v>350000</v>
      </c>
      <c r="F131" s="169"/>
      <c r="G131" s="144">
        <f>+E131+F131</f>
        <v>350000</v>
      </c>
      <c r="H131" s="145">
        <f>IF(E131=0,0,E131/G131*100)</f>
        <v>100</v>
      </c>
      <c r="I131" s="146">
        <f>IF(G131=0,0,F131/G131*100)</f>
        <v>0</v>
      </c>
    </row>
    <row r="132" spans="1:9" ht="20.25">
      <c r="A132" s="171" t="s">
        <v>166</v>
      </c>
      <c r="B132" s="148"/>
      <c r="C132" s="148"/>
      <c r="D132" s="176"/>
      <c r="E132" s="173">
        <f>SUM(E130:E131)</f>
        <v>616646</v>
      </c>
      <c r="F132" s="173"/>
      <c r="G132" s="173">
        <f>SUM(G130:G131)</f>
        <v>616646</v>
      </c>
      <c r="H132" s="151">
        <f>IF(E132=0,0,E132/G132*100)</f>
        <v>100</v>
      </c>
      <c r="I132" s="152">
        <f>IF(G132=0,0,F132/G132*100)</f>
        <v>0</v>
      </c>
    </row>
    <row r="133" spans="1:9" ht="20.25">
      <c r="A133" s="174"/>
      <c r="B133" s="142"/>
      <c r="C133" s="142"/>
      <c r="D133" s="6"/>
      <c r="E133" s="169"/>
      <c r="F133" s="169"/>
      <c r="G133" s="144"/>
      <c r="H133" s="145"/>
      <c r="I133" s="146"/>
    </row>
    <row r="134" spans="1:9" ht="20.25">
      <c r="A134" s="141">
        <v>6</v>
      </c>
      <c r="B134" s="142">
        <v>64</v>
      </c>
      <c r="C134" s="142">
        <v>6409</v>
      </c>
      <c r="D134" s="6" t="s">
        <v>167</v>
      </c>
      <c r="E134" s="201">
        <f>Odd_podrobné!D348</f>
        <v>999700</v>
      </c>
      <c r="F134" s="169">
        <v>0</v>
      </c>
      <c r="G134" s="144">
        <f>+E134+F134</f>
        <v>999700</v>
      </c>
      <c r="H134" s="145">
        <f>IF(E134=0,0,E134/G134*100)</f>
        <v>100</v>
      </c>
      <c r="I134" s="146">
        <f>IF(G134=0,0,F134/G134*100)</f>
        <v>0</v>
      </c>
    </row>
    <row r="135" spans="1:9" ht="20.25">
      <c r="A135" s="171" t="s">
        <v>55</v>
      </c>
      <c r="B135" s="148"/>
      <c r="C135" s="148"/>
      <c r="D135" s="176"/>
      <c r="E135" s="173">
        <f>SUM(E134)</f>
        <v>999700</v>
      </c>
      <c r="F135" s="173">
        <f>SUM(F134)</f>
        <v>0</v>
      </c>
      <c r="G135" s="173">
        <f>SUM(G134)</f>
        <v>999700</v>
      </c>
      <c r="H135" s="151">
        <f>IF(E135=0,0,E135/G135*100)</f>
        <v>100</v>
      </c>
      <c r="I135" s="152">
        <f>IF(G135=0,0,F135/G135*100)</f>
        <v>0</v>
      </c>
    </row>
    <row r="136" spans="1:9" ht="21" thickBot="1">
      <c r="A136" s="177"/>
      <c r="B136" s="154"/>
      <c r="C136" s="154"/>
      <c r="D136" s="178"/>
      <c r="E136" s="179"/>
      <c r="F136" s="179"/>
      <c r="G136" s="157"/>
      <c r="H136" s="145"/>
      <c r="I136" s="146"/>
    </row>
    <row r="137" spans="1:9" ht="21.75" thickBot="1" thickTop="1">
      <c r="A137" s="180" t="s">
        <v>168</v>
      </c>
      <c r="B137" s="160"/>
      <c r="C137" s="160"/>
      <c r="D137" s="181"/>
      <c r="E137" s="162">
        <f>+E124+E128+E132+E135</f>
        <v>2523925</v>
      </c>
      <c r="F137" s="162">
        <f>+F124+F128+F132+F135</f>
        <v>90820</v>
      </c>
      <c r="G137" s="163">
        <f>+G124+G128+G132+G135</f>
        <v>2614745</v>
      </c>
      <c r="H137" s="164">
        <f>IF(E137=0,0,E137/G137*100)</f>
        <v>96.5266211427883</v>
      </c>
      <c r="I137" s="165">
        <f>IF(G137=0,0,(F137)/G137*100)</f>
        <v>3.4733788572116975</v>
      </c>
    </row>
    <row r="138" spans="1:9" ht="21.75" thickBot="1" thickTop="1">
      <c r="A138" s="202"/>
      <c r="B138" s="203"/>
      <c r="C138" s="203"/>
      <c r="D138" s="192"/>
      <c r="E138" s="156"/>
      <c r="F138" s="156"/>
      <c r="G138" s="157"/>
      <c r="H138" s="204"/>
      <c r="I138" s="158"/>
    </row>
    <row r="139" spans="1:9" ht="27.75" customHeight="1" thickBot="1">
      <c r="A139" s="205" t="s">
        <v>169</v>
      </c>
      <c r="B139" s="206"/>
      <c r="C139" s="206"/>
      <c r="D139" s="207"/>
      <c r="E139" s="208">
        <f>+E11+E31+E96+E108+E120+E137</f>
        <v>7933245</v>
      </c>
      <c r="F139" s="208">
        <f>+F11+F31+F96+F108+F120+F137</f>
        <v>2851104</v>
      </c>
      <c r="G139" s="208">
        <f>+G11+G31+G96+G108+G120+G137</f>
        <v>10784349</v>
      </c>
      <c r="H139" s="209">
        <f>IF(E139=0,0,E139/G139*100)</f>
        <v>73.56257665622654</v>
      </c>
      <c r="I139" s="210">
        <f>IF(G139=0,0,(F139)/G139*100)</f>
        <v>26.437423343773464</v>
      </c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11"/>
      <c r="F141" s="211"/>
      <c r="G141" s="2"/>
      <c r="H141" s="2"/>
      <c r="I141" s="2"/>
    </row>
    <row r="142" spans="1:9" ht="15.75">
      <c r="A142" s="2"/>
      <c r="B142" s="2"/>
      <c r="C142" s="2"/>
      <c r="D142" s="2"/>
      <c r="E142" s="211"/>
      <c r="F142" s="211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11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12"/>
      <c r="D145" s="2"/>
      <c r="E145" s="211"/>
      <c r="F145" s="2"/>
      <c r="G145" s="2"/>
      <c r="H145" s="2"/>
      <c r="I145" s="2"/>
    </row>
    <row r="146" spans="1:9" ht="15.75">
      <c r="A146" s="2"/>
      <c r="B146" s="2"/>
      <c r="C146" s="21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11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13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13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13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13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13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>
      <c r="A174" s="2"/>
      <c r="B174" s="2"/>
      <c r="C174" s="2"/>
      <c r="D174" s="2"/>
      <c r="E174" s="2"/>
      <c r="F174" s="2"/>
      <c r="G174" s="2"/>
      <c r="H174" s="2"/>
      <c r="I174" s="2"/>
    </row>
  </sheetData>
  <mergeCells count="1">
    <mergeCell ref="A1:I1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H356"/>
  <sheetViews>
    <sheetView showZeros="0" zoomScale="70" zoomScaleNormal="70" zoomScaleSheetLayoutView="75" workbookViewId="0" topLeftCell="A1">
      <pane ySplit="1" topLeftCell="BM2" activePane="bottomLeft" state="frozen"/>
      <selection pane="topLeft" activeCell="A1" sqref="A1"/>
      <selection pane="bottomLeft" activeCell="K350" sqref="K350"/>
    </sheetView>
  </sheetViews>
  <sheetFormatPr defaultColWidth="9.00390625" defaultRowHeight="12.75"/>
  <cols>
    <col min="1" max="1" width="9.25390625" style="0" customWidth="1"/>
    <col min="2" max="2" width="60.375" style="0" customWidth="1"/>
    <col min="3" max="3" width="32.125" style="0" customWidth="1"/>
    <col min="4" max="4" width="21.75390625" style="0" customWidth="1"/>
  </cols>
  <sheetData>
    <row r="1" spans="1:4" ht="27">
      <c r="A1" s="243" t="s">
        <v>213</v>
      </c>
      <c r="B1" s="243"/>
      <c r="C1" s="243"/>
      <c r="D1" s="243"/>
    </row>
    <row r="2" spans="1:4" ht="27">
      <c r="A2" s="243" t="s">
        <v>170</v>
      </c>
      <c r="B2" s="243"/>
      <c r="C2" s="243"/>
      <c r="D2" s="243"/>
    </row>
    <row r="3" spans="1:4" ht="23.25" customHeight="1">
      <c r="A3" s="7"/>
      <c r="B3" s="7"/>
      <c r="C3" s="7"/>
      <c r="D3" s="7"/>
    </row>
    <row r="4" spans="1:4" ht="26.25" thickBot="1">
      <c r="A4" s="242" t="s">
        <v>38</v>
      </c>
      <c r="B4" s="242"/>
      <c r="C4" s="242"/>
      <c r="D4" s="242"/>
    </row>
    <row r="5" spans="1:4" ht="23.25" thickBot="1">
      <c r="A5" s="8" t="s">
        <v>58</v>
      </c>
      <c r="B5" s="9"/>
      <c r="C5" s="9"/>
      <c r="D5" s="226"/>
    </row>
    <row r="6" spans="1:4" ht="18.75">
      <c r="A6" s="10" t="s">
        <v>1</v>
      </c>
      <c r="B6" s="3" t="s">
        <v>2</v>
      </c>
      <c r="C6" s="3" t="s">
        <v>193</v>
      </c>
      <c r="D6" s="227" t="s">
        <v>214</v>
      </c>
    </row>
    <row r="7" spans="1:4" ht="19.5" thickBot="1">
      <c r="A7" s="11"/>
      <c r="B7" s="12"/>
      <c r="C7" s="12" t="s">
        <v>59</v>
      </c>
      <c r="D7" s="228"/>
    </row>
    <row r="8" spans="1:4" ht="18.75">
      <c r="A8" s="13">
        <v>1014</v>
      </c>
      <c r="B8" s="14" t="s">
        <v>37</v>
      </c>
      <c r="C8" s="15" t="s">
        <v>173</v>
      </c>
      <c r="D8" s="244">
        <v>227</v>
      </c>
    </row>
    <row r="9" spans="1:4" ht="18.75">
      <c r="A9" s="13"/>
      <c r="B9" s="14"/>
      <c r="C9" s="16" t="s">
        <v>174</v>
      </c>
      <c r="D9" s="245">
        <v>50</v>
      </c>
    </row>
    <row r="10" spans="1:4" ht="18.75">
      <c r="A10" s="13"/>
      <c r="B10" s="14"/>
      <c r="C10" s="17" t="s">
        <v>60</v>
      </c>
      <c r="D10" s="246">
        <v>14232</v>
      </c>
    </row>
    <row r="11" spans="1:4" ht="19.5" thickBot="1">
      <c r="A11" s="18">
        <v>1037</v>
      </c>
      <c r="B11" s="19" t="s">
        <v>22</v>
      </c>
      <c r="C11" s="20" t="s">
        <v>174</v>
      </c>
      <c r="D11" s="247">
        <v>70</v>
      </c>
    </row>
    <row r="12" spans="1:4" ht="21" thickBot="1">
      <c r="A12" s="21" t="s">
        <v>18</v>
      </c>
      <c r="B12" s="22"/>
      <c r="C12" s="23"/>
      <c r="D12" s="248">
        <f>SUM(D8:D11)</f>
        <v>14579</v>
      </c>
    </row>
    <row r="13" spans="1:4" ht="26.25" customHeight="1">
      <c r="A13" s="218"/>
      <c r="B13" s="25"/>
      <c r="C13" s="26"/>
      <c r="D13" s="27"/>
    </row>
    <row r="14" spans="1:4" ht="26.25" thickBot="1">
      <c r="A14" s="242" t="s">
        <v>39</v>
      </c>
      <c r="B14" s="242"/>
      <c r="C14" s="242"/>
      <c r="D14" s="242"/>
    </row>
    <row r="15" spans="1:4" ht="23.25" thickBot="1">
      <c r="A15" s="8" t="s">
        <v>58</v>
      </c>
      <c r="B15" s="9"/>
      <c r="C15" s="9"/>
      <c r="D15" s="226"/>
    </row>
    <row r="16" spans="1:4" ht="18.75">
      <c r="A16" s="10" t="s">
        <v>1</v>
      </c>
      <c r="B16" s="3" t="s">
        <v>2</v>
      </c>
      <c r="C16" s="3" t="s">
        <v>193</v>
      </c>
      <c r="D16" s="227" t="s">
        <v>214</v>
      </c>
    </row>
    <row r="17" spans="1:4" ht="19.5" thickBot="1">
      <c r="A17" s="11"/>
      <c r="B17" s="12"/>
      <c r="C17" s="12" t="s">
        <v>59</v>
      </c>
      <c r="D17" s="228"/>
    </row>
    <row r="18" spans="1:4" ht="18.75">
      <c r="A18" s="13">
        <v>2143</v>
      </c>
      <c r="B18" s="14" t="s">
        <v>102</v>
      </c>
      <c r="C18" s="16" t="s">
        <v>189</v>
      </c>
      <c r="D18" s="245">
        <v>5289</v>
      </c>
    </row>
    <row r="19" spans="1:4" ht="18.75">
      <c r="A19" s="13"/>
      <c r="B19" s="14"/>
      <c r="C19" s="16" t="s">
        <v>74</v>
      </c>
      <c r="D19" s="245">
        <v>576</v>
      </c>
    </row>
    <row r="20" spans="1:4" ht="18.75">
      <c r="A20" s="13"/>
      <c r="B20" s="14"/>
      <c r="C20" s="16" t="s">
        <v>199</v>
      </c>
      <c r="D20" s="245">
        <v>2360</v>
      </c>
    </row>
    <row r="21" spans="1:4" ht="19.5" thickBot="1">
      <c r="A21" s="13"/>
      <c r="B21" s="14"/>
      <c r="C21" s="16" t="s">
        <v>64</v>
      </c>
      <c r="D21" s="245">
        <v>1486</v>
      </c>
    </row>
    <row r="22" spans="1:4" ht="21" thickBot="1">
      <c r="A22" s="21" t="s">
        <v>18</v>
      </c>
      <c r="B22" s="22"/>
      <c r="C22" s="23"/>
      <c r="D22" s="248">
        <f>SUM(D18:D21)</f>
        <v>9711</v>
      </c>
    </row>
    <row r="23" spans="1:4" ht="26.25" customHeight="1">
      <c r="A23" s="2"/>
      <c r="B23" s="2"/>
      <c r="C23" s="2"/>
      <c r="D23" s="31"/>
    </row>
    <row r="24" spans="1:4" ht="26.25" thickBot="1">
      <c r="A24" s="242" t="s">
        <v>42</v>
      </c>
      <c r="B24" s="242"/>
      <c r="C24" s="242"/>
      <c r="D24" s="242"/>
    </row>
    <row r="25" spans="1:4" ht="23.25" thickBot="1">
      <c r="A25" s="8" t="s">
        <v>58</v>
      </c>
      <c r="B25" s="9"/>
      <c r="C25" s="9"/>
      <c r="D25" s="226"/>
    </row>
    <row r="26" spans="1:4" ht="18.75">
      <c r="A26" s="10" t="s">
        <v>1</v>
      </c>
      <c r="B26" s="3" t="s">
        <v>2</v>
      </c>
      <c r="C26" s="3" t="s">
        <v>193</v>
      </c>
      <c r="D26" s="227" t="s">
        <v>214</v>
      </c>
    </row>
    <row r="27" spans="1:4" ht="19.5" thickBot="1">
      <c r="A27" s="235"/>
      <c r="B27" s="12"/>
      <c r="C27" s="12" t="s">
        <v>59</v>
      </c>
      <c r="D27" s="228"/>
    </row>
    <row r="28" spans="1:4" ht="18.75">
      <c r="A28" s="32">
        <v>2212</v>
      </c>
      <c r="B28" s="234" t="s">
        <v>40</v>
      </c>
      <c r="C28" s="34" t="s">
        <v>64</v>
      </c>
      <c r="D28" s="250">
        <v>515859</v>
      </c>
    </row>
    <row r="29" spans="1:4" ht="18.75">
      <c r="A29" s="32">
        <v>2219</v>
      </c>
      <c r="B29" s="234" t="s">
        <v>41</v>
      </c>
      <c r="C29" s="34" t="s">
        <v>172</v>
      </c>
      <c r="D29" s="250">
        <v>440</v>
      </c>
    </row>
    <row r="30" spans="1:4" ht="18.75">
      <c r="A30" s="32"/>
      <c r="B30" s="234"/>
      <c r="C30" s="34" t="s">
        <v>64</v>
      </c>
      <c r="D30" s="250">
        <v>3200</v>
      </c>
    </row>
    <row r="31" spans="1:4" ht="18.75">
      <c r="A31" s="32">
        <v>2229</v>
      </c>
      <c r="B31" s="234" t="s">
        <v>194</v>
      </c>
      <c r="C31" s="34" t="s">
        <v>172</v>
      </c>
      <c r="D31" s="250">
        <v>700</v>
      </c>
    </row>
    <row r="32" spans="1:4" ht="18.75">
      <c r="A32" s="238"/>
      <c r="B32" s="251"/>
      <c r="C32" s="34" t="s">
        <v>64</v>
      </c>
      <c r="D32" s="250">
        <v>1664081</v>
      </c>
    </row>
    <row r="33" spans="1:4" ht="18.75">
      <c r="A33" s="32">
        <v>2271</v>
      </c>
      <c r="B33" s="234" t="s">
        <v>24</v>
      </c>
      <c r="C33" s="34" t="s">
        <v>74</v>
      </c>
      <c r="D33" s="250">
        <v>1100</v>
      </c>
    </row>
    <row r="34" spans="1:4" ht="18.75">
      <c r="A34" s="238"/>
      <c r="B34" s="251"/>
      <c r="C34" s="34" t="s">
        <v>64</v>
      </c>
      <c r="D34" s="250">
        <v>4255</v>
      </c>
    </row>
    <row r="35" spans="1:4" ht="19.5" thickBot="1">
      <c r="A35" s="35">
        <v>2299</v>
      </c>
      <c r="B35" s="36" t="s">
        <v>65</v>
      </c>
      <c r="C35" s="37" t="s">
        <v>64</v>
      </c>
      <c r="D35" s="252">
        <v>5500</v>
      </c>
    </row>
    <row r="36" spans="1:4" ht="21" thickBot="1">
      <c r="A36" s="21" t="s">
        <v>18</v>
      </c>
      <c r="B36" s="22"/>
      <c r="C36" s="23"/>
      <c r="D36" s="248">
        <f>SUM(D28:D35)</f>
        <v>2195135</v>
      </c>
    </row>
    <row r="37" spans="1:4" ht="23.25" thickBot="1">
      <c r="A37" s="220" t="s">
        <v>61</v>
      </c>
      <c r="B37" s="221"/>
      <c r="C37" s="221"/>
      <c r="D37" s="230"/>
    </row>
    <row r="38" spans="1:4" ht="18.75">
      <c r="A38" s="10" t="s">
        <v>1</v>
      </c>
      <c r="B38" s="3" t="s">
        <v>2</v>
      </c>
      <c r="C38" s="3" t="s">
        <v>193</v>
      </c>
      <c r="D38" s="227" t="s">
        <v>214</v>
      </c>
    </row>
    <row r="39" spans="1:4" ht="19.5" thickBot="1">
      <c r="A39" s="11"/>
      <c r="B39" s="12"/>
      <c r="C39" s="12" t="s">
        <v>59</v>
      </c>
      <c r="D39" s="228"/>
    </row>
    <row r="40" spans="1:4" ht="18.75">
      <c r="A40" s="32">
        <v>2212</v>
      </c>
      <c r="B40" s="33" t="s">
        <v>40</v>
      </c>
      <c r="C40" s="34" t="s">
        <v>62</v>
      </c>
      <c r="D40" s="250">
        <f>366300-152000</f>
        <v>214300</v>
      </c>
    </row>
    <row r="41" spans="1:4" ht="18.75">
      <c r="A41" s="38">
        <v>2219</v>
      </c>
      <c r="B41" s="6" t="s">
        <v>41</v>
      </c>
      <c r="C41" s="34" t="s">
        <v>64</v>
      </c>
      <c r="D41" s="253">
        <v>50317</v>
      </c>
    </row>
    <row r="42" spans="1:8" ht="18.75">
      <c r="A42" s="38"/>
      <c r="B42" s="6"/>
      <c r="C42" s="34" t="s">
        <v>62</v>
      </c>
      <c r="D42" s="254">
        <v>184600</v>
      </c>
      <c r="G42" s="236"/>
      <c r="H42" s="236"/>
    </row>
    <row r="43" spans="1:4" ht="19.5" thickBot="1">
      <c r="A43" s="38">
        <v>2229</v>
      </c>
      <c r="B43" s="42" t="s">
        <v>194</v>
      </c>
      <c r="C43" s="34" t="s">
        <v>62</v>
      </c>
      <c r="D43" s="250">
        <v>5000</v>
      </c>
    </row>
    <row r="44" spans="1:4" ht="21" thickBot="1">
      <c r="A44" s="21" t="s">
        <v>19</v>
      </c>
      <c r="B44" s="22"/>
      <c r="C44" s="23"/>
      <c r="D44" s="248">
        <f>SUM(D40:D43)</f>
        <v>454217</v>
      </c>
    </row>
    <row r="45" spans="1:4" ht="21" thickBot="1">
      <c r="A45" s="21" t="s">
        <v>63</v>
      </c>
      <c r="B45" s="22"/>
      <c r="C45" s="23"/>
      <c r="D45" s="248">
        <f>D36+D44</f>
        <v>2649352</v>
      </c>
    </row>
    <row r="46" spans="1:4" ht="26.25" customHeight="1">
      <c r="A46" s="2"/>
      <c r="B46" s="2"/>
      <c r="C46" s="2"/>
      <c r="D46" s="31"/>
    </row>
    <row r="47" spans="1:4" ht="26.25" thickBot="1">
      <c r="A47" s="242" t="s">
        <v>44</v>
      </c>
      <c r="B47" s="242"/>
      <c r="C47" s="242"/>
      <c r="D47" s="242"/>
    </row>
    <row r="48" spans="1:4" ht="23.25" thickBot="1">
      <c r="A48" s="8" t="s">
        <v>58</v>
      </c>
      <c r="B48" s="9"/>
      <c r="C48" s="9"/>
      <c r="D48" s="226"/>
    </row>
    <row r="49" spans="1:4" ht="18.75">
      <c r="A49" s="10" t="s">
        <v>1</v>
      </c>
      <c r="B49" s="3" t="s">
        <v>2</v>
      </c>
      <c r="C49" s="3" t="s">
        <v>193</v>
      </c>
      <c r="D49" s="227" t="s">
        <v>214</v>
      </c>
    </row>
    <row r="50" spans="1:4" ht="19.5" thickBot="1">
      <c r="A50" s="11"/>
      <c r="B50" s="12"/>
      <c r="C50" s="12" t="s">
        <v>59</v>
      </c>
      <c r="D50" s="228"/>
    </row>
    <row r="51" spans="1:4" ht="18.75">
      <c r="A51" s="32">
        <v>2310</v>
      </c>
      <c r="B51" s="33" t="s">
        <v>10</v>
      </c>
      <c r="C51" s="34" t="s">
        <v>174</v>
      </c>
      <c r="D51" s="250">
        <v>100</v>
      </c>
    </row>
    <row r="52" spans="1:4" ht="18.75">
      <c r="A52" s="32"/>
      <c r="B52" s="33"/>
      <c r="C52" s="34" t="s">
        <v>66</v>
      </c>
      <c r="D52" s="250">
        <v>2794</v>
      </c>
    </row>
    <row r="53" spans="1:4" ht="18.75">
      <c r="A53" s="32">
        <v>2321</v>
      </c>
      <c r="B53" s="33" t="s">
        <v>67</v>
      </c>
      <c r="C53" s="34" t="s">
        <v>66</v>
      </c>
      <c r="D53" s="250">
        <v>1100</v>
      </c>
    </row>
    <row r="54" spans="1:4" ht="18.75">
      <c r="A54" s="46">
        <v>2331</v>
      </c>
      <c r="B54" s="47" t="s">
        <v>180</v>
      </c>
      <c r="C54" s="34" t="s">
        <v>174</v>
      </c>
      <c r="D54" s="255">
        <v>7800</v>
      </c>
    </row>
    <row r="55" spans="1:4" ht="18.75">
      <c r="A55" s="46">
        <v>2333</v>
      </c>
      <c r="B55" s="47" t="s">
        <v>25</v>
      </c>
      <c r="C55" s="34" t="s">
        <v>174</v>
      </c>
      <c r="D55" s="255">
        <v>3600</v>
      </c>
    </row>
    <row r="56" spans="1:4" ht="19.5" thickBot="1">
      <c r="A56" s="39"/>
      <c r="B56" s="36"/>
      <c r="C56" s="40" t="s">
        <v>211</v>
      </c>
      <c r="D56" s="256">
        <v>500</v>
      </c>
    </row>
    <row r="57" spans="1:4" ht="21" thickBot="1">
      <c r="A57" s="21" t="s">
        <v>18</v>
      </c>
      <c r="B57" s="22"/>
      <c r="C57" s="23"/>
      <c r="D57" s="248">
        <f>SUM(D51:D56)</f>
        <v>15894</v>
      </c>
    </row>
    <row r="58" spans="1:4" ht="20.25">
      <c r="A58" s="219"/>
      <c r="B58" s="25"/>
      <c r="C58" s="26"/>
      <c r="D58" s="258"/>
    </row>
    <row r="59" spans="1:4" ht="23.25" thickBot="1">
      <c r="A59" s="257" t="s">
        <v>61</v>
      </c>
      <c r="B59" s="30"/>
      <c r="C59" s="30"/>
      <c r="D59" s="259"/>
    </row>
    <row r="60" spans="1:4" ht="18.75">
      <c r="A60" s="10" t="s">
        <v>1</v>
      </c>
      <c r="B60" s="3" t="s">
        <v>2</v>
      </c>
      <c r="C60" s="3" t="s">
        <v>193</v>
      </c>
      <c r="D60" s="227" t="s">
        <v>214</v>
      </c>
    </row>
    <row r="61" spans="1:4" ht="19.5" thickBot="1">
      <c r="A61" s="11"/>
      <c r="B61" s="12"/>
      <c r="C61" s="12" t="s">
        <v>59</v>
      </c>
      <c r="D61" s="228"/>
    </row>
    <row r="62" spans="1:4" ht="18.75">
      <c r="A62" s="32">
        <v>2310</v>
      </c>
      <c r="B62" s="33" t="s">
        <v>10</v>
      </c>
      <c r="C62" s="34" t="s">
        <v>62</v>
      </c>
      <c r="D62" s="250">
        <v>89698</v>
      </c>
    </row>
    <row r="63" spans="1:4" ht="18.75">
      <c r="A63" s="32">
        <v>2321</v>
      </c>
      <c r="B63" s="33" t="s">
        <v>67</v>
      </c>
      <c r="C63" s="34" t="s">
        <v>62</v>
      </c>
      <c r="D63" s="250">
        <f>310152+152000</f>
        <v>462152</v>
      </c>
    </row>
    <row r="64" spans="1:4" ht="18.75">
      <c r="A64" s="32">
        <v>2329</v>
      </c>
      <c r="B64" s="33" t="s">
        <v>43</v>
      </c>
      <c r="C64" s="34" t="s">
        <v>62</v>
      </c>
      <c r="D64" s="250">
        <v>15603</v>
      </c>
    </row>
    <row r="65" spans="1:4" ht="18.75">
      <c r="A65" s="32"/>
      <c r="B65" s="33"/>
      <c r="C65" s="34" t="s">
        <v>66</v>
      </c>
      <c r="D65" s="250">
        <v>100</v>
      </c>
    </row>
    <row r="66" spans="1:4" ht="19.5" thickBot="1">
      <c r="A66" s="32">
        <v>2339</v>
      </c>
      <c r="B66" s="33" t="s">
        <v>209</v>
      </c>
      <c r="C66" s="34" t="s">
        <v>62</v>
      </c>
      <c r="D66" s="250">
        <v>5500</v>
      </c>
    </row>
    <row r="67" spans="1:4" ht="21" thickBot="1">
      <c r="A67" s="21" t="s">
        <v>19</v>
      </c>
      <c r="B67" s="22"/>
      <c r="C67" s="23"/>
      <c r="D67" s="248">
        <f>SUM(D62:D66)</f>
        <v>573053</v>
      </c>
    </row>
    <row r="68" spans="1:4" ht="21" thickBot="1">
      <c r="A68" s="21" t="s">
        <v>63</v>
      </c>
      <c r="B68" s="22"/>
      <c r="C68" s="23"/>
      <c r="D68" s="248">
        <f>D57+D67</f>
        <v>588947</v>
      </c>
    </row>
    <row r="69" spans="1:4" ht="25.5" customHeight="1">
      <c r="A69" s="2"/>
      <c r="B69" s="2"/>
      <c r="C69" s="2"/>
      <c r="D69" s="31"/>
    </row>
    <row r="70" spans="1:4" ht="26.25" thickBot="1">
      <c r="A70" s="242" t="s">
        <v>45</v>
      </c>
      <c r="B70" s="242"/>
      <c r="C70" s="242"/>
      <c r="D70" s="242"/>
    </row>
    <row r="71" spans="1:4" ht="23.25" thickBot="1">
      <c r="A71" s="8" t="s">
        <v>58</v>
      </c>
      <c r="B71" s="9"/>
      <c r="C71" s="9"/>
      <c r="D71" s="226"/>
    </row>
    <row r="72" spans="1:4" ht="18.75">
      <c r="A72" s="10" t="s">
        <v>1</v>
      </c>
      <c r="B72" s="3" t="s">
        <v>2</v>
      </c>
      <c r="C72" s="3" t="s">
        <v>193</v>
      </c>
      <c r="D72" s="227" t="s">
        <v>214</v>
      </c>
    </row>
    <row r="73" spans="1:4" ht="19.5" thickBot="1">
      <c r="A73" s="11"/>
      <c r="B73" s="12"/>
      <c r="C73" s="12" t="s">
        <v>59</v>
      </c>
      <c r="D73" s="228"/>
    </row>
    <row r="74" spans="1:4" ht="18.75">
      <c r="A74" s="32">
        <v>3111</v>
      </c>
      <c r="B74" s="33" t="s">
        <v>99</v>
      </c>
      <c r="C74" s="34" t="s">
        <v>68</v>
      </c>
      <c r="D74" s="250">
        <v>2865</v>
      </c>
    </row>
    <row r="75" spans="1:4" ht="18.75">
      <c r="A75" s="32">
        <v>3113</v>
      </c>
      <c r="B75" s="33" t="s">
        <v>34</v>
      </c>
      <c r="C75" s="34" t="s">
        <v>172</v>
      </c>
      <c r="D75" s="250">
        <v>665</v>
      </c>
    </row>
    <row r="76" spans="1:4" ht="18.75">
      <c r="A76" s="238"/>
      <c r="B76" s="251"/>
      <c r="C76" s="34" t="s">
        <v>68</v>
      </c>
      <c r="D76" s="250">
        <v>28076</v>
      </c>
    </row>
    <row r="77" spans="1:4" ht="18.75">
      <c r="A77" s="32">
        <v>3141</v>
      </c>
      <c r="B77" s="33" t="s">
        <v>69</v>
      </c>
      <c r="C77" s="34" t="s">
        <v>68</v>
      </c>
      <c r="D77" s="250">
        <v>2000</v>
      </c>
    </row>
    <row r="78" spans="1:4" ht="18.75">
      <c r="A78" s="46">
        <v>3147</v>
      </c>
      <c r="B78" s="47" t="s">
        <v>103</v>
      </c>
      <c r="C78" s="34" t="s">
        <v>68</v>
      </c>
      <c r="D78" s="255">
        <v>1725</v>
      </c>
    </row>
    <row r="79" spans="1:4" ht="19.5" thickBot="1">
      <c r="A79" s="39">
        <v>3149</v>
      </c>
      <c r="B79" s="36" t="s">
        <v>70</v>
      </c>
      <c r="C79" s="34" t="s">
        <v>68</v>
      </c>
      <c r="D79" s="256">
        <v>1270</v>
      </c>
    </row>
    <row r="80" spans="1:4" ht="21" thickBot="1">
      <c r="A80" s="21" t="s">
        <v>18</v>
      </c>
      <c r="B80" s="22"/>
      <c r="C80" s="23"/>
      <c r="D80" s="248">
        <f>SUM(D74:D79)</f>
        <v>36601</v>
      </c>
    </row>
    <row r="81" spans="1:4" ht="20.25">
      <c r="A81" s="24"/>
      <c r="B81" s="25"/>
      <c r="C81" s="26"/>
      <c r="D81" s="249"/>
    </row>
    <row r="82" spans="1:4" ht="23.25" thickBot="1">
      <c r="A82" s="29" t="s">
        <v>61</v>
      </c>
      <c r="B82" s="30"/>
      <c r="C82" s="30"/>
      <c r="D82" s="229"/>
    </row>
    <row r="83" spans="1:4" ht="18.75">
      <c r="A83" s="10" t="s">
        <v>1</v>
      </c>
      <c r="B83" s="3" t="s">
        <v>2</v>
      </c>
      <c r="C83" s="3" t="s">
        <v>193</v>
      </c>
      <c r="D83" s="227" t="s">
        <v>207</v>
      </c>
    </row>
    <row r="84" spans="1:4" ht="19.5" thickBot="1">
      <c r="A84" s="11"/>
      <c r="B84" s="12"/>
      <c r="C84" s="12" t="s">
        <v>59</v>
      </c>
      <c r="D84" s="228"/>
    </row>
    <row r="85" spans="1:4" ht="18.75">
      <c r="A85" s="32">
        <v>3111</v>
      </c>
      <c r="B85" s="33" t="s">
        <v>99</v>
      </c>
      <c r="C85" s="34" t="s">
        <v>62</v>
      </c>
      <c r="D85" s="250">
        <v>45000</v>
      </c>
    </row>
    <row r="86" spans="1:4" ht="18.75">
      <c r="A86" s="32">
        <v>3113</v>
      </c>
      <c r="B86" s="33" t="s">
        <v>34</v>
      </c>
      <c r="C86" s="34" t="s">
        <v>62</v>
      </c>
      <c r="D86" s="250">
        <v>106142</v>
      </c>
    </row>
    <row r="87" spans="1:4" ht="19.5" thickBot="1">
      <c r="A87" s="32">
        <v>3119</v>
      </c>
      <c r="B87" s="33" t="s">
        <v>97</v>
      </c>
      <c r="C87" s="34" t="s">
        <v>68</v>
      </c>
      <c r="D87" s="250">
        <v>45700</v>
      </c>
    </row>
    <row r="88" spans="1:4" ht="21" thickBot="1">
      <c r="A88" s="21" t="s">
        <v>19</v>
      </c>
      <c r="B88" s="22"/>
      <c r="C88" s="23"/>
      <c r="D88" s="248">
        <f>SUM(D85:D87)</f>
        <v>196842</v>
      </c>
    </row>
    <row r="89" spans="1:4" ht="21" thickBot="1">
      <c r="A89" s="21" t="s">
        <v>63</v>
      </c>
      <c r="B89" s="22"/>
      <c r="C89" s="23"/>
      <c r="D89" s="248">
        <f>D80+D88</f>
        <v>233443</v>
      </c>
    </row>
    <row r="90" spans="1:4" ht="25.5" customHeight="1">
      <c r="A90" s="2"/>
      <c r="B90" s="2"/>
      <c r="C90" s="2"/>
      <c r="D90" s="31"/>
    </row>
    <row r="91" spans="1:4" ht="26.25" thickBot="1">
      <c r="A91" s="242" t="s">
        <v>46</v>
      </c>
      <c r="B91" s="242"/>
      <c r="C91" s="242"/>
      <c r="D91" s="242"/>
    </row>
    <row r="92" spans="1:4" ht="23.25" thickBot="1">
      <c r="A92" s="8" t="s">
        <v>58</v>
      </c>
      <c r="B92" s="9"/>
      <c r="C92" s="9"/>
      <c r="D92" s="226"/>
    </row>
    <row r="93" spans="1:4" ht="18.75">
      <c r="A93" s="10" t="s">
        <v>1</v>
      </c>
      <c r="B93" s="3" t="s">
        <v>2</v>
      </c>
      <c r="C93" s="3" t="s">
        <v>193</v>
      </c>
      <c r="D93" s="227" t="s">
        <v>214</v>
      </c>
    </row>
    <row r="94" spans="1:4" ht="19.5" thickBot="1">
      <c r="A94" s="11"/>
      <c r="B94" s="12"/>
      <c r="C94" s="12" t="s">
        <v>59</v>
      </c>
      <c r="D94" s="228"/>
    </row>
    <row r="95" spans="1:4" ht="18.75">
      <c r="A95" s="32">
        <v>3311</v>
      </c>
      <c r="B95" s="33" t="s">
        <v>29</v>
      </c>
      <c r="C95" s="34" t="s">
        <v>71</v>
      </c>
      <c r="D95" s="250">
        <v>507557</v>
      </c>
    </row>
    <row r="96" spans="1:4" ht="18.75">
      <c r="A96" s="32">
        <v>3312</v>
      </c>
      <c r="B96" s="33" t="s">
        <v>30</v>
      </c>
      <c r="C96" s="34" t="s">
        <v>71</v>
      </c>
      <c r="D96" s="250">
        <v>75051</v>
      </c>
    </row>
    <row r="97" spans="1:4" ht="18.75">
      <c r="A97" s="32">
        <v>3314</v>
      </c>
      <c r="B97" s="33" t="s">
        <v>31</v>
      </c>
      <c r="C97" s="34" t="s">
        <v>71</v>
      </c>
      <c r="D97" s="250">
        <v>55046</v>
      </c>
    </row>
    <row r="98" spans="1:4" ht="18.75">
      <c r="A98" s="32">
        <v>3315</v>
      </c>
      <c r="B98" s="33" t="s">
        <v>32</v>
      </c>
      <c r="C98" s="34" t="s">
        <v>172</v>
      </c>
      <c r="D98" s="250">
        <v>800</v>
      </c>
    </row>
    <row r="99" spans="1:4" ht="18.75">
      <c r="A99" s="32"/>
      <c r="B99" s="33"/>
      <c r="C99" s="34" t="s">
        <v>71</v>
      </c>
      <c r="D99" s="250">
        <v>58858</v>
      </c>
    </row>
    <row r="100" spans="1:4" ht="18.75">
      <c r="A100" s="32">
        <v>3317</v>
      </c>
      <c r="B100" s="33" t="s">
        <v>33</v>
      </c>
      <c r="C100" s="34" t="s">
        <v>71</v>
      </c>
      <c r="D100" s="250">
        <v>16229</v>
      </c>
    </row>
    <row r="101" spans="1:4" ht="18.75">
      <c r="A101" s="32">
        <v>3319</v>
      </c>
      <c r="B101" s="33" t="s">
        <v>101</v>
      </c>
      <c r="C101" s="34" t="s">
        <v>74</v>
      </c>
      <c r="D101" s="250">
        <v>200</v>
      </c>
    </row>
    <row r="102" spans="1:4" ht="18.75">
      <c r="A102" s="32"/>
      <c r="B102" s="33"/>
      <c r="C102" s="34" t="s">
        <v>172</v>
      </c>
      <c r="D102" s="250">
        <v>2147</v>
      </c>
    </row>
    <row r="103" spans="1:4" ht="18.75">
      <c r="A103" s="238"/>
      <c r="B103" s="233"/>
      <c r="C103" s="34" t="s">
        <v>71</v>
      </c>
      <c r="D103" s="250">
        <v>61220</v>
      </c>
    </row>
    <row r="104" spans="1:4" ht="18.75">
      <c r="A104" s="32">
        <v>3322</v>
      </c>
      <c r="B104" s="33" t="s">
        <v>11</v>
      </c>
      <c r="C104" s="34" t="s">
        <v>211</v>
      </c>
      <c r="D104" s="250">
        <v>500</v>
      </c>
    </row>
    <row r="105" spans="1:4" ht="18.75">
      <c r="A105" s="32"/>
      <c r="B105" s="33"/>
      <c r="C105" s="34" t="s">
        <v>72</v>
      </c>
      <c r="D105" s="250">
        <v>10770</v>
      </c>
    </row>
    <row r="106" spans="1:4" ht="18.75">
      <c r="A106" s="32">
        <v>3326</v>
      </c>
      <c r="B106" s="33" t="s">
        <v>73</v>
      </c>
      <c r="C106" s="34" t="s">
        <v>74</v>
      </c>
      <c r="D106" s="250">
        <v>50</v>
      </c>
    </row>
    <row r="107" spans="1:4" ht="18.75">
      <c r="A107" s="238"/>
      <c r="B107" s="251"/>
      <c r="C107" s="34" t="s">
        <v>172</v>
      </c>
      <c r="D107" s="250">
        <v>600</v>
      </c>
    </row>
    <row r="108" spans="1:4" ht="18.75">
      <c r="A108" s="32"/>
      <c r="B108" s="33"/>
      <c r="C108" s="34" t="s">
        <v>71</v>
      </c>
      <c r="D108" s="250">
        <v>1500</v>
      </c>
    </row>
    <row r="109" spans="1:4" ht="18.75">
      <c r="A109" s="32">
        <v>3329</v>
      </c>
      <c r="B109" s="33" t="s">
        <v>100</v>
      </c>
      <c r="C109" s="34" t="s">
        <v>71</v>
      </c>
      <c r="D109" s="250">
        <v>100</v>
      </c>
    </row>
    <row r="110" spans="1:4" ht="18.75">
      <c r="A110" s="32">
        <v>3349</v>
      </c>
      <c r="B110" s="33" t="s">
        <v>3</v>
      </c>
      <c r="C110" s="34" t="s">
        <v>189</v>
      </c>
      <c r="D110" s="250">
        <v>14460</v>
      </c>
    </row>
    <row r="111" spans="1:4" ht="19.5" thickBot="1">
      <c r="A111" s="32"/>
      <c r="B111" s="33"/>
      <c r="C111" s="34" t="s">
        <v>74</v>
      </c>
      <c r="D111" s="250">
        <v>3168</v>
      </c>
    </row>
    <row r="112" spans="1:4" ht="21" thickBot="1">
      <c r="A112" s="21" t="s">
        <v>18</v>
      </c>
      <c r="B112" s="22"/>
      <c r="C112" s="23"/>
      <c r="D112" s="248">
        <f>SUM(D95:D111)</f>
        <v>808256</v>
      </c>
    </row>
    <row r="113" spans="1:4" ht="4.5" customHeight="1" thickBot="1">
      <c r="A113" s="218"/>
      <c r="B113" s="25"/>
      <c r="C113" s="26"/>
      <c r="D113" s="28"/>
    </row>
    <row r="114" spans="1:4" ht="23.25" thickBot="1">
      <c r="A114" s="8" t="s">
        <v>61</v>
      </c>
      <c r="B114" s="9"/>
      <c r="C114" s="9"/>
      <c r="D114" s="226"/>
    </row>
    <row r="115" spans="1:4" ht="18.75">
      <c r="A115" s="10" t="s">
        <v>1</v>
      </c>
      <c r="B115" s="3" t="s">
        <v>2</v>
      </c>
      <c r="C115" s="3" t="s">
        <v>193</v>
      </c>
      <c r="D115" s="227" t="s">
        <v>214</v>
      </c>
    </row>
    <row r="116" spans="1:4" ht="19.5" thickBot="1">
      <c r="A116" s="11"/>
      <c r="B116" s="12"/>
      <c r="C116" s="12" t="s">
        <v>59</v>
      </c>
      <c r="D116" s="228"/>
    </row>
    <row r="117" spans="1:4" ht="18.75">
      <c r="A117" s="32">
        <v>3311</v>
      </c>
      <c r="B117" s="33" t="s">
        <v>29</v>
      </c>
      <c r="C117" s="34" t="s">
        <v>62</v>
      </c>
      <c r="D117" s="250">
        <v>40000</v>
      </c>
    </row>
    <row r="118" spans="1:4" ht="18.75">
      <c r="A118" s="32">
        <v>3314</v>
      </c>
      <c r="B118" s="33" t="s">
        <v>31</v>
      </c>
      <c r="C118" s="34" t="s">
        <v>62</v>
      </c>
      <c r="D118" s="250">
        <v>1000</v>
      </c>
    </row>
    <row r="119" spans="1:4" ht="18.75">
      <c r="A119" s="32">
        <v>3315</v>
      </c>
      <c r="B119" s="33" t="s">
        <v>32</v>
      </c>
      <c r="C119" s="34" t="s">
        <v>62</v>
      </c>
      <c r="D119" s="250">
        <v>19180</v>
      </c>
    </row>
    <row r="120" spans="1:4" ht="18.75">
      <c r="A120" s="32">
        <v>3319</v>
      </c>
      <c r="B120" s="33" t="s">
        <v>101</v>
      </c>
      <c r="C120" s="34" t="s">
        <v>62</v>
      </c>
      <c r="D120" s="250">
        <v>54700</v>
      </c>
    </row>
    <row r="121" spans="1:4" ht="18.75">
      <c r="A121" s="32"/>
      <c r="B121" s="33"/>
      <c r="C121" s="34" t="s">
        <v>71</v>
      </c>
      <c r="D121" s="250">
        <v>400</v>
      </c>
    </row>
    <row r="122" spans="1:4" ht="18.75">
      <c r="A122" s="32">
        <v>3322</v>
      </c>
      <c r="B122" s="33" t="s">
        <v>11</v>
      </c>
      <c r="C122" s="34" t="s">
        <v>62</v>
      </c>
      <c r="D122" s="250">
        <v>30000</v>
      </c>
    </row>
    <row r="123" spans="1:4" ht="18.75">
      <c r="A123" s="32"/>
      <c r="B123" s="33"/>
      <c r="C123" s="34" t="s">
        <v>72</v>
      </c>
      <c r="D123" s="250">
        <v>1000</v>
      </c>
    </row>
    <row r="124" spans="1:4" ht="18.75">
      <c r="A124" s="32">
        <v>3326</v>
      </c>
      <c r="B124" s="33" t="s">
        <v>73</v>
      </c>
      <c r="C124" s="34" t="s">
        <v>62</v>
      </c>
      <c r="D124" s="250">
        <v>20000</v>
      </c>
    </row>
    <row r="125" spans="1:4" ht="19.5" thickBot="1">
      <c r="A125" s="32"/>
      <c r="B125" s="33"/>
      <c r="C125" s="34" t="s">
        <v>71</v>
      </c>
      <c r="D125" s="250">
        <v>6300</v>
      </c>
    </row>
    <row r="126" spans="1:4" ht="21" thickBot="1">
      <c r="A126" s="21" t="s">
        <v>19</v>
      </c>
      <c r="B126" s="22"/>
      <c r="C126" s="23"/>
      <c r="D126" s="248">
        <f>SUM(D117:D125)</f>
        <v>172580</v>
      </c>
    </row>
    <row r="127" spans="1:4" ht="21" thickBot="1">
      <c r="A127" s="21" t="s">
        <v>63</v>
      </c>
      <c r="B127" s="22"/>
      <c r="C127" s="23"/>
      <c r="D127" s="248">
        <f>D112+D126</f>
        <v>980836</v>
      </c>
    </row>
    <row r="128" spans="1:4" ht="25.5" customHeight="1">
      <c r="A128" s="2"/>
      <c r="B128" s="2"/>
      <c r="C128" s="2"/>
      <c r="D128" s="31"/>
    </row>
    <row r="129" spans="1:4" ht="26.25" thickBot="1">
      <c r="A129" s="242" t="s">
        <v>47</v>
      </c>
      <c r="B129" s="242"/>
      <c r="C129" s="242"/>
      <c r="D129" s="242"/>
    </row>
    <row r="130" spans="1:4" ht="23.25" thickBot="1">
      <c r="A130" s="8" t="s">
        <v>58</v>
      </c>
      <c r="B130" s="9"/>
      <c r="C130" s="9"/>
      <c r="D130" s="226"/>
    </row>
    <row r="131" spans="1:4" ht="18.75">
      <c r="A131" s="10" t="s">
        <v>1</v>
      </c>
      <c r="B131" s="3" t="s">
        <v>2</v>
      </c>
      <c r="C131" s="3" t="s">
        <v>193</v>
      </c>
      <c r="D131" s="227" t="s">
        <v>214</v>
      </c>
    </row>
    <row r="132" spans="1:4" ht="19.5" thickBot="1">
      <c r="A132" s="11"/>
      <c r="B132" s="12"/>
      <c r="C132" s="12" t="s">
        <v>59</v>
      </c>
      <c r="D132" s="228"/>
    </row>
    <row r="133" spans="1:4" ht="18.75">
      <c r="A133" s="32">
        <v>3419</v>
      </c>
      <c r="B133" s="33" t="s">
        <v>75</v>
      </c>
      <c r="C133" s="34" t="s">
        <v>68</v>
      </c>
      <c r="D133" s="250">
        <v>155012</v>
      </c>
    </row>
    <row r="134" spans="1:4" ht="18.75">
      <c r="A134" s="32">
        <v>3421</v>
      </c>
      <c r="B134" s="33" t="s">
        <v>35</v>
      </c>
      <c r="C134" s="34" t="s">
        <v>74</v>
      </c>
      <c r="D134" s="250">
        <v>150</v>
      </c>
    </row>
    <row r="135" spans="1:4" ht="18.75">
      <c r="A135" s="32"/>
      <c r="B135" s="232"/>
      <c r="C135" s="34" t="s">
        <v>172</v>
      </c>
      <c r="D135" s="250">
        <v>380</v>
      </c>
    </row>
    <row r="136" spans="1:4" ht="18.75">
      <c r="A136" s="238"/>
      <c r="B136" s="233"/>
      <c r="C136" s="34" t="s">
        <v>68</v>
      </c>
      <c r="D136" s="250">
        <v>12900</v>
      </c>
    </row>
    <row r="137" spans="1:4" ht="19.5" thickBot="1">
      <c r="A137" s="32">
        <v>3429</v>
      </c>
      <c r="B137" s="33" t="s">
        <v>4</v>
      </c>
      <c r="C137" s="34" t="s">
        <v>74</v>
      </c>
      <c r="D137" s="250">
        <v>50</v>
      </c>
    </row>
    <row r="138" spans="1:4" ht="21" thickBot="1">
      <c r="A138" s="21" t="s">
        <v>18</v>
      </c>
      <c r="B138" s="22"/>
      <c r="C138" s="23"/>
      <c r="D138" s="248">
        <f>SUM(D133:D137)</f>
        <v>168492</v>
      </c>
    </row>
    <row r="139" spans="1:4" ht="23.25" thickBot="1">
      <c r="A139" s="29" t="s">
        <v>61</v>
      </c>
      <c r="B139" s="30"/>
      <c r="C139" s="30"/>
      <c r="D139" s="229"/>
    </row>
    <row r="140" spans="1:4" ht="18.75">
      <c r="A140" s="10" t="s">
        <v>1</v>
      </c>
      <c r="B140" s="3" t="s">
        <v>2</v>
      </c>
      <c r="C140" s="3" t="s">
        <v>193</v>
      </c>
      <c r="D140" s="227" t="s">
        <v>214</v>
      </c>
    </row>
    <row r="141" spans="1:4" ht="19.5" thickBot="1">
      <c r="A141" s="11"/>
      <c r="B141" s="12"/>
      <c r="C141" s="12" t="s">
        <v>59</v>
      </c>
      <c r="D141" s="228"/>
    </row>
    <row r="142" spans="1:4" ht="18.75">
      <c r="A142" s="32">
        <v>3412</v>
      </c>
      <c r="B142" s="33" t="s">
        <v>195</v>
      </c>
      <c r="C142" s="34" t="s">
        <v>62</v>
      </c>
      <c r="D142" s="250">
        <v>24769</v>
      </c>
    </row>
    <row r="143" spans="1:4" ht="18.75">
      <c r="A143" s="32">
        <v>3419</v>
      </c>
      <c r="B143" s="33" t="s">
        <v>75</v>
      </c>
      <c r="C143" s="34" t="s">
        <v>68</v>
      </c>
      <c r="D143" s="250">
        <v>24600</v>
      </c>
    </row>
    <row r="144" spans="1:4" ht="19.5" thickBot="1">
      <c r="A144" s="32">
        <v>3421</v>
      </c>
      <c r="B144" s="33" t="s">
        <v>35</v>
      </c>
      <c r="C144" s="34" t="s">
        <v>62</v>
      </c>
      <c r="D144" s="250">
        <v>20365</v>
      </c>
    </row>
    <row r="145" spans="1:4" ht="21" thickBot="1">
      <c r="A145" s="21" t="s">
        <v>19</v>
      </c>
      <c r="B145" s="22"/>
      <c r="C145" s="23"/>
      <c r="D145" s="248">
        <f>SUM(D142:D144)</f>
        <v>69734</v>
      </c>
    </row>
    <row r="146" spans="1:4" ht="21" thickBot="1">
      <c r="A146" s="21" t="s">
        <v>63</v>
      </c>
      <c r="B146" s="22"/>
      <c r="C146" s="23"/>
      <c r="D146" s="248">
        <f>D138+D145</f>
        <v>238226</v>
      </c>
    </row>
    <row r="147" spans="1:4" ht="26.25" customHeight="1">
      <c r="A147" s="219"/>
      <c r="B147" s="260"/>
      <c r="C147" s="261"/>
      <c r="D147" s="262"/>
    </row>
    <row r="148" spans="1:4" ht="26.25" thickBot="1">
      <c r="A148" s="242" t="s">
        <v>48</v>
      </c>
      <c r="B148" s="242"/>
      <c r="C148" s="242"/>
      <c r="D148" s="242"/>
    </row>
    <row r="149" spans="1:4" ht="23.25" thickBot="1">
      <c r="A149" s="8" t="s">
        <v>58</v>
      </c>
      <c r="B149" s="9"/>
      <c r="C149" s="9"/>
      <c r="D149" s="226"/>
    </row>
    <row r="150" spans="1:4" ht="18.75">
      <c r="A150" s="10" t="s">
        <v>1</v>
      </c>
      <c r="B150" s="3" t="s">
        <v>2</v>
      </c>
      <c r="C150" s="3" t="s">
        <v>193</v>
      </c>
      <c r="D150" s="227" t="s">
        <v>214</v>
      </c>
    </row>
    <row r="151" spans="1:4" ht="19.5" thickBot="1">
      <c r="A151" s="11"/>
      <c r="B151" s="12"/>
      <c r="C151" s="12" t="s">
        <v>59</v>
      </c>
      <c r="D151" s="228"/>
    </row>
    <row r="152" spans="1:4" ht="18.75">
      <c r="A152" s="32">
        <v>3511</v>
      </c>
      <c r="B152" s="33" t="s">
        <v>76</v>
      </c>
      <c r="C152" s="34" t="s">
        <v>171</v>
      </c>
      <c r="D152" s="250">
        <v>1200</v>
      </c>
    </row>
    <row r="153" spans="1:4" ht="18.75">
      <c r="A153" s="32"/>
      <c r="B153" s="33"/>
      <c r="C153" s="34" t="s">
        <v>77</v>
      </c>
      <c r="D153" s="250">
        <v>6749</v>
      </c>
    </row>
    <row r="154" spans="1:4" ht="18.75">
      <c r="A154" s="32">
        <v>3522</v>
      </c>
      <c r="B154" s="33" t="s">
        <v>196</v>
      </c>
      <c r="C154" s="34" t="s">
        <v>172</v>
      </c>
      <c r="D154" s="250">
        <v>100</v>
      </c>
    </row>
    <row r="155" spans="1:4" ht="18.75">
      <c r="A155" s="32">
        <v>3523</v>
      </c>
      <c r="B155" s="33" t="s">
        <v>27</v>
      </c>
      <c r="C155" s="34" t="s">
        <v>77</v>
      </c>
      <c r="D155" s="250">
        <v>59866</v>
      </c>
    </row>
    <row r="156" spans="1:4" ht="18.75">
      <c r="A156" s="32">
        <v>3529</v>
      </c>
      <c r="B156" s="33" t="s">
        <v>98</v>
      </c>
      <c r="C156" s="34" t="s">
        <v>77</v>
      </c>
      <c r="D156" s="250">
        <v>51920</v>
      </c>
    </row>
    <row r="157" spans="1:4" ht="18.75">
      <c r="A157" s="32">
        <v>3539</v>
      </c>
      <c r="B157" s="33" t="s">
        <v>78</v>
      </c>
      <c r="C157" s="34" t="s">
        <v>77</v>
      </c>
      <c r="D157" s="250">
        <v>8726</v>
      </c>
    </row>
    <row r="158" spans="1:4" ht="18.75">
      <c r="A158" s="32">
        <v>3541</v>
      </c>
      <c r="B158" s="33" t="s">
        <v>79</v>
      </c>
      <c r="C158" s="34" t="s">
        <v>81</v>
      </c>
      <c r="D158" s="250">
        <v>5960</v>
      </c>
    </row>
    <row r="159" spans="1:4" ht="19.5" thickBot="1">
      <c r="A159" s="32">
        <v>3599</v>
      </c>
      <c r="B159" s="33" t="s">
        <v>80</v>
      </c>
      <c r="C159" s="34" t="s">
        <v>77</v>
      </c>
      <c r="D159" s="250">
        <v>7147</v>
      </c>
    </row>
    <row r="160" spans="1:4" ht="21" thickBot="1">
      <c r="A160" s="21" t="s">
        <v>18</v>
      </c>
      <c r="B160" s="22"/>
      <c r="C160" s="23"/>
      <c r="D160" s="248">
        <f>SUM(D152:D159)</f>
        <v>141668</v>
      </c>
    </row>
    <row r="161" spans="1:4" ht="23.25" thickBot="1">
      <c r="A161" s="29" t="s">
        <v>61</v>
      </c>
      <c r="B161" s="30"/>
      <c r="C161" s="30"/>
      <c r="D161" s="229"/>
    </row>
    <row r="162" spans="1:4" ht="18.75">
      <c r="A162" s="10" t="s">
        <v>1</v>
      </c>
      <c r="B162" s="3" t="s">
        <v>2</v>
      </c>
      <c r="C162" s="3" t="s">
        <v>193</v>
      </c>
      <c r="D162" s="227" t="s">
        <v>214</v>
      </c>
    </row>
    <row r="163" spans="1:4" ht="19.5" thickBot="1">
      <c r="A163" s="11"/>
      <c r="B163" s="12"/>
      <c r="C163" s="12" t="s">
        <v>59</v>
      </c>
      <c r="D163" s="228"/>
    </row>
    <row r="164" spans="1:4" ht="18.75">
      <c r="A164" s="32">
        <v>3511</v>
      </c>
      <c r="B164" s="33" t="s">
        <v>76</v>
      </c>
      <c r="C164" s="34" t="s">
        <v>62</v>
      </c>
      <c r="D164" s="250">
        <v>6200</v>
      </c>
    </row>
    <row r="165" spans="1:4" ht="18.75">
      <c r="A165" s="32">
        <v>3522</v>
      </c>
      <c r="B165" s="33" t="s">
        <v>196</v>
      </c>
      <c r="C165" s="34" t="s">
        <v>77</v>
      </c>
      <c r="D165" s="250">
        <v>18228</v>
      </c>
    </row>
    <row r="166" spans="1:4" ht="18.75">
      <c r="A166" s="32">
        <v>3523</v>
      </c>
      <c r="B166" s="33" t="s">
        <v>27</v>
      </c>
      <c r="C166" s="34" t="s">
        <v>62</v>
      </c>
      <c r="D166" s="250">
        <v>10539</v>
      </c>
    </row>
    <row r="167" spans="1:4" ht="18.75">
      <c r="A167" s="223">
        <v>3529</v>
      </c>
      <c r="B167" s="183" t="s">
        <v>98</v>
      </c>
      <c r="C167" s="34" t="s">
        <v>62</v>
      </c>
      <c r="D167" s="250">
        <v>115013</v>
      </c>
    </row>
    <row r="168" spans="1:4" ht="19.5" thickBot="1">
      <c r="A168" s="32">
        <v>3599</v>
      </c>
      <c r="B168" s="33" t="s">
        <v>191</v>
      </c>
      <c r="C168" s="34" t="s">
        <v>77</v>
      </c>
      <c r="D168" s="250">
        <v>2000</v>
      </c>
    </row>
    <row r="169" spans="1:4" ht="21" thickBot="1">
      <c r="A169" s="21" t="s">
        <v>19</v>
      </c>
      <c r="B169" s="22"/>
      <c r="C169" s="23"/>
      <c r="D169" s="248">
        <f>SUM(D164:D168)</f>
        <v>151980</v>
      </c>
    </row>
    <row r="170" spans="1:4" ht="21" thickBot="1">
      <c r="A170" s="21" t="s">
        <v>63</v>
      </c>
      <c r="B170" s="22"/>
      <c r="C170" s="23"/>
      <c r="D170" s="248">
        <f>D160+D169</f>
        <v>293648</v>
      </c>
    </row>
    <row r="171" spans="1:4" ht="24" customHeight="1">
      <c r="A171" s="41"/>
      <c r="B171" s="42"/>
      <c r="C171" s="43"/>
      <c r="D171" s="44"/>
    </row>
    <row r="172" spans="1:4" ht="26.25" thickBot="1">
      <c r="A172" s="242" t="s">
        <v>49</v>
      </c>
      <c r="B172" s="242"/>
      <c r="C172" s="242"/>
      <c r="D172" s="242"/>
    </row>
    <row r="173" spans="1:4" ht="23.25" thickBot="1">
      <c r="A173" s="8" t="s">
        <v>58</v>
      </c>
      <c r="B173" s="9"/>
      <c r="C173" s="9"/>
      <c r="D173" s="226"/>
    </row>
    <row r="174" spans="1:4" ht="18.75">
      <c r="A174" s="10" t="s">
        <v>1</v>
      </c>
      <c r="B174" s="3" t="s">
        <v>2</v>
      </c>
      <c r="C174" s="3" t="s">
        <v>193</v>
      </c>
      <c r="D174" s="227" t="s">
        <v>214</v>
      </c>
    </row>
    <row r="175" spans="1:4" ht="19.5" thickBot="1">
      <c r="A175" s="11"/>
      <c r="B175" s="12"/>
      <c r="C175" s="12" t="s">
        <v>59</v>
      </c>
      <c r="D175" s="228"/>
    </row>
    <row r="176" spans="1:4" ht="18.75">
      <c r="A176" s="32">
        <v>3612</v>
      </c>
      <c r="B176" s="33" t="s">
        <v>82</v>
      </c>
      <c r="C176" s="34" t="s">
        <v>200</v>
      </c>
      <c r="D176" s="250">
        <v>417790</v>
      </c>
    </row>
    <row r="177" spans="1:4" ht="18.75">
      <c r="A177" s="32"/>
      <c r="B177" s="33"/>
      <c r="C177" s="34" t="s">
        <v>211</v>
      </c>
      <c r="D177" s="250">
        <v>37100</v>
      </c>
    </row>
    <row r="178" spans="1:4" ht="18.75">
      <c r="A178" s="32">
        <v>3619</v>
      </c>
      <c r="B178" s="33" t="s">
        <v>83</v>
      </c>
      <c r="C178" s="34" t="s">
        <v>200</v>
      </c>
      <c r="D178" s="250">
        <v>40850</v>
      </c>
    </row>
    <row r="179" spans="1:4" ht="18.75">
      <c r="A179" s="32">
        <v>3631</v>
      </c>
      <c r="B179" s="33" t="s">
        <v>26</v>
      </c>
      <c r="C179" s="34" t="s">
        <v>84</v>
      </c>
      <c r="D179" s="250">
        <v>136842</v>
      </c>
    </row>
    <row r="180" spans="1:4" ht="18.75">
      <c r="A180" s="32">
        <v>3632</v>
      </c>
      <c r="B180" s="33" t="s">
        <v>12</v>
      </c>
      <c r="C180" s="34" t="s">
        <v>173</v>
      </c>
      <c r="D180" s="250">
        <v>26754</v>
      </c>
    </row>
    <row r="181" spans="1:4" ht="18.75">
      <c r="A181" s="32">
        <v>3633</v>
      </c>
      <c r="B181" s="33" t="s">
        <v>85</v>
      </c>
      <c r="C181" s="34" t="s">
        <v>84</v>
      </c>
      <c r="D181" s="250">
        <v>18698</v>
      </c>
    </row>
    <row r="182" spans="1:4" ht="18.75">
      <c r="A182" s="32">
        <v>3635</v>
      </c>
      <c r="B182" s="33" t="s">
        <v>23</v>
      </c>
      <c r="C182" s="34" t="s">
        <v>74</v>
      </c>
      <c r="D182" s="250">
        <v>845</v>
      </c>
    </row>
    <row r="183" spans="1:4" ht="18.75">
      <c r="A183" s="32"/>
      <c r="B183" s="33"/>
      <c r="C183" s="34" t="s">
        <v>172</v>
      </c>
      <c r="D183" s="250">
        <v>16418</v>
      </c>
    </row>
    <row r="184" spans="1:4" ht="18.75">
      <c r="A184" s="32">
        <v>3636</v>
      </c>
      <c r="B184" s="33" t="s">
        <v>57</v>
      </c>
      <c r="C184" s="34" t="s">
        <v>189</v>
      </c>
      <c r="D184" s="250">
        <v>16041</v>
      </c>
    </row>
    <row r="185" spans="1:4" ht="18.75">
      <c r="A185" s="32"/>
      <c r="B185" s="33"/>
      <c r="C185" s="34" t="s">
        <v>74</v>
      </c>
      <c r="D185" s="250">
        <v>5290</v>
      </c>
    </row>
    <row r="186" spans="1:4" ht="18.75">
      <c r="A186" s="32"/>
      <c r="B186" s="33"/>
      <c r="C186" s="34" t="s">
        <v>172</v>
      </c>
      <c r="D186" s="250">
        <v>2920</v>
      </c>
    </row>
    <row r="187" spans="1:4" ht="18.75">
      <c r="A187" s="32"/>
      <c r="B187" s="33"/>
      <c r="C187" s="34" t="s">
        <v>64</v>
      </c>
      <c r="D187" s="250">
        <v>500</v>
      </c>
    </row>
    <row r="188" spans="1:4" ht="18.75">
      <c r="A188" s="32">
        <v>3639</v>
      </c>
      <c r="B188" s="33" t="s">
        <v>86</v>
      </c>
      <c r="C188" s="34" t="s">
        <v>172</v>
      </c>
      <c r="D188" s="250">
        <v>70567</v>
      </c>
    </row>
    <row r="189" spans="1:4" ht="18.75">
      <c r="A189" s="32"/>
      <c r="B189" s="33"/>
      <c r="C189" s="34" t="s">
        <v>62</v>
      </c>
      <c r="D189" s="250">
        <v>2400</v>
      </c>
    </row>
    <row r="190" spans="1:4" ht="18.75">
      <c r="A190" s="32"/>
      <c r="B190" s="33"/>
      <c r="C190" s="34" t="s">
        <v>201</v>
      </c>
      <c r="D190" s="250">
        <v>22841</v>
      </c>
    </row>
    <row r="191" spans="1:4" ht="18.75">
      <c r="A191" s="32"/>
      <c r="B191" s="33"/>
      <c r="C191" s="34" t="s">
        <v>211</v>
      </c>
      <c r="D191" s="250">
        <v>57389</v>
      </c>
    </row>
    <row r="192" spans="1:4" ht="19.5" thickBot="1">
      <c r="A192" s="32">
        <v>3699</v>
      </c>
      <c r="B192" s="33" t="s">
        <v>202</v>
      </c>
      <c r="C192" s="34" t="s">
        <v>84</v>
      </c>
      <c r="D192" s="250">
        <v>8160</v>
      </c>
    </row>
    <row r="193" spans="1:4" ht="21" thickBot="1">
      <c r="A193" s="21" t="s">
        <v>18</v>
      </c>
      <c r="B193" s="22"/>
      <c r="C193" s="23"/>
      <c r="D193" s="248">
        <f>SUM(D176:D192)</f>
        <v>881405</v>
      </c>
    </row>
    <row r="194" spans="1:4" ht="23.25" thickBot="1">
      <c r="A194" s="8" t="s">
        <v>61</v>
      </c>
      <c r="B194" s="9"/>
      <c r="C194" s="9"/>
      <c r="D194" s="226"/>
    </row>
    <row r="195" spans="1:4" ht="18.75">
      <c r="A195" s="10" t="s">
        <v>1</v>
      </c>
      <c r="B195" s="3" t="s">
        <v>2</v>
      </c>
      <c r="C195" s="3" t="s">
        <v>193</v>
      </c>
      <c r="D195" s="227" t="s">
        <v>214</v>
      </c>
    </row>
    <row r="196" spans="1:4" ht="19.5" thickBot="1">
      <c r="A196" s="11"/>
      <c r="B196" s="12"/>
      <c r="C196" s="12" t="s">
        <v>59</v>
      </c>
      <c r="D196" s="228"/>
    </row>
    <row r="197" spans="1:4" ht="18.75">
      <c r="A197" s="32">
        <v>3612</v>
      </c>
      <c r="B197" s="33" t="s">
        <v>82</v>
      </c>
      <c r="C197" s="34" t="s">
        <v>200</v>
      </c>
      <c r="D197" s="250">
        <v>514700</v>
      </c>
    </row>
    <row r="198" spans="1:4" ht="18.75">
      <c r="A198" s="32"/>
      <c r="B198" s="33"/>
      <c r="C198" s="34" t="s">
        <v>211</v>
      </c>
      <c r="D198" s="250">
        <v>6000</v>
      </c>
    </row>
    <row r="199" spans="1:4" ht="18.75">
      <c r="A199" s="32">
        <v>3636</v>
      </c>
      <c r="B199" s="33" t="s">
        <v>57</v>
      </c>
      <c r="C199" s="34" t="s">
        <v>62</v>
      </c>
      <c r="D199" s="250">
        <v>1000</v>
      </c>
    </row>
    <row r="200" spans="1:4" ht="18.75">
      <c r="A200" s="32">
        <v>3639</v>
      </c>
      <c r="B200" s="33" t="s">
        <v>86</v>
      </c>
      <c r="C200" s="34" t="s">
        <v>172</v>
      </c>
      <c r="D200" s="250">
        <v>7100</v>
      </c>
    </row>
    <row r="201" spans="1:4" ht="18.75">
      <c r="A201" s="32"/>
      <c r="B201" s="33"/>
      <c r="C201" s="34" t="s">
        <v>62</v>
      </c>
      <c r="D201" s="250">
        <f>2240+6290+2000</f>
        <v>10530</v>
      </c>
    </row>
    <row r="202" spans="1:4" ht="18.75">
      <c r="A202" s="32"/>
      <c r="B202" s="33"/>
      <c r="C202" s="34" t="s">
        <v>200</v>
      </c>
      <c r="D202" s="250">
        <v>271000</v>
      </c>
    </row>
    <row r="203" spans="1:4" ht="18.75">
      <c r="A203" s="32"/>
      <c r="B203" s="33"/>
      <c r="C203" s="34" t="s">
        <v>201</v>
      </c>
      <c r="D203" s="250">
        <v>105157</v>
      </c>
    </row>
    <row r="204" spans="1:4" ht="18.75">
      <c r="A204" s="32"/>
      <c r="B204" s="33"/>
      <c r="C204" s="34" t="s">
        <v>211</v>
      </c>
      <c r="D204" s="250">
        <v>5020</v>
      </c>
    </row>
    <row r="205" spans="1:4" ht="19.5" thickBot="1">
      <c r="A205" s="32">
        <v>3699</v>
      </c>
      <c r="B205" s="33" t="s">
        <v>202</v>
      </c>
      <c r="C205" s="34" t="s">
        <v>66</v>
      </c>
      <c r="D205" s="250">
        <v>25000</v>
      </c>
    </row>
    <row r="206" spans="1:4" ht="21" thickBot="1">
      <c r="A206" s="21" t="s">
        <v>19</v>
      </c>
      <c r="B206" s="22"/>
      <c r="C206" s="23"/>
      <c r="D206" s="248">
        <f>SUM(D197:D205)</f>
        <v>945507</v>
      </c>
    </row>
    <row r="207" spans="1:4" ht="21" thickBot="1">
      <c r="A207" s="21" t="s">
        <v>63</v>
      </c>
      <c r="B207" s="22"/>
      <c r="C207" s="23"/>
      <c r="D207" s="248">
        <f>D193+D206</f>
        <v>1826912</v>
      </c>
    </row>
    <row r="208" spans="1:4" ht="26.25" thickBot="1">
      <c r="A208" s="242" t="s">
        <v>51</v>
      </c>
      <c r="B208" s="242"/>
      <c r="C208" s="242"/>
      <c r="D208" s="242"/>
    </row>
    <row r="209" spans="1:4" ht="23.25" thickBot="1">
      <c r="A209" s="8" t="s">
        <v>58</v>
      </c>
      <c r="B209" s="9"/>
      <c r="C209" s="9"/>
      <c r="D209" s="226"/>
    </row>
    <row r="210" spans="1:4" ht="18.75">
      <c r="A210" s="10" t="s">
        <v>1</v>
      </c>
      <c r="B210" s="3" t="s">
        <v>2</v>
      </c>
      <c r="C210" s="3" t="s">
        <v>193</v>
      </c>
      <c r="D210" s="227" t="s">
        <v>214</v>
      </c>
    </row>
    <row r="211" spans="1:4" ht="19.5" thickBot="1">
      <c r="A211" s="11"/>
      <c r="B211" s="12"/>
      <c r="C211" s="12" t="s">
        <v>59</v>
      </c>
      <c r="D211" s="228"/>
    </row>
    <row r="212" spans="1:4" ht="18.75">
      <c r="A212" s="32">
        <v>3716</v>
      </c>
      <c r="B212" s="33" t="s">
        <v>13</v>
      </c>
      <c r="C212" s="34" t="s">
        <v>173</v>
      </c>
      <c r="D212" s="250">
        <v>2828</v>
      </c>
    </row>
    <row r="213" spans="1:4" ht="18.75">
      <c r="A213" s="32">
        <v>3722</v>
      </c>
      <c r="B213" s="33" t="s">
        <v>14</v>
      </c>
      <c r="C213" s="34" t="s">
        <v>173</v>
      </c>
      <c r="D213" s="250">
        <v>179598</v>
      </c>
    </row>
    <row r="214" spans="1:4" ht="18.75">
      <c r="A214" s="32">
        <v>3725</v>
      </c>
      <c r="B214" s="33" t="s">
        <v>87</v>
      </c>
      <c r="C214" s="34" t="s">
        <v>173</v>
      </c>
      <c r="D214" s="250">
        <v>175686</v>
      </c>
    </row>
    <row r="215" spans="1:4" ht="18.75">
      <c r="A215" s="32">
        <v>3727</v>
      </c>
      <c r="B215" s="33" t="s">
        <v>198</v>
      </c>
      <c r="C215" s="34" t="s">
        <v>74</v>
      </c>
      <c r="D215" s="250">
        <v>762</v>
      </c>
    </row>
    <row r="216" spans="1:4" ht="18.75">
      <c r="A216" s="32"/>
      <c r="B216" s="33"/>
      <c r="C216" s="34" t="s">
        <v>173</v>
      </c>
      <c r="D216" s="250">
        <v>3440</v>
      </c>
    </row>
    <row r="217" spans="1:4" ht="18.75">
      <c r="A217" s="32">
        <v>3729</v>
      </c>
      <c r="B217" s="33" t="s">
        <v>88</v>
      </c>
      <c r="C217" s="34" t="s">
        <v>173</v>
      </c>
      <c r="D217" s="250">
        <v>3679</v>
      </c>
    </row>
    <row r="218" spans="1:4" ht="18.75">
      <c r="A218" s="32">
        <v>3733</v>
      </c>
      <c r="B218" s="33" t="s">
        <v>15</v>
      </c>
      <c r="C218" s="34" t="s">
        <v>173</v>
      </c>
      <c r="D218" s="250">
        <v>892</v>
      </c>
    </row>
    <row r="219" spans="1:4" ht="18.75">
      <c r="A219" s="32">
        <v>3739</v>
      </c>
      <c r="B219" s="33" t="s">
        <v>89</v>
      </c>
      <c r="C219" s="34" t="s">
        <v>173</v>
      </c>
      <c r="D219" s="250">
        <v>1650</v>
      </c>
    </row>
    <row r="220" spans="1:4" ht="18.75">
      <c r="A220" s="32">
        <v>3741</v>
      </c>
      <c r="B220" s="33" t="s">
        <v>16</v>
      </c>
      <c r="C220" s="34" t="s">
        <v>173</v>
      </c>
      <c r="D220" s="250">
        <v>42676</v>
      </c>
    </row>
    <row r="221" spans="1:4" ht="18.75">
      <c r="A221" s="32">
        <v>3742</v>
      </c>
      <c r="B221" s="33" t="s">
        <v>17</v>
      </c>
      <c r="C221" s="34" t="s">
        <v>172</v>
      </c>
      <c r="D221" s="250">
        <v>120</v>
      </c>
    </row>
    <row r="222" spans="1:4" ht="18.75">
      <c r="A222" s="32"/>
      <c r="B222" s="33"/>
      <c r="C222" s="34" t="s">
        <v>173</v>
      </c>
      <c r="D222" s="250">
        <v>1130</v>
      </c>
    </row>
    <row r="223" spans="1:4" ht="18.75">
      <c r="A223" s="32">
        <v>3744</v>
      </c>
      <c r="B223" s="33" t="s">
        <v>90</v>
      </c>
      <c r="C223" s="34" t="s">
        <v>174</v>
      </c>
      <c r="D223" s="250">
        <v>396</v>
      </c>
    </row>
    <row r="224" spans="1:4" ht="18.75">
      <c r="A224" s="32">
        <v>3745</v>
      </c>
      <c r="B224" s="33" t="s">
        <v>50</v>
      </c>
      <c r="C224" s="34" t="s">
        <v>172</v>
      </c>
      <c r="D224" s="250">
        <v>19570</v>
      </c>
    </row>
    <row r="225" spans="1:4" ht="18.75">
      <c r="A225" s="32"/>
      <c r="B225" s="33"/>
      <c r="C225" s="34" t="s">
        <v>173</v>
      </c>
      <c r="D225" s="250">
        <v>29705</v>
      </c>
    </row>
    <row r="226" spans="1:4" ht="18.75">
      <c r="A226" s="32"/>
      <c r="B226" s="33"/>
      <c r="C226" s="34" t="s">
        <v>174</v>
      </c>
      <c r="D226" s="250">
        <v>8727</v>
      </c>
    </row>
    <row r="227" spans="1:4" ht="19.5" thickBot="1">
      <c r="A227" s="32">
        <v>3792</v>
      </c>
      <c r="B227" s="33" t="s">
        <v>21</v>
      </c>
      <c r="C227" s="34" t="s">
        <v>173</v>
      </c>
      <c r="D227" s="250">
        <v>2570</v>
      </c>
    </row>
    <row r="228" spans="1:4" ht="21" thickBot="1">
      <c r="A228" s="21" t="s">
        <v>18</v>
      </c>
      <c r="B228" s="22"/>
      <c r="C228" s="23"/>
      <c r="D228" s="248">
        <f>SUM(D212:D227)</f>
        <v>473429</v>
      </c>
    </row>
    <row r="229" spans="1:4" ht="5.25" customHeight="1">
      <c r="A229" s="24"/>
      <c r="B229" s="25"/>
      <c r="C229" s="26"/>
      <c r="D229" s="249"/>
    </row>
    <row r="230" spans="1:4" ht="23.25" thickBot="1">
      <c r="A230" s="29" t="s">
        <v>61</v>
      </c>
      <c r="B230" s="30"/>
      <c r="C230" s="30"/>
      <c r="D230" s="229"/>
    </row>
    <row r="231" spans="1:4" ht="18.75">
      <c r="A231" s="10" t="s">
        <v>1</v>
      </c>
      <c r="B231" s="3" t="s">
        <v>2</v>
      </c>
      <c r="C231" s="3" t="s">
        <v>193</v>
      </c>
      <c r="D231" s="227" t="s">
        <v>214</v>
      </c>
    </row>
    <row r="232" spans="1:4" ht="19.5" thickBot="1">
      <c r="A232" s="11"/>
      <c r="B232" s="12"/>
      <c r="C232" s="12" t="s">
        <v>59</v>
      </c>
      <c r="D232" s="228"/>
    </row>
    <row r="233" spans="1:4" ht="18.75">
      <c r="A233" s="32">
        <v>3741</v>
      </c>
      <c r="B233" s="33" t="s">
        <v>16</v>
      </c>
      <c r="C233" s="34" t="s">
        <v>62</v>
      </c>
      <c r="D233" s="250">
        <v>10000</v>
      </c>
    </row>
    <row r="234" spans="1:4" ht="18.75">
      <c r="A234" s="32">
        <v>3742</v>
      </c>
      <c r="B234" s="33" t="s">
        <v>17</v>
      </c>
      <c r="C234" s="34" t="s">
        <v>62</v>
      </c>
      <c r="D234" s="250">
        <v>8480</v>
      </c>
    </row>
    <row r="235" spans="1:4" ht="18.75">
      <c r="A235" s="32">
        <v>3744</v>
      </c>
      <c r="B235" s="33" t="s">
        <v>160</v>
      </c>
      <c r="C235" s="34" t="s">
        <v>62</v>
      </c>
      <c r="D235" s="250">
        <v>1000</v>
      </c>
    </row>
    <row r="236" spans="1:4" ht="18.75">
      <c r="A236" s="32">
        <v>3745</v>
      </c>
      <c r="B236" s="33" t="s">
        <v>50</v>
      </c>
      <c r="C236" s="34" t="s">
        <v>62</v>
      </c>
      <c r="D236" s="250">
        <v>63607</v>
      </c>
    </row>
    <row r="237" spans="1:4" ht="19.5" thickBot="1">
      <c r="A237" s="32">
        <v>3792</v>
      </c>
      <c r="B237" s="33" t="s">
        <v>21</v>
      </c>
      <c r="C237" s="34" t="s">
        <v>62</v>
      </c>
      <c r="D237" s="250">
        <v>20000</v>
      </c>
    </row>
    <row r="238" spans="1:4" ht="21" thickBot="1">
      <c r="A238" s="21" t="s">
        <v>19</v>
      </c>
      <c r="B238" s="22"/>
      <c r="C238" s="23"/>
      <c r="D238" s="248">
        <f>SUM(D233:D237)</f>
        <v>103087</v>
      </c>
    </row>
    <row r="239" spans="1:4" ht="21" thickBot="1">
      <c r="A239" s="21" t="s">
        <v>63</v>
      </c>
      <c r="B239" s="22"/>
      <c r="C239" s="23"/>
      <c r="D239" s="248">
        <f>D228+D238</f>
        <v>576516</v>
      </c>
    </row>
    <row r="240" spans="1:4" ht="20.25">
      <c r="A240" s="218"/>
      <c r="B240" s="25"/>
      <c r="C240" s="26"/>
      <c r="D240" s="27"/>
    </row>
    <row r="241" spans="1:4" ht="26.25" thickBot="1">
      <c r="A241" s="242" t="s">
        <v>187</v>
      </c>
      <c r="B241" s="242"/>
      <c r="C241" s="242"/>
      <c r="D241" s="242"/>
    </row>
    <row r="242" spans="1:4" ht="23.25" thickBot="1">
      <c r="A242" s="8" t="s">
        <v>58</v>
      </c>
      <c r="B242" s="9"/>
      <c r="C242" s="9"/>
      <c r="D242" s="226"/>
    </row>
    <row r="243" spans="1:4" ht="18.75">
      <c r="A243" s="10" t="s">
        <v>1</v>
      </c>
      <c r="B243" s="3" t="s">
        <v>2</v>
      </c>
      <c r="C243" s="3" t="s">
        <v>193</v>
      </c>
      <c r="D243" s="227" t="s">
        <v>214</v>
      </c>
    </row>
    <row r="244" spans="1:4" ht="19.5" thickBot="1">
      <c r="A244" s="11"/>
      <c r="B244" s="12"/>
      <c r="C244" s="12" t="s">
        <v>59</v>
      </c>
      <c r="D244" s="228"/>
    </row>
    <row r="245" spans="1:4" ht="19.5" thickBot="1">
      <c r="A245" s="32">
        <v>3809</v>
      </c>
      <c r="B245" s="33" t="s">
        <v>188</v>
      </c>
      <c r="C245" s="34" t="s">
        <v>189</v>
      </c>
      <c r="D245" s="250">
        <v>14900</v>
      </c>
    </row>
    <row r="246" spans="1:4" ht="21" thickBot="1">
      <c r="A246" s="21" t="s">
        <v>18</v>
      </c>
      <c r="B246" s="22"/>
      <c r="C246" s="23"/>
      <c r="D246" s="248">
        <f>SUM(D245:D245)</f>
        <v>14900</v>
      </c>
    </row>
    <row r="247" spans="1:4" ht="20.25">
      <c r="A247" s="219"/>
      <c r="B247" s="25"/>
      <c r="C247" s="26"/>
      <c r="D247" s="27"/>
    </row>
    <row r="248" spans="1:4" ht="26.25" thickBot="1">
      <c r="A248" s="242" t="s">
        <v>192</v>
      </c>
      <c r="B248" s="242"/>
      <c r="C248" s="242"/>
      <c r="D248" s="242"/>
    </row>
    <row r="249" spans="1:4" ht="23.25" thickBot="1">
      <c r="A249" s="8" t="s">
        <v>58</v>
      </c>
      <c r="B249" s="9"/>
      <c r="C249" s="9"/>
      <c r="D249" s="226"/>
    </row>
    <row r="250" spans="1:4" ht="18.75">
      <c r="A250" s="10" t="s">
        <v>1</v>
      </c>
      <c r="B250" s="3" t="s">
        <v>2</v>
      </c>
      <c r="C250" s="3" t="s">
        <v>193</v>
      </c>
      <c r="D250" s="227" t="s">
        <v>214</v>
      </c>
    </row>
    <row r="251" spans="1:4" ht="19.5" thickBot="1">
      <c r="A251" s="11"/>
      <c r="B251" s="12"/>
      <c r="C251" s="12" t="s">
        <v>59</v>
      </c>
      <c r="D251" s="228"/>
    </row>
    <row r="252" spans="1:4" ht="18.75">
      <c r="A252" s="32">
        <v>4341</v>
      </c>
      <c r="B252" s="33" t="s">
        <v>181</v>
      </c>
      <c r="C252" s="237" t="s">
        <v>172</v>
      </c>
      <c r="D252" s="263">
        <v>95</v>
      </c>
    </row>
    <row r="253" spans="1:4" s="214" customFormat="1" ht="18.75">
      <c r="A253" s="239"/>
      <c r="B253" s="264"/>
      <c r="C253" s="34" t="s">
        <v>211</v>
      </c>
      <c r="D253" s="250">
        <v>2873</v>
      </c>
    </row>
    <row r="254" spans="1:4" s="214" customFormat="1" ht="18.75">
      <c r="A254" s="32"/>
      <c r="B254" s="33"/>
      <c r="C254" s="34" t="s">
        <v>81</v>
      </c>
      <c r="D254" s="250">
        <v>4119</v>
      </c>
    </row>
    <row r="255" spans="1:4" s="214" customFormat="1" ht="18.75">
      <c r="A255" s="32">
        <v>4342</v>
      </c>
      <c r="B255" s="33" t="s">
        <v>91</v>
      </c>
      <c r="C255" s="34" t="s">
        <v>81</v>
      </c>
      <c r="D255" s="250">
        <v>950</v>
      </c>
    </row>
    <row r="256" spans="1:4" s="214" customFormat="1" ht="18.75">
      <c r="A256" s="32">
        <v>4357</v>
      </c>
      <c r="B256" s="33" t="s">
        <v>176</v>
      </c>
      <c r="C256" s="34" t="s">
        <v>81</v>
      </c>
      <c r="D256" s="250">
        <v>249815</v>
      </c>
    </row>
    <row r="257" spans="1:4" s="214" customFormat="1" ht="18.75">
      <c r="A257" s="32">
        <v>4359</v>
      </c>
      <c r="B257" s="33" t="s">
        <v>177</v>
      </c>
      <c r="C257" s="34" t="s">
        <v>81</v>
      </c>
      <c r="D257" s="250">
        <v>44200</v>
      </c>
    </row>
    <row r="258" spans="1:4" s="214" customFormat="1" ht="19.5" thickBot="1">
      <c r="A258" s="32">
        <v>4379</v>
      </c>
      <c r="B258" s="33" t="s">
        <v>178</v>
      </c>
      <c r="C258" s="34" t="s">
        <v>81</v>
      </c>
      <c r="D258" s="250">
        <v>995</v>
      </c>
    </row>
    <row r="259" spans="1:4" ht="21" thickBot="1">
      <c r="A259" s="21" t="s">
        <v>18</v>
      </c>
      <c r="B259" s="22"/>
      <c r="C259" s="23"/>
      <c r="D259" s="248">
        <f>SUM(D252:D258)</f>
        <v>303047</v>
      </c>
    </row>
    <row r="260" spans="1:4" ht="23.25" thickBot="1">
      <c r="A260" s="220" t="s">
        <v>61</v>
      </c>
      <c r="B260" s="221"/>
      <c r="C260" s="221"/>
      <c r="D260" s="230"/>
    </row>
    <row r="261" spans="1:4" ht="18.75">
      <c r="A261" s="10" t="s">
        <v>1</v>
      </c>
      <c r="B261" s="3" t="s">
        <v>2</v>
      </c>
      <c r="C261" s="3" t="s">
        <v>193</v>
      </c>
      <c r="D261" s="227" t="s">
        <v>214</v>
      </c>
    </row>
    <row r="262" spans="1:4" ht="19.5" thickBot="1">
      <c r="A262" s="11"/>
      <c r="B262" s="12"/>
      <c r="C262" s="12" t="s">
        <v>59</v>
      </c>
      <c r="D262" s="228"/>
    </row>
    <row r="263" spans="1:4" ht="18.75">
      <c r="A263" s="32">
        <v>4341</v>
      </c>
      <c r="B263" s="33" t="s">
        <v>203</v>
      </c>
      <c r="C263" s="34" t="s">
        <v>62</v>
      </c>
      <c r="D263" s="250">
        <f>11832+18152</f>
        <v>29984</v>
      </c>
    </row>
    <row r="264" spans="1:4" ht="18.75">
      <c r="A264" s="32"/>
      <c r="B264" s="33"/>
      <c r="C264" s="34" t="s">
        <v>81</v>
      </c>
      <c r="D264" s="250">
        <v>300</v>
      </c>
    </row>
    <row r="265" spans="1:4" ht="18.75">
      <c r="A265" s="32">
        <v>4351</v>
      </c>
      <c r="B265" s="33" t="s">
        <v>175</v>
      </c>
      <c r="C265" s="34" t="s">
        <v>200</v>
      </c>
      <c r="D265" s="250">
        <v>33000</v>
      </c>
    </row>
    <row r="266" spans="1:4" ht="18.75">
      <c r="A266" s="32">
        <v>4352</v>
      </c>
      <c r="B266" s="33" t="s">
        <v>208</v>
      </c>
      <c r="C266" s="34" t="s">
        <v>62</v>
      </c>
      <c r="D266" s="250">
        <v>10000</v>
      </c>
    </row>
    <row r="267" spans="1:4" ht="19.5" thickBot="1">
      <c r="A267" s="32">
        <v>4375</v>
      </c>
      <c r="B267" s="33" t="s">
        <v>197</v>
      </c>
      <c r="C267" s="34" t="s">
        <v>62</v>
      </c>
      <c r="D267" s="250">
        <v>5000</v>
      </c>
    </row>
    <row r="268" spans="1:4" ht="21" thickBot="1">
      <c r="A268" s="21" t="s">
        <v>19</v>
      </c>
      <c r="B268" s="22"/>
      <c r="C268" s="23"/>
      <c r="D268" s="248">
        <f>SUM(D263:D267)</f>
        <v>78284</v>
      </c>
    </row>
    <row r="269" spans="1:4" ht="21" thickBot="1">
      <c r="A269" s="21" t="s">
        <v>63</v>
      </c>
      <c r="B269" s="22"/>
      <c r="C269" s="23"/>
      <c r="D269" s="248">
        <f>D259+D268</f>
        <v>381331</v>
      </c>
    </row>
    <row r="270" spans="1:4" ht="25.5" customHeight="1">
      <c r="A270" s="1"/>
      <c r="B270" s="1"/>
      <c r="C270" s="1"/>
      <c r="D270" s="45"/>
    </row>
    <row r="271" spans="1:4" ht="26.25" thickBot="1">
      <c r="A271" s="242" t="s">
        <v>0</v>
      </c>
      <c r="B271" s="242"/>
      <c r="C271" s="242"/>
      <c r="D271" s="242"/>
    </row>
    <row r="272" spans="1:4" ht="23.25" thickBot="1">
      <c r="A272" s="8" t="s">
        <v>58</v>
      </c>
      <c r="B272" s="9"/>
      <c r="C272" s="9"/>
      <c r="D272" s="226"/>
    </row>
    <row r="273" spans="1:4" ht="18.75">
      <c r="A273" s="10" t="s">
        <v>1</v>
      </c>
      <c r="B273" s="3" t="s">
        <v>2</v>
      </c>
      <c r="C273" s="3" t="s">
        <v>193</v>
      </c>
      <c r="D273" s="227" t="s">
        <v>214</v>
      </c>
    </row>
    <row r="274" spans="1:4" ht="19.5" thickBot="1">
      <c r="A274" s="11"/>
      <c r="B274" s="12"/>
      <c r="C274" s="12" t="s">
        <v>59</v>
      </c>
      <c r="D274" s="228"/>
    </row>
    <row r="275" spans="1:4" ht="19.5" thickBot="1">
      <c r="A275" s="32">
        <v>5262</v>
      </c>
      <c r="B275" s="33" t="s">
        <v>204</v>
      </c>
      <c r="C275" s="34" t="s">
        <v>92</v>
      </c>
      <c r="D275" s="250">
        <v>2008</v>
      </c>
    </row>
    <row r="276" spans="1:4" ht="21" thickBot="1">
      <c r="A276" s="21" t="s">
        <v>18</v>
      </c>
      <c r="B276" s="22"/>
      <c r="C276" s="23"/>
      <c r="D276" s="248">
        <f>SUM(D275:D275)</f>
        <v>2008</v>
      </c>
    </row>
    <row r="277" spans="1:4" ht="26.25" customHeight="1">
      <c r="A277" s="1"/>
      <c r="B277" s="1"/>
      <c r="C277" s="1"/>
      <c r="D277" s="45"/>
    </row>
    <row r="278" spans="1:4" ht="26.25" thickBot="1">
      <c r="A278" s="242" t="s">
        <v>52</v>
      </c>
      <c r="B278" s="242"/>
      <c r="C278" s="242"/>
      <c r="D278" s="242"/>
    </row>
    <row r="279" spans="1:4" ht="23.25" thickBot="1">
      <c r="A279" s="8" t="s">
        <v>58</v>
      </c>
      <c r="B279" s="9"/>
      <c r="C279" s="9"/>
      <c r="D279" s="226"/>
    </row>
    <row r="280" spans="1:4" ht="18.75">
      <c r="A280" s="10" t="s">
        <v>1</v>
      </c>
      <c r="B280" s="3" t="s">
        <v>2</v>
      </c>
      <c r="C280" s="3" t="s">
        <v>193</v>
      </c>
      <c r="D280" s="227" t="s">
        <v>214</v>
      </c>
    </row>
    <row r="281" spans="1:4" ht="19.5" thickBot="1">
      <c r="A281" s="11"/>
      <c r="B281" s="12"/>
      <c r="C281" s="12" t="s">
        <v>59</v>
      </c>
      <c r="D281" s="228"/>
    </row>
    <row r="282" spans="1:4" ht="18.75">
      <c r="A282" s="32">
        <v>5311</v>
      </c>
      <c r="B282" s="33" t="s">
        <v>28</v>
      </c>
      <c r="C282" s="34" t="s">
        <v>60</v>
      </c>
      <c r="D282" s="250">
        <v>338041</v>
      </c>
    </row>
    <row r="283" spans="1:4" ht="18.75">
      <c r="A283" s="32">
        <v>5319</v>
      </c>
      <c r="B283" s="33" t="s">
        <v>179</v>
      </c>
      <c r="C283" s="34" t="s">
        <v>93</v>
      </c>
      <c r="D283" s="250">
        <v>2500</v>
      </c>
    </row>
    <row r="284" spans="1:4" ht="19.5" thickBot="1">
      <c r="A284" s="32"/>
      <c r="B284" s="33"/>
      <c r="C284" s="34" t="s">
        <v>60</v>
      </c>
      <c r="D284" s="250">
        <v>654</v>
      </c>
    </row>
    <row r="285" spans="1:4" ht="21" thickBot="1">
      <c r="A285" s="21" t="s">
        <v>18</v>
      </c>
      <c r="B285" s="22"/>
      <c r="C285" s="23"/>
      <c r="D285" s="248">
        <f>SUM(D282:D284)</f>
        <v>341195</v>
      </c>
    </row>
    <row r="286" spans="1:4" ht="23.25" thickBot="1">
      <c r="A286" s="29" t="s">
        <v>61</v>
      </c>
      <c r="B286" s="30"/>
      <c r="C286" s="30"/>
      <c r="D286" s="229"/>
    </row>
    <row r="287" spans="1:4" ht="18.75">
      <c r="A287" s="10" t="s">
        <v>1</v>
      </c>
      <c r="B287" s="3" t="s">
        <v>2</v>
      </c>
      <c r="C287" s="3" t="s">
        <v>193</v>
      </c>
      <c r="D287" s="227" t="s">
        <v>214</v>
      </c>
    </row>
    <row r="288" spans="1:4" ht="19.5" thickBot="1">
      <c r="A288" s="11"/>
      <c r="B288" s="12"/>
      <c r="C288" s="12" t="s">
        <v>59</v>
      </c>
      <c r="D288" s="228"/>
    </row>
    <row r="289" spans="1:4" ht="19.5" thickBot="1">
      <c r="A289" s="32">
        <v>5311</v>
      </c>
      <c r="B289" s="33" t="s">
        <v>28</v>
      </c>
      <c r="C289" s="34" t="s">
        <v>62</v>
      </c>
      <c r="D289" s="250">
        <v>15000</v>
      </c>
    </row>
    <row r="290" spans="1:4" ht="21" thickBot="1">
      <c r="A290" s="21" t="s">
        <v>19</v>
      </c>
      <c r="B290" s="22"/>
      <c r="C290" s="23"/>
      <c r="D290" s="248">
        <f>SUM(D289:D289)</f>
        <v>15000</v>
      </c>
    </row>
    <row r="291" spans="1:4" ht="21" thickBot="1">
      <c r="A291" s="21" t="s">
        <v>63</v>
      </c>
      <c r="B291" s="22"/>
      <c r="C291" s="23"/>
      <c r="D291" s="248">
        <f>D285+D290</f>
        <v>356195</v>
      </c>
    </row>
    <row r="292" spans="1:4" ht="15.75">
      <c r="A292" s="1"/>
      <c r="B292" s="1"/>
      <c r="C292" s="1"/>
      <c r="D292" s="45"/>
    </row>
    <row r="293" spans="1:4" ht="26.25" thickBot="1">
      <c r="A293" s="242" t="s">
        <v>53</v>
      </c>
      <c r="B293" s="242"/>
      <c r="C293" s="242"/>
      <c r="D293" s="242"/>
    </row>
    <row r="294" spans="1:4" ht="23.25" thickBot="1">
      <c r="A294" s="8" t="s">
        <v>58</v>
      </c>
      <c r="B294" s="9"/>
      <c r="C294" s="9"/>
      <c r="D294" s="226"/>
    </row>
    <row r="295" spans="1:4" ht="18.75">
      <c r="A295" s="10" t="s">
        <v>1</v>
      </c>
      <c r="B295" s="3" t="s">
        <v>2</v>
      </c>
      <c r="C295" s="3" t="s">
        <v>193</v>
      </c>
      <c r="D295" s="227" t="s">
        <v>214</v>
      </c>
    </row>
    <row r="296" spans="1:4" ht="19.5" thickBot="1">
      <c r="A296" s="11"/>
      <c r="B296" s="12"/>
      <c r="C296" s="12" t="s">
        <v>59</v>
      </c>
      <c r="D296" s="228"/>
    </row>
    <row r="297" spans="1:4" ht="19.5" thickBot="1">
      <c r="A297" s="32">
        <v>5563</v>
      </c>
      <c r="B297" s="33" t="s">
        <v>205</v>
      </c>
      <c r="C297" s="34" t="s">
        <v>74</v>
      </c>
      <c r="D297" s="250">
        <v>3000</v>
      </c>
    </row>
    <row r="298" spans="1:4" ht="21" thickBot="1">
      <c r="A298" s="21" t="s">
        <v>18</v>
      </c>
      <c r="B298" s="22"/>
      <c r="C298" s="23"/>
      <c r="D298" s="248">
        <f>SUM(D297:D297)</f>
        <v>3000</v>
      </c>
    </row>
    <row r="299" spans="1:4" ht="20.25">
      <c r="A299" s="24"/>
      <c r="B299" s="25"/>
      <c r="C299" s="26"/>
      <c r="D299" s="28"/>
    </row>
    <row r="300" spans="1:4" ht="26.25" thickBot="1">
      <c r="A300" s="242" t="s">
        <v>56</v>
      </c>
      <c r="B300" s="242"/>
      <c r="C300" s="242"/>
      <c r="D300" s="242"/>
    </row>
    <row r="301" spans="1:4" ht="23.25" thickBot="1">
      <c r="A301" s="8" t="s">
        <v>58</v>
      </c>
      <c r="B301" s="9"/>
      <c r="C301" s="9"/>
      <c r="D301" s="226"/>
    </row>
    <row r="302" spans="1:4" ht="18.75">
      <c r="A302" s="10" t="s">
        <v>1</v>
      </c>
      <c r="B302" s="3" t="s">
        <v>2</v>
      </c>
      <c r="C302" s="3" t="s">
        <v>193</v>
      </c>
      <c r="D302" s="227" t="s">
        <v>214</v>
      </c>
    </row>
    <row r="303" spans="1:4" ht="19.5" thickBot="1">
      <c r="A303" s="11"/>
      <c r="B303" s="12"/>
      <c r="C303" s="12" t="s">
        <v>59</v>
      </c>
      <c r="D303" s="228"/>
    </row>
    <row r="304" spans="1:4" ht="18.75">
      <c r="A304" s="32">
        <v>6112</v>
      </c>
      <c r="B304" s="33" t="s">
        <v>5</v>
      </c>
      <c r="C304" s="34" t="s">
        <v>74</v>
      </c>
      <c r="D304" s="250">
        <v>20982</v>
      </c>
    </row>
    <row r="305" spans="1:4" ht="18.75">
      <c r="A305" s="32">
        <v>6171</v>
      </c>
      <c r="B305" s="33" t="s">
        <v>6</v>
      </c>
      <c r="C305" s="34" t="s">
        <v>171</v>
      </c>
      <c r="D305" s="250">
        <v>9305</v>
      </c>
    </row>
    <row r="306" spans="1:4" ht="18.75">
      <c r="A306" s="32"/>
      <c r="B306" s="33"/>
      <c r="C306" s="34" t="s">
        <v>189</v>
      </c>
      <c r="D306" s="250">
        <v>1500</v>
      </c>
    </row>
    <row r="307" spans="1:4" ht="18.75">
      <c r="A307" s="32"/>
      <c r="B307" s="33"/>
      <c r="C307" s="34" t="s">
        <v>74</v>
      </c>
      <c r="D307" s="250">
        <v>574373</v>
      </c>
    </row>
    <row r="308" spans="1:4" ht="18.75">
      <c r="A308" s="32"/>
      <c r="B308" s="33"/>
      <c r="C308" s="34" t="s">
        <v>172</v>
      </c>
      <c r="D308" s="250">
        <v>685</v>
      </c>
    </row>
    <row r="309" spans="1:4" ht="18.75">
      <c r="A309" s="32"/>
      <c r="B309" s="33"/>
      <c r="C309" s="34" t="s">
        <v>94</v>
      </c>
      <c r="D309" s="250">
        <v>202646</v>
      </c>
    </row>
    <row r="310" spans="1:4" ht="19.5" thickBot="1">
      <c r="A310" s="32"/>
      <c r="B310" s="33"/>
      <c r="C310" s="34" t="s">
        <v>211</v>
      </c>
      <c r="D310" s="250">
        <v>83216</v>
      </c>
    </row>
    <row r="311" spans="1:4" ht="21" thickBot="1">
      <c r="A311" s="21" t="s">
        <v>18</v>
      </c>
      <c r="B311" s="22"/>
      <c r="C311" s="23"/>
      <c r="D311" s="248">
        <f>SUM(D304:D310)</f>
        <v>892707</v>
      </c>
    </row>
    <row r="312" spans="1:4" ht="23.25" thickBot="1">
      <c r="A312" s="8" t="s">
        <v>61</v>
      </c>
      <c r="B312" s="9"/>
      <c r="C312" s="9"/>
      <c r="D312" s="226"/>
    </row>
    <row r="313" spans="1:4" ht="18.75">
      <c r="A313" s="10" t="s">
        <v>1</v>
      </c>
      <c r="B313" s="3" t="s">
        <v>2</v>
      </c>
      <c r="C313" s="3" t="s">
        <v>193</v>
      </c>
      <c r="D313" s="227" t="s">
        <v>214</v>
      </c>
    </row>
    <row r="314" spans="1:4" ht="19.5" thickBot="1">
      <c r="A314" s="11"/>
      <c r="B314" s="12"/>
      <c r="C314" s="12" t="s">
        <v>59</v>
      </c>
      <c r="D314" s="228"/>
    </row>
    <row r="315" spans="1:4" ht="18.75">
      <c r="A315" s="32">
        <v>6171</v>
      </c>
      <c r="B315" s="33" t="s">
        <v>6</v>
      </c>
      <c r="C315" s="222" t="s">
        <v>94</v>
      </c>
      <c r="D315" s="250">
        <f>13500+29000+30000+1300+1070</f>
        <v>74870</v>
      </c>
    </row>
    <row r="316" spans="1:4" ht="18.75">
      <c r="A316" s="32"/>
      <c r="B316" s="33"/>
      <c r="C316" s="222" t="s">
        <v>62</v>
      </c>
      <c r="D316" s="250">
        <v>12500</v>
      </c>
    </row>
    <row r="317" spans="1:4" ht="19.5" thickBot="1">
      <c r="A317" s="32"/>
      <c r="B317" s="33"/>
      <c r="C317" s="222" t="s">
        <v>211</v>
      </c>
      <c r="D317" s="250">
        <v>2000</v>
      </c>
    </row>
    <row r="318" spans="1:4" ht="21" thickBot="1">
      <c r="A318" s="21" t="s">
        <v>19</v>
      </c>
      <c r="B318" s="22"/>
      <c r="C318" s="23"/>
      <c r="D318" s="248">
        <f>SUM(D315:D317)</f>
        <v>89370</v>
      </c>
    </row>
    <row r="319" spans="1:4" ht="21" thickBot="1">
      <c r="A319" s="21" t="s">
        <v>63</v>
      </c>
      <c r="B319" s="22"/>
      <c r="C319" s="23"/>
      <c r="D319" s="248">
        <f>D311+D318</f>
        <v>982077</v>
      </c>
    </row>
    <row r="320" spans="1:4" ht="23.25" customHeight="1">
      <c r="A320" s="1"/>
      <c r="B320" s="1"/>
      <c r="C320" s="1"/>
      <c r="D320" s="45"/>
    </row>
    <row r="321" spans="1:4" ht="26.25" thickBot="1">
      <c r="A321" s="242" t="s">
        <v>206</v>
      </c>
      <c r="B321" s="242"/>
      <c r="C321" s="242"/>
      <c r="D321" s="242"/>
    </row>
    <row r="322" spans="1:4" ht="23.25" thickBot="1">
      <c r="A322" s="8" t="s">
        <v>58</v>
      </c>
      <c r="B322" s="9"/>
      <c r="C322" s="9"/>
      <c r="D322" s="226"/>
    </row>
    <row r="323" spans="1:4" ht="18.75">
      <c r="A323" s="10" t="s">
        <v>1</v>
      </c>
      <c r="B323" s="3" t="s">
        <v>2</v>
      </c>
      <c r="C323" s="3" t="s">
        <v>193</v>
      </c>
      <c r="D323" s="227" t="s">
        <v>214</v>
      </c>
    </row>
    <row r="324" spans="1:4" ht="19.5" thickBot="1">
      <c r="A324" s="11"/>
      <c r="B324" s="12"/>
      <c r="C324" s="12" t="s">
        <v>59</v>
      </c>
      <c r="D324" s="228"/>
    </row>
    <row r="325" spans="1:4" ht="18.75">
      <c r="A325" s="32">
        <v>6211</v>
      </c>
      <c r="B325" s="33" t="s">
        <v>36</v>
      </c>
      <c r="C325" s="34" t="s">
        <v>190</v>
      </c>
      <c r="D325" s="250">
        <v>1872</v>
      </c>
    </row>
    <row r="326" spans="1:4" ht="18.75">
      <c r="A326" s="32"/>
      <c r="B326" s="33"/>
      <c r="C326" s="34" t="s">
        <v>211</v>
      </c>
      <c r="D326" s="250">
        <v>4590</v>
      </c>
    </row>
    <row r="327" spans="1:4" ht="19.5" thickBot="1">
      <c r="A327" s="32">
        <v>6223</v>
      </c>
      <c r="B327" s="33" t="s">
        <v>7</v>
      </c>
      <c r="C327" s="34" t="s">
        <v>74</v>
      </c>
      <c r="D327" s="250">
        <v>8410</v>
      </c>
    </row>
    <row r="328" spans="1:4" ht="21" thickBot="1">
      <c r="A328" s="21" t="s">
        <v>18</v>
      </c>
      <c r="B328" s="22"/>
      <c r="C328" s="23"/>
      <c r="D328" s="248">
        <f>SUM(D325:D327)</f>
        <v>14872</v>
      </c>
    </row>
    <row r="329" spans="1:4" ht="23.25" thickBot="1">
      <c r="A329" s="8" t="s">
        <v>61</v>
      </c>
      <c r="B329" s="9"/>
      <c r="C329" s="9"/>
      <c r="D329" s="226"/>
    </row>
    <row r="330" spans="1:4" ht="18.75">
      <c r="A330" s="10" t="s">
        <v>1</v>
      </c>
      <c r="B330" s="3" t="s">
        <v>2</v>
      </c>
      <c r="C330" s="3" t="s">
        <v>193</v>
      </c>
      <c r="D330" s="227" t="s">
        <v>214</v>
      </c>
    </row>
    <row r="331" spans="1:4" ht="19.5" thickBot="1">
      <c r="A331" s="11"/>
      <c r="B331" s="12"/>
      <c r="C331" s="12" t="s">
        <v>59</v>
      </c>
      <c r="D331" s="228"/>
    </row>
    <row r="332" spans="1:4" ht="19.5" thickBot="1">
      <c r="A332" s="32">
        <v>6211</v>
      </c>
      <c r="B332" s="33" t="s">
        <v>36</v>
      </c>
      <c r="C332" s="34" t="s">
        <v>190</v>
      </c>
      <c r="D332" s="250">
        <v>1450</v>
      </c>
    </row>
    <row r="333" spans="1:4" ht="21" thickBot="1">
      <c r="A333" s="21" t="s">
        <v>18</v>
      </c>
      <c r="B333" s="22"/>
      <c r="C333" s="23"/>
      <c r="D333" s="248">
        <f>SUM(D332:D332)</f>
        <v>1450</v>
      </c>
    </row>
    <row r="334" spans="1:4" ht="21" thickBot="1">
      <c r="A334" s="21" t="s">
        <v>63</v>
      </c>
      <c r="B334" s="22"/>
      <c r="C334" s="23"/>
      <c r="D334" s="248">
        <f>D328+D333</f>
        <v>16322</v>
      </c>
    </row>
    <row r="335" spans="1:4" ht="20.25">
      <c r="A335" s="219"/>
      <c r="B335" s="25"/>
      <c r="C335" s="26"/>
      <c r="D335" s="28"/>
    </row>
    <row r="336" spans="1:4" ht="26.25" thickBot="1">
      <c r="A336" s="242" t="s">
        <v>95</v>
      </c>
      <c r="B336" s="242"/>
      <c r="C336" s="242"/>
      <c r="D336" s="242"/>
    </row>
    <row r="337" spans="1:4" ht="23.25" thickBot="1">
      <c r="A337" s="8" t="s">
        <v>58</v>
      </c>
      <c r="B337" s="9"/>
      <c r="C337" s="9"/>
      <c r="D337" s="226"/>
    </row>
    <row r="338" spans="1:4" ht="18.75">
      <c r="A338" s="10" t="s">
        <v>1</v>
      </c>
      <c r="B338" s="3" t="s">
        <v>2</v>
      </c>
      <c r="C338" s="3" t="s">
        <v>193</v>
      </c>
      <c r="D338" s="227" t="s">
        <v>214</v>
      </c>
    </row>
    <row r="339" spans="1:4" ht="19.5" thickBot="1">
      <c r="A339" s="11"/>
      <c r="B339" s="12"/>
      <c r="C339" s="12" t="s">
        <v>59</v>
      </c>
      <c r="D339" s="228"/>
    </row>
    <row r="340" spans="1:4" ht="18.75">
      <c r="A340" s="32">
        <v>6310</v>
      </c>
      <c r="B340" s="33" t="s">
        <v>8</v>
      </c>
      <c r="C340" s="34" t="s">
        <v>171</v>
      </c>
      <c r="D340" s="250">
        <v>266646</v>
      </c>
    </row>
    <row r="341" spans="1:4" ht="19.5" thickBot="1">
      <c r="A341" s="32">
        <v>6399</v>
      </c>
      <c r="B341" s="33" t="s">
        <v>9</v>
      </c>
      <c r="C341" s="34" t="s">
        <v>171</v>
      </c>
      <c r="D341" s="250">
        <v>350000</v>
      </c>
    </row>
    <row r="342" spans="1:4" ht="21" thickBot="1">
      <c r="A342" s="21" t="s">
        <v>18</v>
      </c>
      <c r="B342" s="22"/>
      <c r="C342" s="23"/>
      <c r="D342" s="248">
        <f>SUM(D340:D341)</f>
        <v>616646</v>
      </c>
    </row>
    <row r="343" spans="1:4" ht="18.75" customHeight="1">
      <c r="A343" s="1"/>
      <c r="B343" s="1"/>
      <c r="C343" s="1"/>
      <c r="D343" s="45"/>
    </row>
    <row r="344" spans="1:4" ht="26.25" thickBot="1">
      <c r="A344" s="242" t="s">
        <v>55</v>
      </c>
      <c r="B344" s="242"/>
      <c r="C344" s="242"/>
      <c r="D344" s="242"/>
    </row>
    <row r="345" spans="1:4" ht="23.25" thickBot="1">
      <c r="A345" s="8" t="s">
        <v>58</v>
      </c>
      <c r="B345" s="9"/>
      <c r="C345" s="9"/>
      <c r="D345" s="226"/>
    </row>
    <row r="346" spans="1:4" ht="18.75">
      <c r="A346" s="10" t="s">
        <v>1</v>
      </c>
      <c r="B346" s="3" t="s">
        <v>2</v>
      </c>
      <c r="C346" s="3" t="s">
        <v>193</v>
      </c>
      <c r="D346" s="227" t="s">
        <v>214</v>
      </c>
    </row>
    <row r="347" spans="1:4" ht="19.5" thickBot="1">
      <c r="A347" s="11"/>
      <c r="B347" s="12"/>
      <c r="C347" s="12" t="s">
        <v>59</v>
      </c>
      <c r="D347" s="228"/>
    </row>
    <row r="348" spans="1:4" ht="19.5" thickBot="1">
      <c r="A348" s="46">
        <v>6409</v>
      </c>
      <c r="B348" s="47" t="s">
        <v>96</v>
      </c>
      <c r="C348" s="48" t="s">
        <v>171</v>
      </c>
      <c r="D348" s="255">
        <v>999700</v>
      </c>
    </row>
    <row r="349" spans="1:4" ht="21" thickBot="1">
      <c r="A349" s="21" t="s">
        <v>18</v>
      </c>
      <c r="B349" s="22"/>
      <c r="C349" s="23"/>
      <c r="D349" s="248">
        <f>SUM(D348:D348)</f>
        <v>999700</v>
      </c>
    </row>
    <row r="350" spans="1:4" ht="20.25">
      <c r="A350" s="219"/>
      <c r="B350" s="25"/>
      <c r="C350" s="26"/>
      <c r="D350" s="28"/>
    </row>
    <row r="352" ht="12.75">
      <c r="D352" s="231">
        <v>2011</v>
      </c>
    </row>
    <row r="353" spans="3:4" ht="12.75">
      <c r="C353" t="s">
        <v>184</v>
      </c>
      <c r="D353" s="49">
        <f>D12+D22+D36+D57+D80+D112+D138+D160+D193+D228+D246+D259+D276+D285+D298+D311+D328+D342+D349</f>
        <v>7933245</v>
      </c>
    </row>
    <row r="354" spans="3:5" ht="12.75">
      <c r="C354" t="s">
        <v>185</v>
      </c>
      <c r="D354" s="49">
        <f>+D44+D67+D88+D126+D145+D169+D206+D238+D268+D290+D318+D333</f>
        <v>2851104</v>
      </c>
      <c r="E354" s="49"/>
    </row>
    <row r="356" spans="3:4" ht="12.75">
      <c r="C356" s="215" t="s">
        <v>126</v>
      </c>
      <c r="D356" s="216">
        <f>SUM(D353:D354)</f>
        <v>10784349</v>
      </c>
    </row>
  </sheetData>
  <mergeCells count="21">
    <mergeCell ref="A1:D1"/>
    <mergeCell ref="A2:D2"/>
    <mergeCell ref="A172:D172"/>
    <mergeCell ref="A208:D208"/>
    <mergeCell ref="A129:D129"/>
    <mergeCell ref="A148:D148"/>
    <mergeCell ref="A4:D4"/>
    <mergeCell ref="A24:D24"/>
    <mergeCell ref="A47:D47"/>
    <mergeCell ref="A14:D14"/>
    <mergeCell ref="A336:D336"/>
    <mergeCell ref="A344:D344"/>
    <mergeCell ref="A271:D271"/>
    <mergeCell ref="A278:D278"/>
    <mergeCell ref="A293:D293"/>
    <mergeCell ref="A300:D300"/>
    <mergeCell ref="A70:D70"/>
    <mergeCell ref="A91:D91"/>
    <mergeCell ref="A321:D321"/>
    <mergeCell ref="A241:D241"/>
    <mergeCell ref="A248:D248"/>
  </mergeCells>
  <printOptions horizontalCentered="1"/>
  <pageMargins left="0.7874015748031497" right="0.7874015748031497" top="0.67" bottom="0.65" header="0.5118110236220472" footer="0.5118110236220472"/>
  <pageSetup horizontalDpi="600" verticalDpi="600" orientation="portrait" paperSize="9" scale="60" r:id="rId1"/>
  <rowBreaks count="5" manualBreakCount="5">
    <brk id="57" max="3" man="1"/>
    <brk id="112" max="3" man="1"/>
    <brk id="170" max="3" man="1"/>
    <brk id="228" max="3" man="1"/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2010-12-21T08:15:13Z</cp:lastPrinted>
  <dcterms:created xsi:type="dcterms:W3CDTF">2002-11-28T07:00:49Z</dcterms:created>
  <dcterms:modified xsi:type="dcterms:W3CDTF">2010-12-21T08:15:27Z</dcterms:modified>
  <cp:category/>
  <cp:version/>
  <cp:contentType/>
  <cp:contentStatus/>
</cp:coreProperties>
</file>