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811" yWindow="360" windowWidth="11340" windowHeight="6540" tabRatio="740" activeTab="0"/>
  </bookViews>
  <sheets>
    <sheet name="Oddíly" sheetId="1" r:id="rId1"/>
    <sheet name="odd.-§" sheetId="2" r:id="rId2"/>
    <sheet name="Odd_podrobné" sheetId="3" r:id="rId3"/>
  </sheets>
  <definedNames>
    <definedName name="&#13;">#REF!</definedName>
    <definedName name="_xlnm._FilterDatabase" localSheetId="0">'Oddíly'!$A$7:$D$9</definedName>
    <definedName name="_xlnm._FilterDatabase" localSheetId="0" hidden="1">'Oddíly'!$A$5:$D$5</definedName>
    <definedName name="_xlnm.Print_Titles" localSheetId="1">'odd.-§'!$1:$5</definedName>
    <definedName name="_xlnm.Print_Titles" localSheetId="0">'Oddíly'!$5:$5</definedName>
    <definedName name="_xlnm.Print_Area" localSheetId="1">'odd.-§'!$A$1:$I$139</definedName>
    <definedName name="_xlnm.Print_Area" localSheetId="2">'Odd_podrobné'!$A$1:$D$352</definedName>
    <definedName name="_xlnm.Print_Area" localSheetId="0">'Oddíly'!$A$1:$F$62</definedName>
  </definedNames>
  <calcPr fullCalcOnLoad="1"/>
</workbook>
</file>

<file path=xl/sharedStrings.xml><?xml version="1.0" encoding="utf-8"?>
<sst xmlns="http://schemas.openxmlformats.org/spreadsheetml/2006/main" count="717" uniqueCount="210">
  <si>
    <t>52 Civilní připravenost na krizové stavy</t>
  </si>
  <si>
    <t>§</t>
  </si>
  <si>
    <t>Název paragrafu</t>
  </si>
  <si>
    <t>Ostatní záležitosti sdělovacích prostředků</t>
  </si>
  <si>
    <t>Ostatní zájmová činnost a rekreace</t>
  </si>
  <si>
    <t>Zastupitelstva obcí</t>
  </si>
  <si>
    <t>Činnost místní správy</t>
  </si>
  <si>
    <t>Mezinárodní spolupráce</t>
  </si>
  <si>
    <t>Obecné příjmy a výdaje z finančních operací</t>
  </si>
  <si>
    <t>Finanční operace j.n.</t>
  </si>
  <si>
    <t>Pitná voda</t>
  </si>
  <si>
    <t>Zachování a obnova kulturních památek</t>
  </si>
  <si>
    <t>Pohřebnictví</t>
  </si>
  <si>
    <t>Monitoring ochrany ovzduší</t>
  </si>
  <si>
    <t>Sběr a svoz komunálních odpadů</t>
  </si>
  <si>
    <t>Monitoring půdy a podzemní vody</t>
  </si>
  <si>
    <t>Ochrana druhů a stanovišť</t>
  </si>
  <si>
    <t>Chráněné části přírody</t>
  </si>
  <si>
    <t>Provozní výdaje celkem</t>
  </si>
  <si>
    <t>Kapitálové výdaje celkem</t>
  </si>
  <si>
    <t>(%)</t>
  </si>
  <si>
    <t>Ekologická výchova a osvěta</t>
  </si>
  <si>
    <t>Celospolečenské funkce lesů</t>
  </si>
  <si>
    <t>Územní plánování</t>
  </si>
  <si>
    <t>Ostatní dráhy</t>
  </si>
  <si>
    <t>Úpravy drobných vodních toků</t>
  </si>
  <si>
    <t>Veřejné osvětlení</t>
  </si>
  <si>
    <t>Odborné léčebné ústavy</t>
  </si>
  <si>
    <t>Bezpečnost a veřejný pořádek</t>
  </si>
  <si>
    <t>Divadelní činnost</t>
  </si>
  <si>
    <t>Hudební činnost</t>
  </si>
  <si>
    <t>Činnosti knihovnické</t>
  </si>
  <si>
    <t>Činnosti muzeí a galerií</t>
  </si>
  <si>
    <t>Výstavní činnosti v kultuře</t>
  </si>
  <si>
    <t>Základní školy</t>
  </si>
  <si>
    <t>Využití volného času dětí a mládeže</t>
  </si>
  <si>
    <t>Archivní činnost</t>
  </si>
  <si>
    <t>Ozdravování hosp. zvířat, pol. a spec. plodin</t>
  </si>
  <si>
    <t>10 Zemědělství a lesní hospodářství</t>
  </si>
  <si>
    <t>21 Průmysl, stavebnictví, obchod a služby</t>
  </si>
  <si>
    <t>Silnice</t>
  </si>
  <si>
    <t>Ostatní záležitosti pozemních komunikací</t>
  </si>
  <si>
    <t>22 Doprava</t>
  </si>
  <si>
    <t>Odvádění a čištění odpadních vod j.n.</t>
  </si>
  <si>
    <t>23 Vodní hospodářství</t>
  </si>
  <si>
    <t>31 Vzdělávání</t>
  </si>
  <si>
    <t>33 Kultura, církve a sdělovací prostředky</t>
  </si>
  <si>
    <t>34 Tělovýchova a zájmová činnost</t>
  </si>
  <si>
    <t>35 Zdravotnictví</t>
  </si>
  <si>
    <t>36 Bydlení, komunální služby a územní rozvoj</t>
  </si>
  <si>
    <t>Péče o vzhled obcí a veřejnou zeleň</t>
  </si>
  <si>
    <t>37 Ochrana životního prostředí</t>
  </si>
  <si>
    <t>53 Bezpečnost a veřejný pořádek</t>
  </si>
  <si>
    <t>55 Požární ochrana a integrovaný záchranný systém</t>
  </si>
  <si>
    <t>62 Jiné veřejné služby a činnosti (dosud nespecifikované)</t>
  </si>
  <si>
    <t>64 Ostatní činnosti</t>
  </si>
  <si>
    <t xml:space="preserve">61 Státní správa a územní samospráva    </t>
  </si>
  <si>
    <t>Územní rozvoj</t>
  </si>
  <si>
    <t>I. Provozní výdaje</t>
  </si>
  <si>
    <t>Správce</t>
  </si>
  <si>
    <t>8200 - MP</t>
  </si>
  <si>
    <t>II. Kapitálové výdaje</t>
  </si>
  <si>
    <t>5600 - OI</t>
  </si>
  <si>
    <t>Provozní a kapitálové výdaje celkem</t>
  </si>
  <si>
    <t>5400 - OD</t>
  </si>
  <si>
    <t>Záležitosti v dopravě j. n.</t>
  </si>
  <si>
    <t>5700 - OTS</t>
  </si>
  <si>
    <t>Odvádění a čištění odpadních vod</t>
  </si>
  <si>
    <t>7400 - OŠMT</t>
  </si>
  <si>
    <t>Školní stravování při předškol. a zákl. vzděl.</t>
  </si>
  <si>
    <t>Ost. zaříz. souvis. s vých. a vzděl. mládeže</t>
  </si>
  <si>
    <t>7300 - OK</t>
  </si>
  <si>
    <t>7500 - OPP</t>
  </si>
  <si>
    <t>Pořizování, zachování a obnova kulturních hodnot</t>
  </si>
  <si>
    <t>3200 - OVV</t>
  </si>
  <si>
    <t>Ostatní tělovýchovná činnost</t>
  </si>
  <si>
    <t>Všeobecná ambulantní péče</t>
  </si>
  <si>
    <t>7100 - OZ</t>
  </si>
  <si>
    <t>Ost. zdravotnická zař. a služby pro zdravotnictví</t>
  </si>
  <si>
    <t>Prevence před drogami, alkoholem a nikot.</t>
  </si>
  <si>
    <t>Ostatní činnost ve zdravotnictví j.n.</t>
  </si>
  <si>
    <t>7200 - OSP</t>
  </si>
  <si>
    <t>Bytové hospodářství</t>
  </si>
  <si>
    <t>Programy rozvoje bydlení a byt. hosp.</t>
  </si>
  <si>
    <t>5700- OTS</t>
  </si>
  <si>
    <t>Výstavba a údržba místních inž. sítí</t>
  </si>
  <si>
    <t xml:space="preserve">Komunální služby a územní rozvoj </t>
  </si>
  <si>
    <t>Využívání a znešk. komun. odpadů</t>
  </si>
  <si>
    <t>Ostatní nakládání s odpady</t>
  </si>
  <si>
    <t>Ostatní ochrana půdy a spodní vody</t>
  </si>
  <si>
    <t>Protierozní a protipožární ochrana</t>
  </si>
  <si>
    <t>Soc. péče a pomoc přistěh. vybr. etnikům</t>
  </si>
  <si>
    <t>3600 - OOBR</t>
  </si>
  <si>
    <t>5300 - OMI</t>
  </si>
  <si>
    <t xml:space="preserve">63 Finanční operace  </t>
  </si>
  <si>
    <t xml:space="preserve">Ostatní činnosti j.n. </t>
  </si>
  <si>
    <t>Ostatní ústavní péče</t>
  </si>
  <si>
    <t>Rek. půdy v důsl. těž. a důl. činn., po sklád. odpadů</t>
  </si>
  <si>
    <t>Předškolní zařízení</t>
  </si>
  <si>
    <t>Ost. záležitosti ochr. památek a péče o kult. dědictví</t>
  </si>
  <si>
    <t>Ostatní záležitosti kultury</t>
  </si>
  <si>
    <t>Cestovní ruch</t>
  </si>
  <si>
    <t xml:space="preserve">  - rekapitulace dle oddílů (v tis. Kč)</t>
  </si>
  <si>
    <t>sk.</t>
  </si>
  <si>
    <t>Odd.</t>
  </si>
  <si>
    <t>Název oddílu</t>
  </si>
  <si>
    <t>Podíl na výdajích</t>
  </si>
  <si>
    <t>Zemědělství a lesní hospodářství</t>
  </si>
  <si>
    <t>Průmysl, stavebnictví, obchod a služby</t>
  </si>
  <si>
    <t>Doprava</t>
  </si>
  <si>
    <t>Vodní hospodářství</t>
  </si>
  <si>
    <t>Vzdělávání</t>
  </si>
  <si>
    <t>Kultura, církve a sdělovací prostředky</t>
  </si>
  <si>
    <t>Tělovýchova a zájmová činnost</t>
  </si>
  <si>
    <t>Zdravotnictví</t>
  </si>
  <si>
    <t xml:space="preserve">Bydlení, komunální služby a územní rozvoj                  </t>
  </si>
  <si>
    <t>Ochrana životního prostředí</t>
  </si>
  <si>
    <t>Sociální péče a pomoc</t>
  </si>
  <si>
    <t>Civilní připravenost na krizové stavy</t>
  </si>
  <si>
    <t>Požární ochrana a integrovaný záchranný systém</t>
  </si>
  <si>
    <t xml:space="preserve">Státní správa a územní samospráva    </t>
  </si>
  <si>
    <t>Jiné veřejné služby a činnosti</t>
  </si>
  <si>
    <t>Finanční operace</t>
  </si>
  <si>
    <t xml:space="preserve">Ostatní činnosti               </t>
  </si>
  <si>
    <t>Sk.</t>
  </si>
  <si>
    <t xml:space="preserve">Provozní </t>
  </si>
  <si>
    <t>Kapitálové výdaje</t>
  </si>
  <si>
    <t>Výdaje</t>
  </si>
  <si>
    <t>prov./celk.</t>
  </si>
  <si>
    <t>kap./celk.</t>
  </si>
  <si>
    <t>výdaje</t>
  </si>
  <si>
    <t>celkem</t>
  </si>
  <si>
    <t>1 Zemědělství a lesní hospodářství</t>
  </si>
  <si>
    <t>Ostatní záležitosti v dopravě</t>
  </si>
  <si>
    <t>Odvádění a čištění odpadních vod a nakládání s kaly</t>
  </si>
  <si>
    <t>Odvádění a čištění odpadních vod jinde nezařazené</t>
  </si>
  <si>
    <t>2 Průmyslová a ostatní odvětví hospodářství</t>
  </si>
  <si>
    <t>Školní stravování při předškolním a základním  vzděl.</t>
  </si>
  <si>
    <t>Ostatní zařízení - výchova a vzdělávání mládeže</t>
  </si>
  <si>
    <t xml:space="preserve">Ostatní záležitosti kultury </t>
  </si>
  <si>
    <t>Pořízení zach. a obnova kulturních hodnot</t>
  </si>
  <si>
    <t>Ostatní záležitosti ochrany památek a péče o kult. dědictví</t>
  </si>
  <si>
    <t xml:space="preserve">Ostatní tělovýchovná činnost </t>
  </si>
  <si>
    <t xml:space="preserve">Všeobecná ambulantní péče </t>
  </si>
  <si>
    <t xml:space="preserve">Ostatní ústavní péče  </t>
  </si>
  <si>
    <t>Ostatní zdrav. zařízení a služby pro zdravotnictví</t>
  </si>
  <si>
    <t>Prev. před drog., alkoh., nikot. a j. náv. drog.</t>
  </si>
  <si>
    <t>Ostatní činnost ve zdravotnictví</t>
  </si>
  <si>
    <t xml:space="preserve">Bytové hospodářství </t>
  </si>
  <si>
    <t>Ost. programy rozvoje bydlení a byt. hosp.</t>
  </si>
  <si>
    <t>Výstavba a údržba místních inženýr. sítí</t>
  </si>
  <si>
    <t>Komunální a územní rozvoj j.n.</t>
  </si>
  <si>
    <t>Ost. záležitosti bydlení, kom. služeb a územ. rozvoje</t>
  </si>
  <si>
    <t>Využívání a zneškodňování kom. odpadů</t>
  </si>
  <si>
    <t>Ostatní nakládání s odpady j.n.</t>
  </si>
  <si>
    <t>Ostatní ochrana půdy a spodních vod</t>
  </si>
  <si>
    <t>Protierozní, protilavinová a protipožární ochrana</t>
  </si>
  <si>
    <t>3 Služby pro obyvatelstvo</t>
  </si>
  <si>
    <t>4 Sociální věci a politika zaměstnanosti</t>
  </si>
  <si>
    <t>5 Bezpečnost státu a právní ochrana</t>
  </si>
  <si>
    <t>63 Finanční operace</t>
  </si>
  <si>
    <t>Ostatní činnosti j.n. (rezervy, transfery MČ)</t>
  </si>
  <si>
    <t>6 Všeobecná veřejná správa a služby</t>
  </si>
  <si>
    <t>VÝDAJE MĚSTA CELKEM</t>
  </si>
  <si>
    <t xml:space="preserve"> - dle oddílů (v tis. Kč)</t>
  </si>
  <si>
    <t>1700 - ORF</t>
  </si>
  <si>
    <t>4100 - OÚPR</t>
  </si>
  <si>
    <t>4200 - OŽP</t>
  </si>
  <si>
    <t>4300 - OVLHZ</t>
  </si>
  <si>
    <t>Os. asistence, peč. služba a podpora sam. bydlení</t>
  </si>
  <si>
    <t>Domovy</t>
  </si>
  <si>
    <t>Ost. služby a činnosti v oblasti soc. péče</t>
  </si>
  <si>
    <t>Ost. služby a činnosti v oblasti soc. prevence</t>
  </si>
  <si>
    <t>Ostatní záležitosti bezpečnosti a veřejného pořádku</t>
  </si>
  <si>
    <t>Úpravy hospodářsky významných a vodáren. toků</t>
  </si>
  <si>
    <t>Soc. pomoc os. v hm. nouzi a soc. nepřizp.</t>
  </si>
  <si>
    <t>Úpravy hospodářsky významných a vodárenských toků</t>
  </si>
  <si>
    <t>záv. plán</t>
  </si>
  <si>
    <t>Ostatní výzkum a vývoj</t>
  </si>
  <si>
    <t>38 Ostatní výzkum a vývoj</t>
  </si>
  <si>
    <t>Ostatní výzkum a vývoj odvětvově nespecifikovaný</t>
  </si>
  <si>
    <t>1900 - KPMB</t>
  </si>
  <si>
    <t>3900 - AMB</t>
  </si>
  <si>
    <t>Ostatní činnosti ve zdravotnictví</t>
  </si>
  <si>
    <t>43 Sociální péče a pomoc</t>
  </si>
  <si>
    <t>Ostatní záležitosti v silniční dopravě</t>
  </si>
  <si>
    <t>Sportovní zařízení v majetku obce</t>
  </si>
  <si>
    <t>Ostatní nemocnice</t>
  </si>
  <si>
    <t>Rekultivace půdy v důsledku těžební a důlní činnosti</t>
  </si>
  <si>
    <t>Prevence vzniku odpadů</t>
  </si>
  <si>
    <t>4100 -  OÚPR</t>
  </si>
  <si>
    <t>6200 - BO</t>
  </si>
  <si>
    <t>6300 - MO</t>
  </si>
  <si>
    <t>Ost. zálež. bydlení, komun. služeb a úz. rozvoje</t>
  </si>
  <si>
    <t>Soc. pomoc os. v hm. nouzi a soc. nepřizpůsobivým</t>
  </si>
  <si>
    <t>62 Jiné veřejné služby a činnosti</t>
  </si>
  <si>
    <t>Tísňová péče</t>
  </si>
  <si>
    <t>Záležitosti vodních toků a vodohospodářských děl</t>
  </si>
  <si>
    <t>Soc. pomoc os. v hmotné nouzi a soc. nepřízp.</t>
  </si>
  <si>
    <t>6600 - OSM</t>
  </si>
  <si>
    <t>Ochrana obyvatelstva</t>
  </si>
  <si>
    <t>Ost. správa v oblasti hosp. opatření pro krizové stavy</t>
  </si>
  <si>
    <t>Ostatní správa v oblasti krizového řízení</t>
  </si>
  <si>
    <t>Požární ochrana - profesionální část</t>
  </si>
  <si>
    <t>Výdaje CELKEM</t>
  </si>
  <si>
    <t>Výdaje města celkem</t>
  </si>
  <si>
    <t>SR 2012</t>
  </si>
  <si>
    <t>Schválený rozpočet provozních a kapitálových výdajů města na rok 2012</t>
  </si>
  <si>
    <t>Schválený rozpočet provozních a kapitálových výdajů města na rok 2012 (v tis. Kč)</t>
  </si>
  <si>
    <t>ORJ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</si>
</sst>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_);\(#,##0\)"/>
    <numFmt numFmtId="166" formatCode="000\ 00"/>
    <numFmt numFmtId="167" formatCode="#,##0.0"/>
    <numFmt numFmtId="168" formatCode="0.0"/>
    <numFmt numFmtId="169" formatCode="#,##0.00&quot;Kč&quot;"/>
    <numFmt numFmtId="170" formatCode="#\ ##,000&quot;Kč&quot;"/>
    <numFmt numFmtId="171" formatCode="0.0%"/>
    <numFmt numFmtId="172" formatCode="#,##0_ ;[Red]\-#,##0\ "/>
    <numFmt numFmtId="173" formatCode="#,##0.000"/>
    <numFmt numFmtId="174" formatCode="#,##0.0000"/>
    <numFmt numFmtId="175" formatCode="#,##0.0_);\(#,##0.0\)"/>
    <numFmt numFmtId="176" formatCode="#,##0_ ;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\ _K_č"/>
    <numFmt numFmtId="181" formatCode="_-* #,##0\ _K_č_-;\-* #,##0\ _K_č_-;_-* &quot;-&quot;??\ _K_č_-;_-@_-"/>
    <numFmt numFmtId="182" formatCode="0.000"/>
    <numFmt numFmtId="183" formatCode="_-* #,##0.00\ [$€-1]_-;\-* #,##0.00\ [$€-1]_-;_-* &quot;-&quot;??\ [$€-1]_-"/>
    <numFmt numFmtId="184" formatCode="#,##0.00_ ;[Red]\-#,##0.00\ "/>
  </numFmts>
  <fonts count="30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sz val="12"/>
      <name val="Arial"/>
      <family val="0"/>
    </font>
    <font>
      <sz val="10"/>
      <name val="Courier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sz val="12"/>
      <name val="Arial CE"/>
      <family val="0"/>
    </font>
    <font>
      <sz val="12"/>
      <name val="Times New Roman CE"/>
      <family val="1"/>
    </font>
    <font>
      <sz val="16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sz val="12"/>
      <name val="Times New Roman"/>
      <family val="0"/>
    </font>
    <font>
      <sz val="14"/>
      <name val="Times New Roman CE"/>
      <family val="1"/>
    </font>
    <font>
      <b/>
      <u val="single"/>
      <sz val="22"/>
      <name val="Times New Roman CE"/>
      <family val="1"/>
    </font>
    <font>
      <b/>
      <u val="single"/>
      <sz val="18"/>
      <name val="Times New Roman CE"/>
      <family val="1"/>
    </font>
    <font>
      <b/>
      <sz val="20"/>
      <name val="Times New Roman CE"/>
      <family val="1"/>
    </font>
    <font>
      <b/>
      <sz val="18"/>
      <name val="Times New Roman CE"/>
      <family val="1"/>
    </font>
    <font>
      <sz val="14"/>
      <name val="Times New Roman"/>
      <family val="1"/>
    </font>
    <font>
      <b/>
      <sz val="20"/>
      <color indexed="8"/>
      <name val="Times New Roman CE"/>
      <family val="1"/>
    </font>
    <font>
      <sz val="16"/>
      <color indexed="10"/>
      <name val="Arial"/>
      <family val="2"/>
    </font>
    <font>
      <sz val="14"/>
      <name val="Arial"/>
      <family val="0"/>
    </font>
    <font>
      <b/>
      <sz val="12"/>
      <name val="Times New Roman CE"/>
      <family val="1"/>
    </font>
    <font>
      <sz val="16"/>
      <name val="Arial"/>
      <family val="0"/>
    </font>
    <font>
      <b/>
      <u val="single"/>
      <sz val="24"/>
      <name val="Times New Roman CE"/>
      <family val="1"/>
    </font>
    <font>
      <b/>
      <sz val="1.5"/>
      <name val="Arial"/>
      <family val="0"/>
    </font>
    <font>
      <sz val="1.25"/>
      <name val="Arial"/>
      <family val="0"/>
    </font>
    <font>
      <b/>
      <sz val="1.25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/>
      <bottom style="double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/>
      <bottom style="thin"/>
    </border>
    <border>
      <left style="thin">
        <color indexed="8"/>
      </left>
      <right style="medium"/>
      <top style="double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8" fillId="0" borderId="0" xfId="33">
      <alignment/>
      <protection/>
    </xf>
    <xf numFmtId="0" fontId="8" fillId="0" borderId="0" xfId="33" applyFont="1">
      <alignment/>
      <protection/>
    </xf>
    <xf numFmtId="0" fontId="11" fillId="0" borderId="1" xfId="31" applyFont="1" applyBorder="1" applyAlignment="1">
      <alignment horizontal="center"/>
      <protection/>
    </xf>
    <xf numFmtId="3" fontId="11" fillId="0" borderId="1" xfId="31" applyFont="1" applyFill="1" applyBorder="1" applyAlignment="1">
      <alignment horizontal="center"/>
      <protection/>
    </xf>
    <xf numFmtId="3" fontId="11" fillId="0" borderId="2" xfId="31" applyFont="1" applyBorder="1" applyAlignment="1">
      <alignment horizontal="center"/>
      <protection/>
    </xf>
    <xf numFmtId="0" fontId="13" fillId="0" borderId="3" xfId="33" applyFont="1" applyBorder="1" applyProtection="1">
      <alignment/>
      <protection/>
    </xf>
    <xf numFmtId="0" fontId="15" fillId="0" borderId="0" xfId="33" applyFont="1" applyAlignment="1">
      <alignment horizontal="center"/>
      <protection/>
    </xf>
    <xf numFmtId="0" fontId="17" fillId="0" borderId="4" xfId="33" applyFont="1" applyBorder="1">
      <alignment/>
      <protection/>
    </xf>
    <xf numFmtId="0" fontId="8" fillId="0" borderId="5" xfId="33" applyFont="1" applyBorder="1">
      <alignment/>
      <protection/>
    </xf>
    <xf numFmtId="0" fontId="11" fillId="0" borderId="6" xfId="31" applyFont="1" applyBorder="1" applyAlignment="1">
      <alignment horizontal="center"/>
      <protection/>
    </xf>
    <xf numFmtId="0" fontId="11" fillId="0" borderId="7" xfId="31" applyFont="1" applyBorder="1" applyAlignment="1">
      <alignment horizontal="center"/>
      <protection/>
    </xf>
    <xf numFmtId="0" fontId="11" fillId="0" borderId="8" xfId="31" applyFont="1" applyBorder="1" applyAlignment="1">
      <alignment horizontal="center"/>
      <protection/>
    </xf>
    <xf numFmtId="0" fontId="13" fillId="0" borderId="9" xfId="33" applyFont="1" applyBorder="1" applyAlignment="1">
      <alignment horizontal="center"/>
      <protection/>
    </xf>
    <xf numFmtId="0" fontId="13" fillId="0" borderId="10" xfId="33" applyFont="1" applyBorder="1" applyProtection="1">
      <alignment/>
      <protection/>
    </xf>
    <xf numFmtId="0" fontId="18" fillId="0" borderId="10" xfId="31" applyFont="1" applyFill="1" applyBorder="1" applyAlignment="1">
      <alignment horizontal="center"/>
      <protection/>
    </xf>
    <xf numFmtId="0" fontId="13" fillId="0" borderId="10" xfId="0" applyFont="1" applyFill="1" applyBorder="1" applyAlignment="1">
      <alignment horizontal="center"/>
    </xf>
    <xf numFmtId="0" fontId="13" fillId="0" borderId="10" xfId="31" applyFont="1" applyFill="1" applyBorder="1" applyAlignment="1">
      <alignment horizontal="center"/>
      <protection/>
    </xf>
    <xf numFmtId="0" fontId="13" fillId="0" borderId="11" xfId="33" applyFont="1" applyBorder="1" applyAlignment="1">
      <alignment horizontal="center"/>
      <protection/>
    </xf>
    <xf numFmtId="0" fontId="13" fillId="0" borderId="12" xfId="33" applyFont="1" applyBorder="1" applyProtection="1">
      <alignment/>
      <protection/>
    </xf>
    <xf numFmtId="0" fontId="13" fillId="0" borderId="12" xfId="33" applyFont="1" applyBorder="1" applyAlignment="1" applyProtection="1">
      <alignment horizontal="center"/>
      <protection/>
    </xf>
    <xf numFmtId="0" fontId="10" fillId="0" borderId="13" xfId="33" applyFont="1" applyFill="1" applyBorder="1">
      <alignment/>
      <protection/>
    </xf>
    <xf numFmtId="0" fontId="13" fillId="0" borderId="14" xfId="33" applyFont="1" applyFill="1" applyBorder="1" applyProtection="1">
      <alignment/>
      <protection/>
    </xf>
    <xf numFmtId="0" fontId="13" fillId="0" borderId="14" xfId="33" applyFont="1" applyFill="1" applyBorder="1" applyAlignment="1" applyProtection="1">
      <alignment horizontal="center"/>
      <protection/>
    </xf>
    <xf numFmtId="0" fontId="13" fillId="0" borderId="0" xfId="33" applyFont="1" applyFill="1" applyBorder="1" applyProtection="1">
      <alignment/>
      <protection/>
    </xf>
    <xf numFmtId="0" fontId="13" fillId="0" borderId="0" xfId="33" applyFont="1" applyFill="1" applyBorder="1" applyAlignment="1" applyProtection="1">
      <alignment horizontal="center"/>
      <protection/>
    </xf>
    <xf numFmtId="3" fontId="10" fillId="0" borderId="0" xfId="33" applyNumberFormat="1" applyFont="1" applyFill="1" applyBorder="1" applyProtection="1">
      <alignment/>
      <protection/>
    </xf>
    <xf numFmtId="165" fontId="10" fillId="0" borderId="0" xfId="33" applyNumberFormat="1" applyFont="1" applyFill="1" applyBorder="1" applyAlignment="1" applyProtection="1">
      <alignment horizontal="right"/>
      <protection/>
    </xf>
    <xf numFmtId="0" fontId="8" fillId="0" borderId="0" xfId="33" applyFont="1" applyBorder="1">
      <alignment/>
      <protection/>
    </xf>
    <xf numFmtId="0" fontId="8" fillId="0" borderId="0" xfId="33" applyFont="1" applyFill="1" applyBorder="1">
      <alignment/>
      <protection/>
    </xf>
    <xf numFmtId="0" fontId="8" fillId="0" borderId="0" xfId="33" applyFont="1" applyFill="1">
      <alignment/>
      <protection/>
    </xf>
    <xf numFmtId="0" fontId="13" fillId="0" borderId="9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3" fontId="13" fillId="0" borderId="10" xfId="0" applyNumberFormat="1" applyFont="1" applyFill="1" applyBorder="1" applyAlignment="1">
      <alignment horizontal="center"/>
    </xf>
    <xf numFmtId="0" fontId="13" fillId="0" borderId="7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3" fontId="13" fillId="0" borderId="8" xfId="30" applyNumberFormat="1" applyFont="1" applyFill="1" applyBorder="1" applyAlignment="1">
      <alignment horizontal="center"/>
      <protection/>
    </xf>
    <xf numFmtId="0" fontId="13" fillId="0" borderId="9" xfId="33" applyFont="1" applyBorder="1" applyAlignment="1">
      <alignment horizontal="left"/>
      <protection/>
    </xf>
    <xf numFmtId="0" fontId="13" fillId="0" borderId="11" xfId="0" applyFont="1" applyFill="1" applyBorder="1" applyAlignment="1">
      <alignment horizontal="left"/>
    </xf>
    <xf numFmtId="3" fontId="13" fillId="0" borderId="12" xfId="0" applyNumberFormat="1" applyFont="1" applyFill="1" applyBorder="1" applyAlignment="1">
      <alignment horizontal="center"/>
    </xf>
    <xf numFmtId="0" fontId="13" fillId="0" borderId="0" xfId="33" applyFont="1" applyBorder="1">
      <alignment/>
      <protection/>
    </xf>
    <xf numFmtId="0" fontId="13" fillId="0" borderId="0" xfId="33" applyFont="1" applyBorder="1" applyProtection="1">
      <alignment/>
      <protection/>
    </xf>
    <xf numFmtId="0" fontId="13" fillId="0" borderId="0" xfId="33" applyFont="1" applyBorder="1" applyAlignment="1" applyProtection="1">
      <alignment horizontal="center"/>
      <protection/>
    </xf>
    <xf numFmtId="165" fontId="9" fillId="0" borderId="0" xfId="33" applyNumberFormat="1" applyFont="1" applyFill="1" applyBorder="1" applyAlignment="1" applyProtection="1">
      <alignment horizontal="right"/>
      <protection/>
    </xf>
    <xf numFmtId="0" fontId="8" fillId="0" borderId="0" xfId="33" applyFill="1">
      <alignment/>
      <protection/>
    </xf>
    <xf numFmtId="0" fontId="13" fillId="0" borderId="15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3" fontId="13" fillId="0" borderId="16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19" fillId="0" borderId="0" xfId="32" applyFont="1" applyAlignment="1">
      <alignment horizontal="center"/>
      <protection/>
    </xf>
    <xf numFmtId="0" fontId="1" fillId="0" borderId="0" xfId="32">
      <alignment/>
      <protection/>
    </xf>
    <xf numFmtId="0" fontId="20" fillId="0" borderId="0" xfId="32" applyFont="1">
      <alignment/>
      <protection/>
    </xf>
    <xf numFmtId="1" fontId="1" fillId="0" borderId="0" xfId="32" applyNumberFormat="1" applyFont="1" applyAlignment="1">
      <alignment horizontal="left"/>
      <protection/>
    </xf>
    <xf numFmtId="49" fontId="1" fillId="0" borderId="0" xfId="32" applyNumberFormat="1" applyFont="1" applyAlignment="1">
      <alignment horizontal="left"/>
      <protection/>
    </xf>
    <xf numFmtId="0" fontId="11" fillId="0" borderId="13" xfId="32" applyFont="1" applyBorder="1" applyAlignment="1">
      <alignment horizontal="center"/>
      <protection/>
    </xf>
    <xf numFmtId="0" fontId="11" fillId="0" borderId="6" xfId="32" applyFont="1" applyBorder="1" applyAlignment="1">
      <alignment horizontal="center"/>
      <protection/>
    </xf>
    <xf numFmtId="0" fontId="11" fillId="0" borderId="17" xfId="32" applyFont="1" applyBorder="1" applyAlignment="1">
      <alignment horizontal="center"/>
      <protection/>
    </xf>
    <xf numFmtId="0" fontId="11" fillId="0" borderId="2" xfId="29" applyFont="1" applyBorder="1" applyAlignment="1">
      <alignment horizontal="center"/>
      <protection/>
    </xf>
    <xf numFmtId="0" fontId="11" fillId="0" borderId="1" xfId="29" applyFont="1" applyBorder="1" applyAlignment="1">
      <alignment horizontal="center"/>
      <protection/>
    </xf>
    <xf numFmtId="0" fontId="11" fillId="0" borderId="18" xfId="29" applyFont="1" applyBorder="1" applyAlignment="1">
      <alignment horizontal="center" shrinkToFit="1"/>
      <protection/>
    </xf>
    <xf numFmtId="0" fontId="21" fillId="0" borderId="0" xfId="32" applyFont="1">
      <alignment/>
      <protection/>
    </xf>
    <xf numFmtId="0" fontId="11" fillId="0" borderId="19" xfId="32" applyFont="1" applyBorder="1" applyAlignment="1">
      <alignment horizontal="center"/>
      <protection/>
    </xf>
    <xf numFmtId="0" fontId="11" fillId="0" borderId="20" xfId="32" applyFont="1" applyBorder="1" applyAlignment="1">
      <alignment horizontal="left"/>
      <protection/>
    </xf>
    <xf numFmtId="0" fontId="11" fillId="0" borderId="21" xfId="32" applyFont="1" applyBorder="1" applyAlignment="1">
      <alignment horizontal="center"/>
      <protection/>
    </xf>
    <xf numFmtId="0" fontId="11" fillId="0" borderId="22" xfId="29" applyFont="1" applyBorder="1" applyAlignment="1">
      <alignment horizontal="center"/>
      <protection/>
    </xf>
    <xf numFmtId="0" fontId="11" fillId="0" borderId="23" xfId="29" applyFont="1" applyBorder="1" applyAlignment="1">
      <alignment horizontal="center"/>
      <protection/>
    </xf>
    <xf numFmtId="0" fontId="11" fillId="0" borderId="24" xfId="29" applyFont="1" applyBorder="1" applyAlignment="1">
      <alignment horizontal="center"/>
      <protection/>
    </xf>
    <xf numFmtId="1" fontId="10" fillId="2" borderId="25" xfId="32" applyNumberFormat="1" applyFont="1" applyFill="1" applyBorder="1" applyAlignment="1">
      <alignment horizontal="center"/>
      <protection/>
    </xf>
    <xf numFmtId="1" fontId="9" fillId="0" borderId="26" xfId="32" applyNumberFormat="1" applyFont="1" applyFill="1" applyBorder="1" applyAlignment="1">
      <alignment horizontal="center"/>
      <protection/>
    </xf>
    <xf numFmtId="1" fontId="9" fillId="0" borderId="27" xfId="32" applyNumberFormat="1" applyFont="1" applyFill="1" applyBorder="1" applyAlignment="1">
      <alignment horizontal="center"/>
      <protection/>
    </xf>
    <xf numFmtId="49" fontId="9" fillId="0" borderId="28" xfId="32" applyNumberFormat="1" applyFont="1" applyFill="1" applyBorder="1" applyAlignment="1">
      <alignment horizontal="left"/>
      <protection/>
    </xf>
    <xf numFmtId="3" fontId="8" fillId="0" borderId="29" xfId="31" applyNumberFormat="1" applyFont="1" applyFill="1" applyBorder="1" applyAlignment="1">
      <alignment horizontal="right"/>
      <protection/>
    </xf>
    <xf numFmtId="167" fontId="8" fillId="0" borderId="30" xfId="28" applyNumberFormat="1" applyFont="1" applyFill="1" applyBorder="1">
      <alignment/>
      <protection/>
    </xf>
    <xf numFmtId="1" fontId="9" fillId="0" borderId="9" xfId="32" applyNumberFormat="1" applyFont="1" applyFill="1" applyBorder="1" applyAlignment="1">
      <alignment horizontal="center"/>
      <protection/>
    </xf>
    <xf numFmtId="1" fontId="9" fillId="0" borderId="10" xfId="32" applyNumberFormat="1" applyFont="1" applyFill="1" applyBorder="1" applyAlignment="1">
      <alignment horizontal="center"/>
      <protection/>
    </xf>
    <xf numFmtId="49" fontId="9" fillId="0" borderId="31" xfId="32" applyNumberFormat="1" applyFont="1" applyFill="1" applyBorder="1" applyAlignment="1">
      <alignment horizontal="left"/>
      <protection/>
    </xf>
    <xf numFmtId="167" fontId="8" fillId="0" borderId="32" xfId="28" applyNumberFormat="1" applyFont="1" applyFill="1" applyBorder="1">
      <alignment/>
      <protection/>
    </xf>
    <xf numFmtId="3" fontId="8" fillId="3" borderId="29" xfId="31" applyNumberFormat="1" applyFont="1" applyFill="1" applyBorder="1" applyAlignment="1">
      <alignment horizontal="right"/>
      <protection/>
    </xf>
    <xf numFmtId="1" fontId="9" fillId="2" borderId="25" xfId="32" applyNumberFormat="1" applyFont="1" applyFill="1" applyBorder="1" applyAlignment="1">
      <alignment horizontal="center"/>
      <protection/>
    </xf>
    <xf numFmtId="1" fontId="10" fillId="0" borderId="19" xfId="32" applyNumberFormat="1" applyFont="1" applyBorder="1" applyAlignment="1">
      <alignment horizontal="center"/>
      <protection/>
    </xf>
    <xf numFmtId="1" fontId="10" fillId="0" borderId="33" xfId="32" applyNumberFormat="1" applyFont="1" applyBorder="1" applyAlignment="1">
      <alignment horizontal="left"/>
      <protection/>
    </xf>
    <xf numFmtId="1" fontId="9" fillId="0" borderId="34" xfId="32" applyNumberFormat="1" applyFont="1" applyFill="1" applyBorder="1" applyAlignment="1">
      <alignment horizontal="center"/>
      <protection/>
    </xf>
    <xf numFmtId="1" fontId="9" fillId="0" borderId="35" xfId="32" applyNumberFormat="1" applyFont="1" applyFill="1" applyBorder="1" applyAlignment="1">
      <alignment horizontal="center"/>
      <protection/>
    </xf>
    <xf numFmtId="49" fontId="10" fillId="0" borderId="36" xfId="32" applyNumberFormat="1" applyFont="1" applyFill="1" applyBorder="1" applyAlignment="1">
      <alignment horizontal="left"/>
      <protection/>
    </xf>
    <xf numFmtId="3" fontId="10" fillId="0" borderId="35" xfId="32" applyNumberFormat="1" applyFont="1" applyFill="1" applyBorder="1">
      <alignment/>
      <protection/>
    </xf>
    <xf numFmtId="167" fontId="10" fillId="0" borderId="37" xfId="28" applyNumberFormat="1" applyFont="1" applyFill="1" applyBorder="1">
      <alignment/>
      <protection/>
    </xf>
    <xf numFmtId="1" fontId="10" fillId="0" borderId="19" xfId="32" applyNumberFormat="1" applyFont="1" applyBorder="1" applyAlignment="1">
      <alignment horizontal="left"/>
      <protection/>
    </xf>
    <xf numFmtId="1" fontId="9" fillId="0" borderId="38" xfId="32" applyNumberFormat="1" applyFont="1" applyFill="1" applyBorder="1" applyAlignment="1">
      <alignment horizontal="center"/>
      <protection/>
    </xf>
    <xf numFmtId="1" fontId="9" fillId="0" borderId="39" xfId="32" applyNumberFormat="1" applyFont="1" applyFill="1" applyBorder="1" applyAlignment="1">
      <alignment horizontal="center"/>
      <protection/>
    </xf>
    <xf numFmtId="49" fontId="10" fillId="0" borderId="40" xfId="32" applyNumberFormat="1" applyFont="1" applyFill="1" applyBorder="1" applyAlignment="1">
      <alignment horizontal="left"/>
      <protection/>
    </xf>
    <xf numFmtId="3" fontId="10" fillId="0" borderId="39" xfId="32" applyNumberFormat="1" applyFont="1" applyFill="1" applyBorder="1">
      <alignment/>
      <protection/>
    </xf>
    <xf numFmtId="167" fontId="10" fillId="0" borderId="41" xfId="28" applyNumberFormat="1" applyFont="1" applyFill="1" applyBorder="1">
      <alignment/>
      <protection/>
    </xf>
    <xf numFmtId="0" fontId="6" fillId="0" borderId="19" xfId="32" applyFont="1" applyBorder="1">
      <alignment/>
      <protection/>
    </xf>
    <xf numFmtId="3" fontId="8" fillId="0" borderId="10" xfId="32" applyNumberFormat="1" applyFont="1" applyFill="1" applyBorder="1">
      <alignment/>
      <protection/>
    </xf>
    <xf numFmtId="167" fontId="8" fillId="0" borderId="30" xfId="32" applyNumberFormat="1" applyFont="1" applyFill="1" applyBorder="1">
      <alignment/>
      <protection/>
    </xf>
    <xf numFmtId="1" fontId="9" fillId="0" borderId="42" xfId="32" applyNumberFormat="1" applyFont="1" applyFill="1" applyBorder="1" applyAlignment="1">
      <alignment horizontal="center"/>
      <protection/>
    </xf>
    <xf numFmtId="1" fontId="9" fillId="0" borderId="43" xfId="32" applyNumberFormat="1" applyFont="1" applyFill="1" applyBorder="1" applyAlignment="1">
      <alignment horizontal="center"/>
      <protection/>
    </xf>
    <xf numFmtId="3" fontId="10" fillId="0" borderId="44" xfId="32" applyNumberFormat="1" applyFont="1" applyFill="1" applyBorder="1">
      <alignment/>
      <protection/>
    </xf>
    <xf numFmtId="1" fontId="9" fillId="0" borderId="45" xfId="32" applyNumberFormat="1" applyFont="1" applyFill="1" applyBorder="1" applyAlignment="1">
      <alignment horizontal="center"/>
      <protection/>
    </xf>
    <xf numFmtId="1" fontId="9" fillId="0" borderId="46" xfId="32" applyNumberFormat="1" applyFont="1" applyFill="1" applyBorder="1" applyAlignment="1">
      <alignment horizontal="center"/>
      <protection/>
    </xf>
    <xf numFmtId="49" fontId="9" fillId="0" borderId="40" xfId="32" applyNumberFormat="1" applyFont="1" applyFill="1" applyBorder="1" applyAlignment="1">
      <alignment horizontal="left"/>
      <protection/>
    </xf>
    <xf numFmtId="3" fontId="10" fillId="0" borderId="47" xfId="32" applyNumberFormat="1" applyFont="1" applyFill="1" applyBorder="1">
      <alignment/>
      <protection/>
    </xf>
    <xf numFmtId="3" fontId="8" fillId="0" borderId="29" xfId="32" applyNumberFormat="1" applyFont="1" applyFill="1" applyBorder="1">
      <alignment/>
      <protection/>
    </xf>
    <xf numFmtId="0" fontId="6" fillId="0" borderId="15" xfId="32" applyFont="1" applyBorder="1">
      <alignment/>
      <protection/>
    </xf>
    <xf numFmtId="1" fontId="6" fillId="0" borderId="16" xfId="32" applyNumberFormat="1" applyFont="1" applyBorder="1" applyAlignment="1">
      <alignment horizontal="left"/>
      <protection/>
    </xf>
    <xf numFmtId="49" fontId="6" fillId="0" borderId="48" xfId="32" applyNumberFormat="1" applyFont="1" applyBorder="1" applyAlignment="1">
      <alignment horizontal="left"/>
      <protection/>
    </xf>
    <xf numFmtId="3" fontId="22" fillId="0" borderId="49" xfId="32" applyNumberFormat="1" applyFont="1" applyFill="1" applyBorder="1">
      <alignment/>
      <protection/>
    </xf>
    <xf numFmtId="167" fontId="8" fillId="0" borderId="50" xfId="32" applyNumberFormat="1" applyFont="1" applyFill="1" applyBorder="1">
      <alignment/>
      <protection/>
    </xf>
    <xf numFmtId="0" fontId="9" fillId="0" borderId="13" xfId="32" applyFont="1" applyBorder="1">
      <alignment/>
      <protection/>
    </xf>
    <xf numFmtId="0" fontId="9" fillId="2" borderId="51" xfId="32" applyFont="1" applyFill="1" applyBorder="1">
      <alignment/>
      <protection/>
    </xf>
    <xf numFmtId="1" fontId="9" fillId="2" borderId="52" xfId="32" applyNumberFormat="1" applyFont="1" applyFill="1" applyBorder="1" applyAlignment="1">
      <alignment horizontal="left"/>
      <protection/>
    </xf>
    <xf numFmtId="49" fontId="10" fillId="2" borderId="53" xfId="32" applyNumberFormat="1" applyFont="1" applyFill="1" applyBorder="1" applyAlignment="1">
      <alignment horizontal="left"/>
      <protection/>
    </xf>
    <xf numFmtId="3" fontId="10" fillId="2" borderId="54" xfId="32" applyNumberFormat="1" applyFont="1" applyFill="1" applyBorder="1">
      <alignment/>
      <protection/>
    </xf>
    <xf numFmtId="167" fontId="10" fillId="2" borderId="55" xfId="32" applyNumberFormat="1" applyFont="1" applyFill="1" applyBorder="1">
      <alignment/>
      <protection/>
    </xf>
    <xf numFmtId="0" fontId="23" fillId="0" borderId="0" xfId="32" applyFont="1">
      <alignment/>
      <protection/>
    </xf>
    <xf numFmtId="0" fontId="6" fillId="0" borderId="0" xfId="32" applyFont="1">
      <alignment/>
      <protection/>
    </xf>
    <xf numFmtId="1" fontId="6" fillId="0" borderId="0" xfId="32" applyNumberFormat="1" applyFont="1" applyAlignment="1">
      <alignment horizontal="left"/>
      <protection/>
    </xf>
    <xf numFmtId="49" fontId="6" fillId="0" borderId="0" xfId="32" applyNumberFormat="1" applyFont="1" applyAlignment="1">
      <alignment horizontal="left"/>
      <protection/>
    </xf>
    <xf numFmtId="3" fontId="6" fillId="0" borderId="0" xfId="32" applyNumberFormat="1" applyFont="1">
      <alignment/>
      <protection/>
    </xf>
    <xf numFmtId="0" fontId="11" fillId="0" borderId="6" xfId="31" applyFont="1" applyFill="1" applyBorder="1" applyAlignment="1">
      <alignment horizontal="center"/>
      <protection/>
    </xf>
    <xf numFmtId="0" fontId="11" fillId="0" borderId="1" xfId="31" applyFont="1" applyFill="1" applyBorder="1" applyAlignment="1">
      <alignment horizontal="center"/>
      <protection/>
    </xf>
    <xf numFmtId="3" fontId="11" fillId="4" borderId="1" xfId="31" applyFont="1" applyFill="1" applyBorder="1" applyAlignment="1">
      <alignment horizontal="center"/>
      <protection/>
    </xf>
    <xf numFmtId="3" fontId="11" fillId="0" borderId="1" xfId="31" applyFont="1" applyBorder="1" applyAlignment="1">
      <alignment horizontal="center"/>
      <protection/>
    </xf>
    <xf numFmtId="0" fontId="11" fillId="0" borderId="26" xfId="31" applyFont="1" applyFill="1" applyBorder="1">
      <alignment/>
      <protection/>
    </xf>
    <xf numFmtId="0" fontId="11" fillId="0" borderId="29" xfId="31" applyFont="1" applyFill="1" applyBorder="1">
      <alignment/>
      <protection/>
    </xf>
    <xf numFmtId="0" fontId="11" fillId="0" borderId="29" xfId="31" applyFont="1" applyBorder="1" applyAlignment="1">
      <alignment horizontal="center"/>
      <protection/>
    </xf>
    <xf numFmtId="3" fontId="11" fillId="0" borderId="10" xfId="31" applyFont="1" applyFill="1" applyBorder="1" applyAlignment="1">
      <alignment horizontal="center"/>
      <protection/>
    </xf>
    <xf numFmtId="3" fontId="11" fillId="4" borderId="29" xfId="31" applyFont="1" applyFill="1" applyBorder="1" applyAlignment="1">
      <alignment horizontal="center"/>
      <protection/>
    </xf>
    <xf numFmtId="3" fontId="11" fillId="0" borderId="29" xfId="31" applyFont="1" applyBorder="1" applyAlignment="1">
      <alignment horizontal="center"/>
      <protection/>
    </xf>
    <xf numFmtId="3" fontId="11" fillId="0" borderId="28" xfId="31" applyFont="1" applyBorder="1" applyAlignment="1">
      <alignment horizontal="center"/>
      <protection/>
    </xf>
    <xf numFmtId="0" fontId="11" fillId="0" borderId="0" xfId="31" applyFont="1" applyBorder="1" applyAlignment="1">
      <alignment horizontal="center"/>
      <protection/>
    </xf>
    <xf numFmtId="3" fontId="11" fillId="4" borderId="10" xfId="31" applyFont="1" applyFill="1" applyBorder="1" applyAlignment="1">
      <alignment horizontal="center"/>
      <protection/>
    </xf>
    <xf numFmtId="3" fontId="11" fillId="0" borderId="10" xfId="31" applyFont="1" applyBorder="1" applyAlignment="1">
      <alignment horizontal="center"/>
      <protection/>
    </xf>
    <xf numFmtId="3" fontId="11" fillId="0" borderId="31" xfId="31" applyFont="1" applyBorder="1" applyAlignment="1">
      <alignment horizontal="center"/>
      <protection/>
    </xf>
    <xf numFmtId="0" fontId="13" fillId="0" borderId="9" xfId="33" applyFont="1" applyBorder="1">
      <alignment/>
      <protection/>
    </xf>
    <xf numFmtId="0" fontId="13" fillId="0" borderId="10" xfId="33" applyFont="1" applyBorder="1">
      <alignment/>
      <protection/>
    </xf>
    <xf numFmtId="165" fontId="9" fillId="0" borderId="56" xfId="33" applyNumberFormat="1" applyFont="1" applyBorder="1" applyAlignment="1" applyProtection="1">
      <alignment horizontal="right"/>
      <protection/>
    </xf>
    <xf numFmtId="165" fontId="9" fillId="4" borderId="56" xfId="33" applyNumberFormat="1" applyFont="1" applyFill="1" applyBorder="1" applyAlignment="1" applyProtection="1">
      <alignment horizontal="right"/>
      <protection/>
    </xf>
    <xf numFmtId="175" fontId="9" fillId="0" borderId="56" xfId="33" applyNumberFormat="1" applyFont="1" applyBorder="1" applyAlignment="1" applyProtection="1">
      <alignment horizontal="right"/>
      <protection/>
    </xf>
    <xf numFmtId="175" fontId="9" fillId="0" borderId="57" xfId="33" applyNumberFormat="1" applyFont="1" applyBorder="1" applyAlignment="1" applyProtection="1">
      <alignment horizontal="right"/>
      <protection/>
    </xf>
    <xf numFmtId="0" fontId="11" fillId="4" borderId="9" xfId="33" applyNumberFormat="1" applyFont="1" applyFill="1" applyBorder="1">
      <alignment/>
      <protection/>
    </xf>
    <xf numFmtId="0" fontId="13" fillId="4" borderId="10" xfId="33" applyFont="1" applyFill="1" applyBorder="1">
      <alignment/>
      <protection/>
    </xf>
    <xf numFmtId="0" fontId="13" fillId="4" borderId="58" xfId="33" applyFont="1" applyFill="1" applyBorder="1" applyProtection="1">
      <alignment/>
      <protection/>
    </xf>
    <xf numFmtId="165" fontId="10" fillId="4" borderId="56" xfId="33" applyNumberFormat="1" applyFont="1" applyFill="1" applyBorder="1" applyAlignment="1" applyProtection="1">
      <alignment horizontal="right"/>
      <protection/>
    </xf>
    <xf numFmtId="175" fontId="10" fillId="4" borderId="56" xfId="33" applyNumberFormat="1" applyFont="1" applyFill="1" applyBorder="1" applyAlignment="1" applyProtection="1">
      <alignment horizontal="right"/>
      <protection/>
    </xf>
    <xf numFmtId="175" fontId="10" fillId="4" borderId="57" xfId="33" applyNumberFormat="1" applyFont="1" applyFill="1" applyBorder="1" applyAlignment="1" applyProtection="1">
      <alignment horizontal="right"/>
      <protection/>
    </xf>
    <xf numFmtId="0" fontId="11" fillId="0" borderId="15" xfId="33" applyNumberFormat="1" applyFont="1" applyBorder="1">
      <alignment/>
      <protection/>
    </xf>
    <xf numFmtId="0" fontId="13" fillId="0" borderId="16" xfId="33" applyFont="1" applyBorder="1">
      <alignment/>
      <protection/>
    </xf>
    <xf numFmtId="0" fontId="13" fillId="0" borderId="59" xfId="33" applyFont="1" applyBorder="1" applyProtection="1">
      <alignment/>
      <protection/>
    </xf>
    <xf numFmtId="165" fontId="9" fillId="0" borderId="60" xfId="33" applyNumberFormat="1" applyFont="1" applyBorder="1" applyAlignment="1" applyProtection="1">
      <alignment horizontal="right"/>
      <protection/>
    </xf>
    <xf numFmtId="165" fontId="9" fillId="4" borderId="60" xfId="33" applyNumberFormat="1" applyFont="1" applyFill="1" applyBorder="1" applyAlignment="1" applyProtection="1">
      <alignment horizontal="right"/>
      <protection/>
    </xf>
    <xf numFmtId="175" fontId="9" fillId="0" borderId="61" xfId="33" applyNumberFormat="1" applyFont="1" applyBorder="1" applyAlignment="1" applyProtection="1">
      <alignment horizontal="right"/>
      <protection/>
    </xf>
    <xf numFmtId="0" fontId="11" fillId="0" borderId="34" xfId="33" applyNumberFormat="1" applyFont="1" applyBorder="1">
      <alignment/>
      <protection/>
    </xf>
    <xf numFmtId="0" fontId="13" fillId="0" borderId="35" xfId="33" applyFont="1" applyBorder="1">
      <alignment/>
      <protection/>
    </xf>
    <xf numFmtId="0" fontId="13" fillId="0" borderId="43" xfId="33" applyFont="1" applyBorder="1" applyProtection="1">
      <alignment/>
      <protection/>
    </xf>
    <xf numFmtId="165" fontId="10" fillId="0" borderId="62" xfId="33" applyNumberFormat="1" applyFont="1" applyBorder="1" applyAlignment="1" applyProtection="1">
      <alignment horizontal="right"/>
      <protection/>
    </xf>
    <xf numFmtId="165" fontId="10" fillId="4" borderId="62" xfId="33" applyNumberFormat="1" applyFont="1" applyFill="1" applyBorder="1" applyAlignment="1" applyProtection="1">
      <alignment horizontal="right"/>
      <protection/>
    </xf>
    <xf numFmtId="175" fontId="10" fillId="0" borderId="62" xfId="33" applyNumberFormat="1" applyFont="1" applyBorder="1" applyAlignment="1" applyProtection="1">
      <alignment horizontal="right"/>
      <protection/>
    </xf>
    <xf numFmtId="175" fontId="10" fillId="0" borderId="63" xfId="33" applyNumberFormat="1" applyFont="1" applyBorder="1" applyAlignment="1" applyProtection="1">
      <alignment horizontal="right"/>
      <protection/>
    </xf>
    <xf numFmtId="0" fontId="11" fillId="0" borderId="26" xfId="33" applyNumberFormat="1" applyFont="1" applyBorder="1">
      <alignment/>
      <protection/>
    </xf>
    <xf numFmtId="0" fontId="13" fillId="0" borderId="29" xfId="33" applyFont="1" applyBorder="1">
      <alignment/>
      <protection/>
    </xf>
    <xf numFmtId="0" fontId="13" fillId="0" borderId="64" xfId="33" applyFont="1" applyBorder="1" applyProtection="1">
      <alignment/>
      <protection/>
    </xf>
    <xf numFmtId="165" fontId="9" fillId="0" borderId="65" xfId="33" applyNumberFormat="1" applyFont="1" applyBorder="1" applyAlignment="1" applyProtection="1">
      <alignment horizontal="right"/>
      <protection/>
    </xf>
    <xf numFmtId="0" fontId="13" fillId="0" borderId="58" xfId="33" applyFont="1" applyBorder="1" applyAlignment="1" applyProtection="1">
      <alignment horizontal="left"/>
      <protection/>
    </xf>
    <xf numFmtId="0" fontId="11" fillId="4" borderId="9" xfId="33" applyFont="1" applyFill="1" applyBorder="1">
      <alignment/>
      <protection/>
    </xf>
    <xf numFmtId="0" fontId="13" fillId="4" borderId="58" xfId="33" applyFont="1" applyFill="1" applyBorder="1" applyAlignment="1" applyProtection="1">
      <alignment horizontal="left"/>
      <protection/>
    </xf>
    <xf numFmtId="165" fontId="10" fillId="4" borderId="65" xfId="33" applyNumberFormat="1" applyFont="1" applyFill="1" applyBorder="1" applyAlignment="1" applyProtection="1">
      <alignment horizontal="right"/>
      <protection/>
    </xf>
    <xf numFmtId="0" fontId="11" fillId="0" borderId="9" xfId="33" applyFont="1" applyBorder="1">
      <alignment/>
      <protection/>
    </xf>
    <xf numFmtId="165" fontId="10" fillId="0" borderId="65" xfId="33" applyNumberFormat="1" applyFont="1" applyBorder="1" applyAlignment="1" applyProtection="1">
      <alignment horizontal="right"/>
      <protection/>
    </xf>
    <xf numFmtId="0" fontId="13" fillId="4" borderId="3" xfId="33" applyFont="1" applyFill="1" applyBorder="1" applyProtection="1">
      <alignment/>
      <protection/>
    </xf>
    <xf numFmtId="0" fontId="11" fillId="0" borderId="15" xfId="33" applyFont="1" applyBorder="1">
      <alignment/>
      <protection/>
    </xf>
    <xf numFmtId="0" fontId="13" fillId="0" borderId="66" xfId="33" applyFont="1" applyBorder="1" applyProtection="1">
      <alignment/>
      <protection/>
    </xf>
    <xf numFmtId="165" fontId="9" fillId="0" borderId="67" xfId="33" applyNumberFormat="1" applyFont="1" applyBorder="1" applyAlignment="1" applyProtection="1">
      <alignment horizontal="right"/>
      <protection/>
    </xf>
    <xf numFmtId="0" fontId="11" fillId="0" borderId="34" xfId="33" applyFont="1" applyBorder="1">
      <alignment/>
      <protection/>
    </xf>
    <xf numFmtId="0" fontId="13" fillId="0" borderId="68" xfId="33" applyFont="1" applyBorder="1" applyProtection="1">
      <alignment/>
      <protection/>
    </xf>
    <xf numFmtId="0" fontId="11" fillId="0" borderId="26" xfId="33" applyFont="1" applyBorder="1">
      <alignment/>
      <protection/>
    </xf>
    <xf numFmtId="0" fontId="13" fillId="0" borderId="69" xfId="33" applyFont="1" applyBorder="1" applyProtection="1">
      <alignment/>
      <protection/>
    </xf>
    <xf numFmtId="0" fontId="13" fillId="0" borderId="3" xfId="33" applyFont="1" applyBorder="1" applyAlignment="1" applyProtection="1">
      <alignment horizontal="left"/>
      <protection/>
    </xf>
    <xf numFmtId="0" fontId="13" fillId="0" borderId="3" xfId="33" applyFont="1" applyFill="1" applyBorder="1" applyAlignment="1" applyProtection="1">
      <alignment horizontal="left"/>
      <protection/>
    </xf>
    <xf numFmtId="0" fontId="13" fillId="4" borderId="3" xfId="33" applyFont="1" applyFill="1" applyBorder="1" applyAlignment="1" applyProtection="1">
      <alignment horizontal="left"/>
      <protection/>
    </xf>
    <xf numFmtId="0" fontId="13" fillId="0" borderId="70" xfId="33" applyFont="1" applyBorder="1" applyProtection="1">
      <alignment/>
      <protection/>
    </xf>
    <xf numFmtId="165" fontId="9" fillId="0" borderId="71" xfId="33" applyNumberFormat="1" applyFont="1" applyBorder="1" applyAlignment="1" applyProtection="1">
      <alignment horizontal="right"/>
      <protection/>
    </xf>
    <xf numFmtId="175" fontId="9" fillId="0" borderId="72" xfId="33" applyNumberFormat="1" applyFont="1" applyBorder="1" applyAlignment="1" applyProtection="1">
      <alignment horizontal="right"/>
      <protection/>
    </xf>
    <xf numFmtId="0" fontId="13" fillId="0" borderId="26" xfId="33" applyFont="1" applyBorder="1">
      <alignment/>
      <protection/>
    </xf>
    <xf numFmtId="0" fontId="13" fillId="0" borderId="69" xfId="33" applyFont="1" applyBorder="1" applyAlignment="1" applyProtection="1">
      <alignment horizontal="left"/>
      <protection/>
    </xf>
    <xf numFmtId="0" fontId="13" fillId="0" borderId="73" xfId="33" applyFont="1" applyBorder="1" applyProtection="1">
      <alignment/>
      <protection/>
    </xf>
    <xf numFmtId="0" fontId="13" fillId="0" borderId="74" xfId="33" applyFont="1" applyBorder="1" applyProtection="1">
      <alignment/>
      <protection/>
    </xf>
    <xf numFmtId="0" fontId="11" fillId="0" borderId="9" xfId="33" applyFont="1" applyFill="1" applyBorder="1">
      <alignment/>
      <protection/>
    </xf>
    <xf numFmtId="0" fontId="13" fillId="0" borderId="10" xfId="33" applyFont="1" applyFill="1" applyBorder="1">
      <alignment/>
      <protection/>
    </xf>
    <xf numFmtId="0" fontId="13" fillId="0" borderId="3" xfId="33" applyFont="1" applyFill="1" applyBorder="1" applyProtection="1">
      <alignment/>
      <protection/>
    </xf>
    <xf numFmtId="165" fontId="10" fillId="0" borderId="65" xfId="33" applyNumberFormat="1" applyFont="1" applyFill="1" applyBorder="1" applyAlignment="1" applyProtection="1">
      <alignment horizontal="right"/>
      <protection/>
    </xf>
    <xf numFmtId="175" fontId="10" fillId="0" borderId="56" xfId="33" applyNumberFormat="1" applyFont="1" applyFill="1" applyBorder="1" applyAlignment="1" applyProtection="1">
      <alignment horizontal="right"/>
      <protection/>
    </xf>
    <xf numFmtId="175" fontId="10" fillId="0" borderId="57" xfId="33" applyNumberFormat="1" applyFont="1" applyFill="1" applyBorder="1" applyAlignment="1" applyProtection="1">
      <alignment horizontal="right"/>
      <protection/>
    </xf>
    <xf numFmtId="165" fontId="9" fillId="0" borderId="65" xfId="33" applyNumberFormat="1" applyFont="1" applyFill="1" applyBorder="1" applyAlignment="1" applyProtection="1">
      <alignment horizontal="right"/>
      <protection/>
    </xf>
    <xf numFmtId="0" fontId="11" fillId="0" borderId="75" xfId="33" applyFont="1" applyBorder="1">
      <alignment/>
      <protection/>
    </xf>
    <xf numFmtId="0" fontId="13" fillId="0" borderId="49" xfId="33" applyFont="1" applyBorder="1">
      <alignment/>
      <protection/>
    </xf>
    <xf numFmtId="175" fontId="9" fillId="0" borderId="60" xfId="33" applyNumberFormat="1" applyFont="1" applyBorder="1" applyAlignment="1" applyProtection="1">
      <alignment horizontal="right"/>
      <protection/>
    </xf>
    <xf numFmtId="0" fontId="10" fillId="4" borderId="13" xfId="33" applyFont="1" applyFill="1" applyBorder="1">
      <alignment/>
      <protection/>
    </xf>
    <xf numFmtId="0" fontId="13" fillId="4" borderId="76" xfId="33" applyFont="1" applyFill="1" applyBorder="1">
      <alignment/>
      <protection/>
    </xf>
    <xf numFmtId="0" fontId="13" fillId="4" borderId="14" xfId="33" applyFont="1" applyFill="1" applyBorder="1" applyProtection="1">
      <alignment/>
      <protection/>
    </xf>
    <xf numFmtId="165" fontId="10" fillId="4" borderId="77" xfId="33" applyNumberFormat="1" applyFont="1" applyFill="1" applyBorder="1" applyAlignment="1" applyProtection="1">
      <alignment horizontal="right"/>
      <protection/>
    </xf>
    <xf numFmtId="175" fontId="10" fillId="4" borderId="77" xfId="33" applyNumberFormat="1" applyFont="1" applyFill="1" applyBorder="1" applyAlignment="1" applyProtection="1">
      <alignment horizontal="right"/>
      <protection/>
    </xf>
    <xf numFmtId="175" fontId="10" fillId="4" borderId="78" xfId="33" applyNumberFormat="1" applyFont="1" applyFill="1" applyBorder="1" applyAlignment="1" applyProtection="1">
      <alignment horizontal="right"/>
      <protection/>
    </xf>
    <xf numFmtId="165" fontId="8" fillId="0" borderId="0" xfId="33" applyNumberFormat="1" applyFont="1">
      <alignment/>
      <protection/>
    </xf>
    <xf numFmtId="3" fontId="8" fillId="0" borderId="0" xfId="33" applyNumberFormat="1" applyFont="1">
      <alignment/>
      <protection/>
    </xf>
    <xf numFmtId="3" fontId="8" fillId="0" borderId="0" xfId="33" applyNumberFormat="1" applyFont="1" applyAlignment="1">
      <alignment horizontal="left"/>
      <protection/>
    </xf>
    <xf numFmtId="0" fontId="0" fillId="0" borderId="0" xfId="0" applyFill="1" applyAlignment="1">
      <alignment/>
    </xf>
    <xf numFmtId="165" fontId="8" fillId="0" borderId="0" xfId="33" applyNumberFormat="1">
      <alignment/>
      <protection/>
    </xf>
    <xf numFmtId="0" fontId="10" fillId="0" borderId="0" xfId="33" applyFont="1" applyFill="1" applyBorder="1">
      <alignment/>
      <protection/>
    </xf>
    <xf numFmtId="0" fontId="10" fillId="0" borderId="5" xfId="33" applyFont="1" applyFill="1" applyBorder="1">
      <alignment/>
      <protection/>
    </xf>
    <xf numFmtId="0" fontId="17" fillId="0" borderId="13" xfId="33" applyFont="1" applyBorder="1">
      <alignment/>
      <protection/>
    </xf>
    <xf numFmtId="0" fontId="8" fillId="0" borderId="76" xfId="33" applyFont="1" applyBorder="1">
      <alignment/>
      <protection/>
    </xf>
    <xf numFmtId="0" fontId="8" fillId="0" borderId="76" xfId="33" applyFont="1" applyFill="1" applyBorder="1">
      <alignment/>
      <protection/>
    </xf>
    <xf numFmtId="3" fontId="13" fillId="0" borderId="10" xfId="0" applyNumberFormat="1" applyFont="1" applyFill="1" applyBorder="1" applyAlignment="1">
      <alignment horizontal="center" shrinkToFit="1"/>
    </xf>
    <xf numFmtId="0" fontId="13" fillId="0" borderId="26" xfId="33" applyFont="1" applyBorder="1" applyAlignment="1">
      <alignment horizontal="left"/>
      <protection/>
    </xf>
    <xf numFmtId="3" fontId="11" fillId="0" borderId="79" xfId="31" applyFont="1" applyFill="1" applyBorder="1" applyAlignment="1">
      <alignment horizontal="center"/>
      <protection/>
    </xf>
    <xf numFmtId="3" fontId="11" fillId="0" borderId="29" xfId="31" applyFont="1" applyFill="1" applyBorder="1" applyAlignment="1">
      <alignment horizontal="center"/>
      <protection/>
    </xf>
    <xf numFmtId="0" fontId="15" fillId="0" borderId="0" xfId="33" applyFont="1" applyFill="1" applyAlignment="1">
      <alignment horizontal="center"/>
      <protection/>
    </xf>
    <xf numFmtId="0" fontId="8" fillId="0" borderId="18" xfId="33" applyFont="1" applyFill="1" applyBorder="1">
      <alignment/>
      <protection/>
    </xf>
    <xf numFmtId="3" fontId="11" fillId="0" borderId="2" xfId="31" applyFont="1" applyFill="1" applyBorder="1" applyAlignment="1">
      <alignment horizontal="center"/>
      <protection/>
    </xf>
    <xf numFmtId="3" fontId="11" fillId="0" borderId="80" xfId="31" applyFont="1" applyFill="1" applyBorder="1" applyAlignment="1">
      <alignment horizontal="center"/>
      <protection/>
    </xf>
    <xf numFmtId="0" fontId="8" fillId="0" borderId="55" xfId="33" applyFont="1" applyFill="1" applyBorder="1">
      <alignment/>
      <protection/>
    </xf>
    <xf numFmtId="0" fontId="13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13" fillId="0" borderId="81" xfId="0" applyFont="1" applyFill="1" applyBorder="1" applyAlignment="1">
      <alignment horizontal="left"/>
    </xf>
    <xf numFmtId="0" fontId="13" fillId="0" borderId="49" xfId="31" applyFont="1" applyBorder="1" applyAlignment="1">
      <alignment horizontal="center"/>
      <protection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13" fillId="0" borderId="26" xfId="0" applyFont="1" applyFill="1" applyBorder="1" applyAlignment="1">
      <alignment horizontal="left"/>
    </xf>
    <xf numFmtId="0" fontId="6" fillId="0" borderId="82" xfId="32" applyFont="1" applyFill="1" applyBorder="1">
      <alignment/>
      <protection/>
    </xf>
    <xf numFmtId="0" fontId="1" fillId="0" borderId="0" xfId="32" applyFill="1">
      <alignment/>
      <protection/>
    </xf>
    <xf numFmtId="3" fontId="1" fillId="0" borderId="0" xfId="32" applyNumberFormat="1" applyFill="1">
      <alignment/>
      <protection/>
    </xf>
    <xf numFmtId="0" fontId="13" fillId="0" borderId="75" xfId="31" applyFont="1" applyBorder="1" applyAlignment="1">
      <alignment horizontal="left"/>
      <protection/>
    </xf>
    <xf numFmtId="0" fontId="13" fillId="0" borderId="49" xfId="31" applyFont="1" applyBorder="1" applyAlignment="1">
      <alignment horizontal="left"/>
      <protection/>
    </xf>
    <xf numFmtId="3" fontId="13" fillId="0" borderId="83" xfId="31" applyFont="1" applyFill="1" applyBorder="1" applyAlignment="1">
      <alignment horizontal="right"/>
      <protection/>
    </xf>
    <xf numFmtId="0" fontId="13" fillId="0" borderId="0" xfId="33" applyFont="1">
      <alignment/>
      <protection/>
    </xf>
    <xf numFmtId="175" fontId="10" fillId="0" borderId="84" xfId="33" applyNumberFormat="1" applyFont="1" applyBorder="1" applyAlignment="1" applyProtection="1">
      <alignment horizontal="right"/>
      <protection/>
    </xf>
    <xf numFmtId="175" fontId="10" fillId="0" borderId="85" xfId="33" applyNumberFormat="1" applyFont="1" applyBorder="1" applyAlignment="1" applyProtection="1">
      <alignment horizontal="right"/>
      <protection/>
    </xf>
    <xf numFmtId="175" fontId="10" fillId="0" borderId="86" xfId="33" applyNumberFormat="1" applyFont="1" applyBorder="1" applyAlignment="1" applyProtection="1">
      <alignment horizontal="right"/>
      <protection/>
    </xf>
    <xf numFmtId="175" fontId="9" fillId="0" borderId="87" xfId="33" applyNumberFormat="1" applyFont="1" applyBorder="1" applyAlignment="1" applyProtection="1">
      <alignment horizontal="right"/>
      <protection/>
    </xf>
    <xf numFmtId="165" fontId="9" fillId="0" borderId="65" xfId="33" applyNumberFormat="1" applyFont="1" applyFill="1" applyBorder="1" applyAlignment="1" applyProtection="1">
      <alignment horizontal="right"/>
      <protection/>
    </xf>
    <xf numFmtId="165" fontId="9" fillId="4" borderId="56" xfId="33" applyNumberFormat="1" applyFont="1" applyFill="1" applyBorder="1" applyAlignment="1" applyProtection="1">
      <alignment horizontal="right"/>
      <protection/>
    </xf>
    <xf numFmtId="0" fontId="0" fillId="0" borderId="19" xfId="0" applyBorder="1" applyAlignment="1">
      <alignment/>
    </xf>
    <xf numFmtId="0" fontId="8" fillId="0" borderId="88" xfId="33" applyFont="1" applyFill="1" applyBorder="1">
      <alignment/>
      <protection/>
    </xf>
    <xf numFmtId="0" fontId="0" fillId="0" borderId="0" xfId="0" applyBorder="1" applyAlignment="1">
      <alignment/>
    </xf>
    <xf numFmtId="0" fontId="10" fillId="0" borderId="4" xfId="33" applyFont="1" applyFill="1" applyBorder="1">
      <alignment/>
      <protection/>
    </xf>
    <xf numFmtId="0" fontId="17" fillId="0" borderId="89" xfId="33" applyFont="1" applyBorder="1">
      <alignment/>
      <protection/>
    </xf>
    <xf numFmtId="0" fontId="8" fillId="0" borderId="88" xfId="33" applyFont="1" applyBorder="1">
      <alignment/>
      <protection/>
    </xf>
    <xf numFmtId="0" fontId="29" fillId="0" borderId="0" xfId="0" applyFont="1" applyBorder="1" applyAlignment="1">
      <alignment/>
    </xf>
    <xf numFmtId="0" fontId="29" fillId="0" borderId="88" xfId="0" applyFont="1" applyBorder="1" applyAlignment="1">
      <alignment/>
    </xf>
    <xf numFmtId="0" fontId="28" fillId="0" borderId="4" xfId="33" applyFont="1" applyFill="1" applyBorder="1">
      <alignment/>
      <protection/>
    </xf>
    <xf numFmtId="0" fontId="28" fillId="0" borderId="89" xfId="33" applyFont="1" applyFill="1" applyBorder="1">
      <alignment/>
      <protection/>
    </xf>
    <xf numFmtId="0" fontId="28" fillId="0" borderId="90" xfId="33" applyFont="1" applyFill="1" applyBorder="1">
      <alignment/>
      <protection/>
    </xf>
    <xf numFmtId="0" fontId="29" fillId="0" borderId="91" xfId="0" applyFont="1" applyBorder="1" applyAlignment="1">
      <alignment/>
    </xf>
    <xf numFmtId="0" fontId="11" fillId="0" borderId="17" xfId="31" applyFont="1" applyBorder="1" applyAlignment="1">
      <alignment horizontal="center"/>
      <protection/>
    </xf>
    <xf numFmtId="0" fontId="11" fillId="0" borderId="92" xfId="31" applyFont="1" applyBorder="1" applyAlignment="1">
      <alignment horizontal="center"/>
      <protection/>
    </xf>
    <xf numFmtId="0" fontId="29" fillId="0" borderId="49" xfId="0" applyFont="1" applyBorder="1" applyAlignment="1">
      <alignment/>
    </xf>
    <xf numFmtId="0" fontId="29" fillId="0" borderId="12" xfId="0" applyFont="1" applyBorder="1" applyAlignment="1">
      <alignment/>
    </xf>
    <xf numFmtId="0" fontId="28" fillId="0" borderId="8" xfId="0" applyFont="1" applyBorder="1" applyAlignment="1">
      <alignment/>
    </xf>
    <xf numFmtId="0" fontId="13" fillId="0" borderId="6" xfId="31" applyFont="1" applyBorder="1" applyAlignment="1">
      <alignment horizontal="left"/>
      <protection/>
    </xf>
    <xf numFmtId="0" fontId="19" fillId="0" borderId="0" xfId="32" applyFont="1" applyAlignment="1">
      <alignment horizontal="center"/>
      <protection/>
    </xf>
    <xf numFmtId="0" fontId="24" fillId="0" borderId="0" xfId="33" applyFont="1" applyAlignment="1">
      <alignment horizontal="center"/>
      <protection/>
    </xf>
    <xf numFmtId="0" fontId="16" fillId="0" borderId="88" xfId="33" applyFont="1" applyFill="1" applyBorder="1" applyAlignment="1">
      <alignment horizontal="center" vertical="center"/>
      <protection/>
    </xf>
    <xf numFmtId="0" fontId="14" fillId="0" borderId="0" xfId="33" applyFont="1" applyAlignment="1">
      <alignment horizontal="center"/>
      <protection/>
    </xf>
    <xf numFmtId="3" fontId="18" fillId="0" borderId="31" xfId="31" applyNumberFormat="1" applyFont="1" applyFill="1" applyBorder="1" applyAlignment="1">
      <alignment/>
      <protection/>
    </xf>
    <xf numFmtId="3" fontId="13" fillId="0" borderId="31" xfId="31" applyNumberFormat="1" applyFont="1" applyFill="1" applyBorder="1" applyAlignment="1">
      <alignment horizontal="right"/>
      <protection/>
    </xf>
    <xf numFmtId="3" fontId="13" fillId="0" borderId="31" xfId="31" applyNumberFormat="1" applyFont="1" applyFill="1" applyBorder="1" applyAlignment="1">
      <alignment/>
      <protection/>
    </xf>
    <xf numFmtId="3" fontId="13" fillId="0" borderId="93" xfId="31" applyNumberFormat="1" applyFont="1" applyFill="1" applyBorder="1" applyAlignment="1">
      <alignment/>
      <protection/>
    </xf>
    <xf numFmtId="3" fontId="10" fillId="0" borderId="55" xfId="33" applyNumberFormat="1" applyFont="1" applyFill="1" applyBorder="1" applyProtection="1">
      <alignment/>
      <protection/>
    </xf>
    <xf numFmtId="3" fontId="13" fillId="0" borderId="31" xfId="0" applyNumberFormat="1" applyFont="1" applyFill="1" applyBorder="1" applyAlignment="1">
      <alignment/>
    </xf>
    <xf numFmtId="3" fontId="13" fillId="0" borderId="80" xfId="30" applyNumberFormat="1" applyFont="1" applyFill="1" applyBorder="1" applyAlignment="1">
      <alignment/>
      <protection/>
    </xf>
    <xf numFmtId="3" fontId="13" fillId="0" borderId="31" xfId="0" applyNumberFormat="1" applyFont="1" applyFill="1" applyBorder="1" applyAlignment="1">
      <alignment/>
    </xf>
    <xf numFmtId="3" fontId="13" fillId="0" borderId="31" xfId="31" applyNumberFormat="1" applyFont="1" applyFill="1" applyBorder="1">
      <alignment/>
      <protection/>
    </xf>
    <xf numFmtId="3" fontId="13" fillId="0" borderId="48" xfId="0" applyNumberFormat="1" applyFont="1" applyFill="1" applyBorder="1" applyAlignment="1">
      <alignment/>
    </xf>
    <xf numFmtId="3" fontId="13" fillId="0" borderId="93" xfId="0" applyNumberFormat="1" applyFont="1" applyFill="1" applyBorder="1" applyAlignment="1">
      <alignment/>
    </xf>
    <xf numFmtId="3" fontId="13" fillId="0" borderId="32" xfId="0" applyNumberFormat="1" applyFont="1" applyFill="1" applyBorder="1" applyAlignment="1">
      <alignment/>
    </xf>
    <xf numFmtId="3" fontId="13" fillId="0" borderId="94" xfId="0" applyNumberFormat="1" applyFont="1" applyFill="1" applyBorder="1" applyAlignment="1">
      <alignment/>
    </xf>
    <xf numFmtId="3" fontId="29" fillId="0" borderId="83" xfId="0" applyNumberFormat="1" applyFont="1" applyFill="1" applyBorder="1" applyAlignment="1">
      <alignment/>
    </xf>
    <xf numFmtId="3" fontId="29" fillId="0" borderId="93" xfId="0" applyNumberFormat="1" applyFont="1" applyFill="1" applyBorder="1" applyAlignment="1">
      <alignment/>
    </xf>
    <xf numFmtId="3" fontId="28" fillId="0" borderId="80" xfId="0" applyNumberFormat="1" applyFont="1" applyFill="1" applyBorder="1" applyAlignment="1">
      <alignment/>
    </xf>
  </cellXfs>
  <cellStyles count="21">
    <cellStyle name="Normal" xfId="0"/>
    <cellStyle name="_JNP_6300" xfId="16"/>
    <cellStyle name="_JNP_6300_1" xfId="17"/>
    <cellStyle name="_JNPIII29.11" xfId="18"/>
    <cellStyle name="_OB_JNP_2003" xfId="19"/>
    <cellStyle name="Comma" xfId="20"/>
    <cellStyle name="Comma [0]" xfId="21"/>
    <cellStyle name="Euro" xfId="22"/>
    <cellStyle name="Hyperlink" xfId="23"/>
    <cellStyle name="Currency" xfId="24"/>
    <cellStyle name="Currency [0]" xfId="25"/>
    <cellStyle name="_x0001_n" xfId="26"/>
    <cellStyle name="Nedefinován" xfId="27"/>
    <cellStyle name="normální_Perka 13-závěr" xfId="28"/>
    <cellStyle name="normální_Příjmy město oddíly SR 2000" xfId="29"/>
    <cellStyle name="normální_Výdaje" xfId="30"/>
    <cellStyle name="normální_Výdaje 2001-tab" xfId="31"/>
    <cellStyle name="normální_Výdaje SR 2000" xfId="32"/>
    <cellStyle name="normální_Výdaje2.12" xfId="33"/>
    <cellStyle name="Percent" xfId="34"/>
    <cellStyle name="Followed Hyperlink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Klouzavý průměr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Skutečnost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Oddíly!#REF!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Předpověď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Oddíly!#REF!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83860"/>
        <c:axId val="59254741"/>
      </c:lineChart>
      <c:catAx>
        <c:axId val="6583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254741"/>
        <c:crosses val="autoZero"/>
        <c:auto val="1"/>
        <c:lblOffset val="100"/>
        <c:noMultiLvlLbl val="0"/>
      </c:catAx>
      <c:valAx>
        <c:axId val="59254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/>
                  <a:t>Hodnota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8386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graphicFrame>
      <xdr:nvGraphicFramePr>
        <xdr:cNvPr id="1" name="Chart 1"/>
        <xdr:cNvGraphicFramePr/>
      </xdr:nvGraphicFramePr>
      <xdr:xfrm>
        <a:off x="6181725" y="19621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I82"/>
  <sheetViews>
    <sheetView showZeros="0" tabSelected="1" zoomScale="75" zoomScaleNormal="75" zoomScaleSheetLayoutView="55" workbookViewId="0" topLeftCell="A1">
      <pane ySplit="6" topLeftCell="BM7" activePane="bottomLeft" state="frozen"/>
      <selection pane="topLeft" activeCell="B1" sqref="B1"/>
      <selection pane="bottomLeft" activeCell="B4" sqref="B4"/>
    </sheetView>
  </sheetViews>
  <sheetFormatPr defaultColWidth="9.00390625" defaultRowHeight="12.75"/>
  <cols>
    <col min="1" max="1" width="5.25390625" style="50" hidden="1" customWidth="1"/>
    <col min="2" max="2" width="8.25390625" style="50" customWidth="1"/>
    <col min="3" max="3" width="8.25390625" style="52" hidden="1" customWidth="1"/>
    <col min="4" max="4" width="72.875" style="53" customWidth="1"/>
    <col min="5" max="6" width="22.25390625" style="50" customWidth="1"/>
    <col min="7" max="7" width="9.125" style="50" customWidth="1"/>
    <col min="8" max="8" width="9.25390625" style="50" bestFit="1" customWidth="1"/>
    <col min="9" max="16384" width="9.125" style="50" customWidth="1"/>
  </cols>
  <sheetData>
    <row r="1" spans="1:6" ht="25.5">
      <c r="A1" s="260" t="s">
        <v>207</v>
      </c>
      <c r="B1" s="260"/>
      <c r="C1" s="260"/>
      <c r="D1" s="260"/>
      <c r="E1" s="260"/>
      <c r="F1" s="260"/>
    </row>
    <row r="2" spans="1:6" ht="25.5">
      <c r="A2" s="49"/>
      <c r="B2" s="260" t="s">
        <v>102</v>
      </c>
      <c r="C2" s="260"/>
      <c r="D2" s="260"/>
      <c r="E2" s="260"/>
      <c r="F2" s="260"/>
    </row>
    <row r="3" ht="10.5" customHeight="1">
      <c r="A3" s="51"/>
    </row>
    <row r="4" ht="13.5" thickBot="1"/>
    <row r="5" spans="1:6" s="60" customFormat="1" ht="19.5" thickBot="1">
      <c r="A5" s="54" t="s">
        <v>103</v>
      </c>
      <c r="B5" s="55" t="s">
        <v>104</v>
      </c>
      <c r="C5" s="56" t="s">
        <v>1</v>
      </c>
      <c r="D5" s="57" t="s">
        <v>105</v>
      </c>
      <c r="E5" s="58" t="s">
        <v>206</v>
      </c>
      <c r="F5" s="59" t="s">
        <v>106</v>
      </c>
    </row>
    <row r="6" spans="1:6" s="60" customFormat="1" ht="19.5" thickBot="1">
      <c r="A6" s="61"/>
      <c r="B6" s="62"/>
      <c r="C6" s="63"/>
      <c r="D6" s="64"/>
      <c r="E6" s="65"/>
      <c r="F6" s="66" t="s">
        <v>20</v>
      </c>
    </row>
    <row r="7" spans="1:6" ht="21" thickTop="1">
      <c r="A7" s="67">
        <v>1</v>
      </c>
      <c r="B7" s="68">
        <v>10</v>
      </c>
      <c r="C7" s="69"/>
      <c r="D7" s="70" t="s">
        <v>107</v>
      </c>
      <c r="E7" s="71">
        <f>'odd.-§'!E9</f>
        <v>16233</v>
      </c>
      <c r="F7" s="72">
        <f aca="true" t="shared" si="0" ref="F7:F25">IF(E7&lt;=0,0,E7/$E$26*100)</f>
        <v>0.19881102848240792</v>
      </c>
    </row>
    <row r="8" spans="1:6" ht="20.25">
      <c r="A8" s="67">
        <v>2</v>
      </c>
      <c r="B8" s="73">
        <v>21</v>
      </c>
      <c r="C8" s="74"/>
      <c r="D8" s="75" t="s">
        <v>108</v>
      </c>
      <c r="E8" s="71">
        <f>'odd.-§'!E14</f>
        <v>44852</v>
      </c>
      <c r="F8" s="76">
        <f t="shared" si="0"/>
        <v>0.5493175783584648</v>
      </c>
    </row>
    <row r="9" spans="1:6" ht="20.25">
      <c r="A9" s="67">
        <v>2</v>
      </c>
      <c r="B9" s="73">
        <v>22</v>
      </c>
      <c r="C9" s="74"/>
      <c r="D9" s="75" t="s">
        <v>109</v>
      </c>
      <c r="E9" s="71">
        <f>'odd.-§'!E21</f>
        <v>2350408</v>
      </c>
      <c r="F9" s="76">
        <f t="shared" si="0"/>
        <v>28.786239871451947</v>
      </c>
    </row>
    <row r="10" spans="1:6" ht="20.25">
      <c r="A10" s="67">
        <v>2</v>
      </c>
      <c r="B10" s="73">
        <v>23</v>
      </c>
      <c r="C10" s="74"/>
      <c r="D10" s="75" t="s">
        <v>110</v>
      </c>
      <c r="E10" s="71">
        <f>'odd.-§'!E29</f>
        <v>12515</v>
      </c>
      <c r="F10" s="76">
        <f t="shared" si="0"/>
        <v>0.15327542792196977</v>
      </c>
    </row>
    <row r="11" spans="1:6" ht="20.25">
      <c r="A11" s="67">
        <v>3</v>
      </c>
      <c r="B11" s="73">
        <v>31</v>
      </c>
      <c r="C11" s="74"/>
      <c r="D11" s="75" t="s">
        <v>111</v>
      </c>
      <c r="E11" s="71">
        <f>'odd.-§'!E37</f>
        <v>27166</v>
      </c>
      <c r="F11" s="76">
        <f t="shared" si="0"/>
        <v>0.3327111685919481</v>
      </c>
    </row>
    <row r="12" spans="1:6" ht="20.25">
      <c r="A12" s="67">
        <v>3</v>
      </c>
      <c r="B12" s="73">
        <v>33</v>
      </c>
      <c r="C12" s="74"/>
      <c r="D12" s="75" t="s">
        <v>112</v>
      </c>
      <c r="E12" s="71">
        <f>'odd.-§'!E49</f>
        <v>706280</v>
      </c>
      <c r="F12" s="76">
        <f t="shared" si="0"/>
        <v>8.650049479243213</v>
      </c>
    </row>
    <row r="13" spans="1:6" ht="20.25">
      <c r="A13" s="67">
        <v>3</v>
      </c>
      <c r="B13" s="73">
        <v>34</v>
      </c>
      <c r="C13" s="74"/>
      <c r="D13" s="75" t="s">
        <v>113</v>
      </c>
      <c r="E13" s="71">
        <f>'odd.-§'!E55</f>
        <v>167673</v>
      </c>
      <c r="F13" s="76">
        <f t="shared" si="0"/>
        <v>2.053547808706387</v>
      </c>
    </row>
    <row r="14" spans="1:6" ht="20.25">
      <c r="A14" s="67">
        <v>3</v>
      </c>
      <c r="B14" s="73">
        <v>35</v>
      </c>
      <c r="C14" s="74"/>
      <c r="D14" s="75" t="s">
        <v>114</v>
      </c>
      <c r="E14" s="71">
        <f>'odd.-§'!E64</f>
        <v>138826</v>
      </c>
      <c r="F14" s="76">
        <f t="shared" si="0"/>
        <v>1.7002488658965542</v>
      </c>
    </row>
    <row r="15" spans="1:6" ht="20.25">
      <c r="A15" s="67">
        <v>3</v>
      </c>
      <c r="B15" s="73">
        <v>36</v>
      </c>
      <c r="C15" s="74"/>
      <c r="D15" s="75" t="s">
        <v>115</v>
      </c>
      <c r="E15" s="71">
        <f>'odd.-§'!E75</f>
        <v>1083889</v>
      </c>
      <c r="F15" s="76">
        <f t="shared" si="0"/>
        <v>13.274754318411178</v>
      </c>
    </row>
    <row r="16" spans="1:6" ht="20.25">
      <c r="A16" s="67">
        <v>3</v>
      </c>
      <c r="B16" s="73">
        <v>37</v>
      </c>
      <c r="C16" s="74"/>
      <c r="D16" s="75" t="s">
        <v>116</v>
      </c>
      <c r="E16" s="71">
        <f>'odd.-§'!E90</f>
        <v>472195</v>
      </c>
      <c r="F16" s="76">
        <f t="shared" si="0"/>
        <v>5.783131497212506</v>
      </c>
    </row>
    <row r="17" spans="1:6" ht="20.25">
      <c r="A17" s="67"/>
      <c r="B17" s="73">
        <v>38</v>
      </c>
      <c r="C17" s="74"/>
      <c r="D17" s="75" t="s">
        <v>178</v>
      </c>
      <c r="E17" s="71">
        <f>'odd.-§'!E92</f>
        <v>9500</v>
      </c>
      <c r="F17" s="76">
        <f>IF(E17&lt;=0,0,E17/$E$26*100)</f>
        <v>0.11634970557400821</v>
      </c>
    </row>
    <row r="18" spans="1:6" ht="20.25">
      <c r="A18" s="67">
        <v>4</v>
      </c>
      <c r="B18" s="73">
        <v>43</v>
      </c>
      <c r="C18" s="74"/>
      <c r="D18" s="75" t="s">
        <v>117</v>
      </c>
      <c r="E18" s="77">
        <f>'odd.-§'!E104</f>
        <v>273258</v>
      </c>
      <c r="F18" s="76">
        <f t="shared" si="0"/>
        <v>3.346682931130772</v>
      </c>
    </row>
    <row r="19" spans="1:6" ht="20.25">
      <c r="A19" s="67">
        <v>5</v>
      </c>
      <c r="B19" s="73">
        <v>52</v>
      </c>
      <c r="C19" s="74"/>
      <c r="D19" s="75" t="s">
        <v>118</v>
      </c>
      <c r="E19" s="77">
        <f>'odd.-§'!E111</f>
        <v>1000</v>
      </c>
      <c r="F19" s="76">
        <f t="shared" si="0"/>
        <v>0.01224733742884297</v>
      </c>
    </row>
    <row r="20" spans="1:6" ht="20.25">
      <c r="A20" s="67">
        <v>5</v>
      </c>
      <c r="B20" s="73">
        <v>53</v>
      </c>
      <c r="C20" s="74"/>
      <c r="D20" s="75" t="s">
        <v>28</v>
      </c>
      <c r="E20" s="77">
        <f>'odd.-§'!E115</f>
        <v>343631</v>
      </c>
      <c r="F20" s="76">
        <f t="shared" si="0"/>
        <v>4.208564808010738</v>
      </c>
    </row>
    <row r="21" spans="1:6" ht="20.25">
      <c r="A21" s="67">
        <v>6</v>
      </c>
      <c r="B21" s="73">
        <v>55</v>
      </c>
      <c r="C21" s="74"/>
      <c r="D21" s="75" t="s">
        <v>119</v>
      </c>
      <c r="E21" s="77">
        <f>'odd.-§'!E118</f>
        <v>3000</v>
      </c>
      <c r="F21" s="76">
        <f t="shared" si="0"/>
        <v>0.03674201228652891</v>
      </c>
    </row>
    <row r="22" spans="1:6" ht="20.25">
      <c r="A22" s="67">
        <v>6</v>
      </c>
      <c r="B22" s="73">
        <v>61</v>
      </c>
      <c r="C22" s="74"/>
      <c r="D22" s="75" t="s">
        <v>120</v>
      </c>
      <c r="E22" s="77">
        <f>'odd.-§'!E124</f>
        <v>884551</v>
      </c>
      <c r="F22" s="76">
        <f t="shared" si="0"/>
        <v>10.833394570020477</v>
      </c>
    </row>
    <row r="23" spans="1:6" ht="20.25">
      <c r="A23" s="67">
        <v>6</v>
      </c>
      <c r="B23" s="73">
        <v>62</v>
      </c>
      <c r="C23" s="74"/>
      <c r="D23" s="75" t="s">
        <v>121</v>
      </c>
      <c r="E23" s="77">
        <f>'odd.-§'!E128</f>
        <v>14872</v>
      </c>
      <c r="F23" s="76">
        <f t="shared" si="0"/>
        <v>0.18214240224175265</v>
      </c>
    </row>
    <row r="24" spans="1:6" ht="20.25">
      <c r="A24" s="78">
        <v>6</v>
      </c>
      <c r="B24" s="73">
        <v>63</v>
      </c>
      <c r="C24" s="74"/>
      <c r="D24" s="75" t="s">
        <v>122</v>
      </c>
      <c r="E24" s="77">
        <f>'odd.-§'!E132</f>
        <v>616646</v>
      </c>
      <c r="F24" s="76">
        <f t="shared" si="0"/>
        <v>7.552271636146301</v>
      </c>
    </row>
    <row r="25" spans="1:6" ht="21" thickBot="1">
      <c r="A25" s="79"/>
      <c r="B25" s="73">
        <v>64</v>
      </c>
      <c r="C25" s="74"/>
      <c r="D25" s="75" t="s">
        <v>123</v>
      </c>
      <c r="E25" s="77">
        <f>'odd.-§'!E135</f>
        <v>998545</v>
      </c>
      <c r="F25" s="76">
        <f t="shared" si="0"/>
        <v>12.229517552884003</v>
      </c>
    </row>
    <row r="26" spans="1:6" ht="21.75" thickBot="1" thickTop="1">
      <c r="A26" s="80"/>
      <c r="B26" s="81"/>
      <c r="C26" s="82"/>
      <c r="D26" s="83" t="s">
        <v>18</v>
      </c>
      <c r="E26" s="84">
        <f>SUM(E7:E25)</f>
        <v>8165040</v>
      </c>
      <c r="F26" s="85">
        <f>SUM(F7:F25)</f>
        <v>99.99999999999999</v>
      </c>
    </row>
    <row r="27" spans="1:6" ht="21" thickTop="1">
      <c r="A27" s="86"/>
      <c r="B27" s="87"/>
      <c r="C27" s="88"/>
      <c r="D27" s="89"/>
      <c r="E27" s="90"/>
      <c r="F27" s="91"/>
    </row>
    <row r="28" spans="1:6" ht="20.25">
      <c r="A28" s="92"/>
      <c r="B28" s="73">
        <v>22</v>
      </c>
      <c r="C28" s="74"/>
      <c r="D28" s="75" t="s">
        <v>109</v>
      </c>
      <c r="E28" s="93">
        <f>'odd.-§'!F21</f>
        <v>233700</v>
      </c>
      <c r="F28" s="94">
        <f aca="true" t="shared" si="1" ref="F28:F39">IF(E28&lt;=0,0,E28/$E$40*100)</f>
        <v>8.069645494983146</v>
      </c>
    </row>
    <row r="29" spans="1:6" ht="20.25">
      <c r="A29" s="92"/>
      <c r="B29" s="73">
        <v>23</v>
      </c>
      <c r="C29" s="74"/>
      <c r="D29" s="75" t="s">
        <v>110</v>
      </c>
      <c r="E29" s="93">
        <f>'odd.-§'!F29</f>
        <v>1340910</v>
      </c>
      <c r="F29" s="94">
        <f t="shared" si="1"/>
        <v>46.301533336233845</v>
      </c>
    </row>
    <row r="30" spans="1:6" ht="20.25">
      <c r="A30" s="92"/>
      <c r="B30" s="73">
        <v>31</v>
      </c>
      <c r="C30" s="74"/>
      <c r="D30" s="75" t="s">
        <v>111</v>
      </c>
      <c r="E30" s="93">
        <f>'odd.-§'!F37</f>
        <v>162670</v>
      </c>
      <c r="F30" s="94">
        <f t="shared" si="1"/>
        <v>5.6169843075263515</v>
      </c>
    </row>
    <row r="31" spans="1:6" ht="20.25">
      <c r="A31" s="92"/>
      <c r="B31" s="73">
        <v>33</v>
      </c>
      <c r="C31" s="74"/>
      <c r="D31" s="75" t="s">
        <v>112</v>
      </c>
      <c r="E31" s="93">
        <f>'odd.-§'!F49</f>
        <v>68281</v>
      </c>
      <c r="F31" s="94">
        <f t="shared" si="1"/>
        <v>2.3577383998414385</v>
      </c>
    </row>
    <row r="32" spans="1:6" ht="20.25">
      <c r="A32" s="92"/>
      <c r="B32" s="73">
        <v>34</v>
      </c>
      <c r="C32" s="74"/>
      <c r="D32" s="75" t="s">
        <v>113</v>
      </c>
      <c r="E32" s="93">
        <f>'odd.-§'!F55</f>
        <v>23181</v>
      </c>
      <c r="F32" s="94">
        <f t="shared" si="1"/>
        <v>0.8004383920376735</v>
      </c>
    </row>
    <row r="33" spans="1:6" ht="20.25">
      <c r="A33" s="92"/>
      <c r="B33" s="73">
        <v>35</v>
      </c>
      <c r="C33" s="74"/>
      <c r="D33" s="75" t="s">
        <v>114</v>
      </c>
      <c r="E33" s="93">
        <f>'odd.-§'!F64</f>
        <v>13515</v>
      </c>
      <c r="F33" s="94">
        <f t="shared" si="1"/>
        <v>0.46667205333631673</v>
      </c>
    </row>
    <row r="34" spans="1:6" ht="20.25">
      <c r="A34" s="92"/>
      <c r="B34" s="73">
        <v>36</v>
      </c>
      <c r="C34" s="74"/>
      <c r="D34" s="75" t="s">
        <v>115</v>
      </c>
      <c r="E34" s="93">
        <f>'odd.-§'!F75</f>
        <v>758920</v>
      </c>
      <c r="F34" s="94">
        <f t="shared" si="1"/>
        <v>26.205457248834442</v>
      </c>
    </row>
    <row r="35" spans="1:6" ht="20.25">
      <c r="A35" s="92"/>
      <c r="B35" s="73">
        <v>37</v>
      </c>
      <c r="C35" s="74"/>
      <c r="D35" s="75" t="s">
        <v>116</v>
      </c>
      <c r="E35" s="93">
        <f>'odd.-§'!F90</f>
        <v>59615</v>
      </c>
      <c r="F35" s="94">
        <f t="shared" si="1"/>
        <v>2.058501994794267</v>
      </c>
    </row>
    <row r="36" spans="1:6" ht="20.25">
      <c r="A36" s="92"/>
      <c r="B36" s="73">
        <v>43</v>
      </c>
      <c r="C36" s="74"/>
      <c r="D36" s="75" t="s">
        <v>117</v>
      </c>
      <c r="E36" s="93">
        <f>'odd.-§'!F104</f>
        <v>63595</v>
      </c>
      <c r="F36" s="94">
        <f t="shared" si="1"/>
        <v>2.1959311307379252</v>
      </c>
    </row>
    <row r="37" spans="1:6" ht="20.25">
      <c r="A37" s="92"/>
      <c r="B37" s="73">
        <v>53</v>
      </c>
      <c r="C37" s="74"/>
      <c r="D37" s="75" t="s">
        <v>28</v>
      </c>
      <c r="E37" s="93">
        <f>'odd.-§'!F115</f>
        <v>19971</v>
      </c>
      <c r="F37" s="94">
        <f t="shared" si="1"/>
        <v>0.6895973050077381</v>
      </c>
    </row>
    <row r="38" spans="1:6" ht="20.25">
      <c r="A38" s="92"/>
      <c r="B38" s="73">
        <v>61</v>
      </c>
      <c r="C38" s="74"/>
      <c r="D38" s="75" t="s">
        <v>120</v>
      </c>
      <c r="E38" s="93">
        <f>'odd.-§'!F124</f>
        <v>149680</v>
      </c>
      <c r="F38" s="94">
        <f t="shared" si="1"/>
        <v>5.168440469358482</v>
      </c>
    </row>
    <row r="39" spans="1:6" ht="21" thickBot="1">
      <c r="A39" s="92"/>
      <c r="B39" s="73">
        <v>62</v>
      </c>
      <c r="C39" s="74"/>
      <c r="D39" s="75" t="s">
        <v>121</v>
      </c>
      <c r="E39" s="93">
        <f>'odd.-§'!F128</f>
        <v>2000</v>
      </c>
      <c r="F39" s="94">
        <f t="shared" si="1"/>
        <v>0.06905986730837095</v>
      </c>
    </row>
    <row r="40" spans="1:9" s="230" customFormat="1" ht="21.75" thickBot="1" thickTop="1">
      <c r="A40" s="229"/>
      <c r="B40" s="95"/>
      <c r="C40" s="96"/>
      <c r="D40" s="83" t="s">
        <v>19</v>
      </c>
      <c r="E40" s="97">
        <f>SUM(E28:E39)</f>
        <v>2896038</v>
      </c>
      <c r="F40" s="85">
        <f>SUM(F28:F39)</f>
        <v>100.00000000000001</v>
      </c>
      <c r="I40" s="231"/>
    </row>
    <row r="41" spans="1:6" ht="21" thickTop="1">
      <c r="A41" s="92"/>
      <c r="B41" s="98"/>
      <c r="C41" s="99"/>
      <c r="D41" s="100"/>
      <c r="E41" s="101"/>
      <c r="F41" s="91"/>
    </row>
    <row r="42" spans="1:6" ht="20.25">
      <c r="A42" s="92"/>
      <c r="B42" s="68">
        <v>10</v>
      </c>
      <c r="C42" s="69"/>
      <c r="D42" s="70" t="s">
        <v>107</v>
      </c>
      <c r="E42" s="102">
        <f>E7</f>
        <v>16233</v>
      </c>
      <c r="F42" s="94">
        <f aca="true" t="shared" si="2" ref="F42:F60">IF(E42&lt;=0,0,E42/$E$62*100)</f>
        <v>0.1467578476528237</v>
      </c>
    </row>
    <row r="43" spans="1:6" ht="20.25">
      <c r="A43" s="92"/>
      <c r="B43" s="73">
        <v>21</v>
      </c>
      <c r="C43" s="74"/>
      <c r="D43" s="75" t="s">
        <v>108</v>
      </c>
      <c r="E43" s="102">
        <f>E8</f>
        <v>44852</v>
      </c>
      <c r="F43" s="94">
        <f t="shared" si="2"/>
        <v>0.4054939310616922</v>
      </c>
    </row>
    <row r="44" spans="1:6" ht="20.25">
      <c r="A44" s="92"/>
      <c r="B44" s="73">
        <v>22</v>
      </c>
      <c r="C44" s="74"/>
      <c r="D44" s="75" t="s">
        <v>109</v>
      </c>
      <c r="E44" s="102">
        <f aca="true" t="shared" si="3" ref="E44:E51">E9+E28</f>
        <v>2584108</v>
      </c>
      <c r="F44" s="94">
        <f t="shared" si="2"/>
        <v>23.36217139052812</v>
      </c>
    </row>
    <row r="45" spans="1:6" ht="20.25">
      <c r="A45" s="92"/>
      <c r="B45" s="73">
        <v>23</v>
      </c>
      <c r="C45" s="74"/>
      <c r="D45" s="75" t="s">
        <v>110</v>
      </c>
      <c r="E45" s="102">
        <f t="shared" si="3"/>
        <v>1353425</v>
      </c>
      <c r="F45" s="94">
        <f t="shared" si="2"/>
        <v>12.23592311707774</v>
      </c>
    </row>
    <row r="46" spans="1:6" ht="20.25">
      <c r="A46" s="92"/>
      <c r="B46" s="73">
        <v>31</v>
      </c>
      <c r="C46" s="74"/>
      <c r="D46" s="75" t="s">
        <v>111</v>
      </c>
      <c r="E46" s="102">
        <f t="shared" si="3"/>
        <v>189836</v>
      </c>
      <c r="F46" s="94">
        <f t="shared" si="2"/>
        <v>1.7162522495547</v>
      </c>
    </row>
    <row r="47" spans="1:6" ht="20.25">
      <c r="A47" s="92"/>
      <c r="B47" s="73">
        <v>33</v>
      </c>
      <c r="C47" s="74"/>
      <c r="D47" s="75" t="s">
        <v>112</v>
      </c>
      <c r="E47" s="102">
        <f t="shared" si="3"/>
        <v>774561</v>
      </c>
      <c r="F47" s="94">
        <f t="shared" si="2"/>
        <v>7.0025814843725</v>
      </c>
    </row>
    <row r="48" spans="1:6" ht="20.25">
      <c r="A48" s="92"/>
      <c r="B48" s="73">
        <v>34</v>
      </c>
      <c r="C48" s="74"/>
      <c r="D48" s="75" t="s">
        <v>113</v>
      </c>
      <c r="E48" s="102">
        <f t="shared" si="3"/>
        <v>190854</v>
      </c>
      <c r="F48" s="94">
        <f t="shared" si="2"/>
        <v>1.725455692474097</v>
      </c>
    </row>
    <row r="49" spans="1:6" ht="20.25">
      <c r="A49" s="92"/>
      <c r="B49" s="73">
        <v>35</v>
      </c>
      <c r="C49" s="74"/>
      <c r="D49" s="75" t="s">
        <v>114</v>
      </c>
      <c r="E49" s="102">
        <f t="shared" si="3"/>
        <v>152341</v>
      </c>
      <c r="F49" s="94">
        <f t="shared" si="2"/>
        <v>1.3772708229704194</v>
      </c>
    </row>
    <row r="50" spans="1:6" ht="20.25">
      <c r="A50" s="92"/>
      <c r="B50" s="73">
        <v>36</v>
      </c>
      <c r="C50" s="74"/>
      <c r="D50" s="75" t="s">
        <v>115</v>
      </c>
      <c r="E50" s="102">
        <f t="shared" si="3"/>
        <v>1842809</v>
      </c>
      <c r="F50" s="94">
        <f t="shared" si="2"/>
        <v>16.660302006730266</v>
      </c>
    </row>
    <row r="51" spans="1:6" ht="20.25">
      <c r="A51" s="92"/>
      <c r="B51" s="73">
        <v>37</v>
      </c>
      <c r="C51" s="74"/>
      <c r="D51" s="75" t="s">
        <v>116</v>
      </c>
      <c r="E51" s="102">
        <f t="shared" si="3"/>
        <v>531810</v>
      </c>
      <c r="F51" s="94">
        <f t="shared" si="2"/>
        <v>4.807940057922021</v>
      </c>
    </row>
    <row r="52" spans="1:6" ht="20.25">
      <c r="A52" s="92"/>
      <c r="B52" s="73">
        <v>38</v>
      </c>
      <c r="C52" s="74"/>
      <c r="D52" s="75" t="s">
        <v>178</v>
      </c>
      <c r="E52" s="102">
        <f>E17</f>
        <v>9500</v>
      </c>
      <c r="F52" s="94">
        <f>IF(E52&lt;=0,0,E52/$E$62*100)</f>
        <v>0.08588674630085784</v>
      </c>
    </row>
    <row r="53" spans="1:6" ht="20.25">
      <c r="A53" s="92"/>
      <c r="B53" s="73">
        <v>43</v>
      </c>
      <c r="C53" s="74"/>
      <c r="D53" s="75" t="s">
        <v>117</v>
      </c>
      <c r="E53" s="102">
        <f>E36+E18</f>
        <v>336853</v>
      </c>
      <c r="F53" s="94">
        <f t="shared" si="2"/>
        <v>3.045390331756091</v>
      </c>
    </row>
    <row r="54" spans="1:6" ht="20.25">
      <c r="A54" s="92"/>
      <c r="B54" s="73">
        <v>52</v>
      </c>
      <c r="C54" s="74"/>
      <c r="D54" s="75" t="s">
        <v>118</v>
      </c>
      <c r="E54" s="102">
        <f>E19</f>
        <v>1000</v>
      </c>
      <c r="F54" s="94">
        <f t="shared" si="2"/>
        <v>0.009040710136932405</v>
      </c>
    </row>
    <row r="55" spans="1:6" ht="20.25">
      <c r="A55" s="92"/>
      <c r="B55" s="73">
        <v>53</v>
      </c>
      <c r="C55" s="74"/>
      <c r="D55" s="75" t="s">
        <v>28</v>
      </c>
      <c r="E55" s="102">
        <f>E20+E37</f>
        <v>363602</v>
      </c>
      <c r="F55" s="94">
        <f t="shared" si="2"/>
        <v>3.287220287208896</v>
      </c>
    </row>
    <row r="56" spans="1:6" ht="20.25">
      <c r="A56" s="92"/>
      <c r="B56" s="73">
        <v>55</v>
      </c>
      <c r="C56" s="74"/>
      <c r="D56" s="75" t="s">
        <v>119</v>
      </c>
      <c r="E56" s="102">
        <f>E21</f>
        <v>3000</v>
      </c>
      <c r="F56" s="94">
        <f t="shared" si="2"/>
        <v>0.027122130410797213</v>
      </c>
    </row>
    <row r="57" spans="1:6" ht="20.25">
      <c r="A57" s="92"/>
      <c r="B57" s="73">
        <v>61</v>
      </c>
      <c r="C57" s="74"/>
      <c r="D57" s="75" t="s">
        <v>120</v>
      </c>
      <c r="E57" s="102">
        <f>E22+E38</f>
        <v>1034231</v>
      </c>
      <c r="F57" s="94">
        <f t="shared" si="2"/>
        <v>9.350182685629738</v>
      </c>
    </row>
    <row r="58" spans="1:6" ht="20.25">
      <c r="A58" s="92"/>
      <c r="B58" s="73">
        <v>62</v>
      </c>
      <c r="C58" s="74"/>
      <c r="D58" s="75" t="s">
        <v>121</v>
      </c>
      <c r="E58" s="102">
        <f>E23+E39</f>
        <v>16872</v>
      </c>
      <c r="F58" s="94">
        <f t="shared" si="2"/>
        <v>0.15253486143032352</v>
      </c>
    </row>
    <row r="59" spans="1:6" ht="20.25">
      <c r="A59" s="92"/>
      <c r="B59" s="73">
        <v>63</v>
      </c>
      <c r="C59" s="74"/>
      <c r="D59" s="75" t="s">
        <v>122</v>
      </c>
      <c r="E59" s="102">
        <f>E24</f>
        <v>616646</v>
      </c>
      <c r="F59" s="94">
        <f t="shared" si="2"/>
        <v>5.574917743098819</v>
      </c>
    </row>
    <row r="60" spans="1:6" ht="20.25">
      <c r="A60" s="92"/>
      <c r="B60" s="73">
        <v>64</v>
      </c>
      <c r="C60" s="74"/>
      <c r="D60" s="75" t="s">
        <v>123</v>
      </c>
      <c r="E60" s="102">
        <f>E25</f>
        <v>998545</v>
      </c>
      <c r="F60" s="94">
        <f t="shared" si="2"/>
        <v>9.027555903683167</v>
      </c>
    </row>
    <row r="61" spans="1:6" ht="16.5" thickBot="1">
      <c r="A61" s="92"/>
      <c r="B61" s="103"/>
      <c r="C61" s="104"/>
      <c r="D61" s="105"/>
      <c r="E61" s="106"/>
      <c r="F61" s="107">
        <f>IF(E61&lt;=0,0,E61/#REF!*100)</f>
        <v>0</v>
      </c>
    </row>
    <row r="62" spans="1:6" s="114" customFormat="1" ht="21" thickBot="1">
      <c r="A62" s="108"/>
      <c r="B62" s="109"/>
      <c r="C62" s="110"/>
      <c r="D62" s="111" t="s">
        <v>204</v>
      </c>
      <c r="E62" s="112">
        <f>SUM(E42:E61)</f>
        <v>11061078</v>
      </c>
      <c r="F62" s="113">
        <f>SUM(F42:F60)</f>
        <v>100</v>
      </c>
    </row>
    <row r="63" spans="1:5" ht="12.75">
      <c r="A63" s="115"/>
      <c r="B63" s="115"/>
      <c r="C63" s="116"/>
      <c r="D63" s="117"/>
      <c r="E63" s="115"/>
    </row>
    <row r="64" spans="1:5" ht="12.75">
      <c r="A64" s="115"/>
      <c r="B64" s="115"/>
      <c r="C64" s="116"/>
      <c r="D64" s="117"/>
      <c r="E64" s="118"/>
    </row>
    <row r="65" spans="1:5" ht="12.75">
      <c r="A65" s="115"/>
      <c r="B65" s="115"/>
      <c r="C65" s="116"/>
      <c r="D65" s="117"/>
      <c r="E65" s="118"/>
    </row>
    <row r="66" spans="1:5" ht="12.75">
      <c r="A66" s="115"/>
      <c r="B66" s="115"/>
      <c r="C66" s="116"/>
      <c r="D66" s="117"/>
      <c r="E66" s="115"/>
    </row>
    <row r="67" spans="1:5" ht="12.75">
      <c r="A67" s="115"/>
      <c r="B67" s="115"/>
      <c r="C67" s="116"/>
      <c r="D67" s="117"/>
      <c r="E67" s="118"/>
    </row>
    <row r="68" spans="1:5" ht="12.75">
      <c r="A68" s="115"/>
      <c r="B68" s="115"/>
      <c r="C68" s="116"/>
      <c r="D68" s="117"/>
      <c r="E68" s="115"/>
    </row>
    <row r="69" spans="1:5" ht="12.75">
      <c r="A69" s="115"/>
      <c r="B69" s="115"/>
      <c r="C69" s="116"/>
      <c r="D69" s="117"/>
      <c r="E69" s="115"/>
    </row>
    <row r="70" spans="1:5" ht="12.75">
      <c r="A70" s="115"/>
      <c r="B70" s="115"/>
      <c r="C70" s="116"/>
      <c r="D70" s="117"/>
      <c r="E70" s="115"/>
    </row>
    <row r="71" spans="1:5" ht="12.75">
      <c r="A71" s="115"/>
      <c r="B71" s="115"/>
      <c r="C71" s="116"/>
      <c r="D71" s="117"/>
      <c r="E71" s="115"/>
    </row>
    <row r="72" spans="1:5" ht="12.75">
      <c r="A72" s="115"/>
      <c r="B72" s="115"/>
      <c r="C72" s="116"/>
      <c r="D72" s="117"/>
      <c r="E72" s="115"/>
    </row>
    <row r="73" spans="1:5" ht="12.75">
      <c r="A73" s="115"/>
      <c r="B73" s="115"/>
      <c r="C73" s="116"/>
      <c r="D73" s="117"/>
      <c r="E73" s="115"/>
    </row>
    <row r="74" spans="1:5" ht="12.75">
      <c r="A74" s="115"/>
      <c r="B74" s="115"/>
      <c r="C74" s="116"/>
      <c r="D74" s="117"/>
      <c r="E74" s="115"/>
    </row>
    <row r="75" spans="1:5" ht="12.75">
      <c r="A75" s="115"/>
      <c r="B75" s="115"/>
      <c r="C75" s="116"/>
      <c r="D75" s="117"/>
      <c r="E75" s="115"/>
    </row>
    <row r="76" spans="1:5" ht="12.75">
      <c r="A76" s="115"/>
      <c r="B76" s="115"/>
      <c r="C76" s="116"/>
      <c r="D76" s="117"/>
      <c r="E76" s="115"/>
    </row>
    <row r="77" spans="1:5" ht="12.75">
      <c r="A77" s="115"/>
      <c r="B77" s="115"/>
      <c r="C77" s="116"/>
      <c r="D77" s="117"/>
      <c r="E77" s="115"/>
    </row>
    <row r="78" spans="1:5" ht="12.75">
      <c r="A78" s="115"/>
      <c r="B78" s="115"/>
      <c r="C78" s="116"/>
      <c r="D78" s="117"/>
      <c r="E78" s="115"/>
    </row>
    <row r="79" spans="1:5" ht="12.75">
      <c r="A79" s="115"/>
      <c r="B79" s="115"/>
      <c r="C79" s="116"/>
      <c r="D79" s="117"/>
      <c r="E79" s="115"/>
    </row>
    <row r="80" spans="1:5" ht="12.75">
      <c r="A80" s="115"/>
      <c r="B80" s="115"/>
      <c r="C80" s="116"/>
      <c r="D80" s="117"/>
      <c r="E80" s="115"/>
    </row>
    <row r="81" spans="1:5" ht="12.75">
      <c r="A81" s="115"/>
      <c r="B81" s="115"/>
      <c r="C81" s="116"/>
      <c r="D81" s="117"/>
      <c r="E81" s="115"/>
    </row>
    <row r="82" spans="2:5" ht="12.75">
      <c r="B82" s="115"/>
      <c r="C82" s="116"/>
      <c r="D82" s="117"/>
      <c r="E82" s="115"/>
    </row>
  </sheetData>
  <mergeCells count="2">
    <mergeCell ref="A1:F1"/>
    <mergeCell ref="B2:F2"/>
  </mergeCells>
  <printOptions horizontalCentered="1"/>
  <pageMargins left="0.5511811023622047" right="0.5905511811023623" top="0.62" bottom="0.3937007874015748" header="0.3937007874015748" footer="0.31496062992125984"/>
  <pageSetup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M174"/>
  <sheetViews>
    <sheetView showZeros="0" zoomScale="60" zoomScaleNormal="60" workbookViewId="0" topLeftCell="A1">
      <pane xSplit="4" ySplit="5" topLeftCell="E6" activePane="bottomRight" state="frozen"/>
      <selection pane="topLeft" activeCell="F72" sqref="F72"/>
      <selection pane="topRight" activeCell="F72" sqref="F72"/>
      <selection pane="bottomLeft" activeCell="F72" sqref="F72"/>
      <selection pane="bottomRight" activeCell="A2" sqref="A2"/>
    </sheetView>
  </sheetViews>
  <sheetFormatPr defaultColWidth="9.00390625" defaultRowHeight="12.75"/>
  <cols>
    <col min="1" max="2" width="9.25390625" style="1" customWidth="1"/>
    <col min="3" max="3" width="9.625" style="1" customWidth="1"/>
    <col min="4" max="4" width="63.625" style="1" customWidth="1"/>
    <col min="5" max="5" width="19.375" style="1" bestFit="1" customWidth="1"/>
    <col min="6" max="6" width="24.00390625" style="1" customWidth="1"/>
    <col min="7" max="7" width="17.75390625" style="1" bestFit="1" customWidth="1"/>
    <col min="8" max="8" width="16.125" style="1" bestFit="1" customWidth="1"/>
    <col min="9" max="9" width="16.75390625" style="1" bestFit="1" customWidth="1"/>
    <col min="10" max="16384" width="10.25390625" style="1" customWidth="1"/>
  </cols>
  <sheetData>
    <row r="1" spans="1:9" ht="30">
      <c r="A1" s="261" t="s">
        <v>208</v>
      </c>
      <c r="B1" s="261"/>
      <c r="C1" s="261"/>
      <c r="D1" s="261"/>
      <c r="E1" s="261"/>
      <c r="F1" s="261"/>
      <c r="G1" s="261"/>
      <c r="H1" s="261"/>
      <c r="I1" s="261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9" ht="16.5" thickBot="1">
      <c r="A3" s="2"/>
      <c r="B3" s="2"/>
      <c r="C3" s="2"/>
      <c r="D3" s="2"/>
      <c r="E3" s="2"/>
      <c r="F3" s="2"/>
      <c r="G3" s="2"/>
      <c r="H3" s="2"/>
      <c r="I3" s="2"/>
    </row>
    <row r="4" spans="1:9" ht="18.75">
      <c r="A4" s="119" t="s">
        <v>124</v>
      </c>
      <c r="B4" s="120" t="s">
        <v>104</v>
      </c>
      <c r="C4" s="3" t="s">
        <v>1</v>
      </c>
      <c r="D4" s="3" t="s">
        <v>2</v>
      </c>
      <c r="E4" s="4" t="s">
        <v>125</v>
      </c>
      <c r="F4" s="215" t="s">
        <v>126</v>
      </c>
      <c r="G4" s="121" t="s">
        <v>127</v>
      </c>
      <c r="H4" s="122" t="s">
        <v>128</v>
      </c>
      <c r="I4" s="5" t="s">
        <v>129</v>
      </c>
    </row>
    <row r="5" spans="1:9" ht="18.75">
      <c r="A5" s="123"/>
      <c r="B5" s="124"/>
      <c r="C5" s="125"/>
      <c r="D5" s="125"/>
      <c r="E5" s="216" t="s">
        <v>130</v>
      </c>
      <c r="F5" s="126" t="s">
        <v>177</v>
      </c>
      <c r="G5" s="127" t="s">
        <v>131</v>
      </c>
      <c r="H5" s="128" t="s">
        <v>20</v>
      </c>
      <c r="I5" s="129" t="s">
        <v>20</v>
      </c>
    </row>
    <row r="6" spans="1:9" ht="18.75">
      <c r="A6" s="123"/>
      <c r="B6" s="124"/>
      <c r="C6" s="125"/>
      <c r="D6" s="130"/>
      <c r="E6" s="126"/>
      <c r="F6" s="126"/>
      <c r="G6" s="131"/>
      <c r="H6" s="132"/>
      <c r="I6" s="133"/>
    </row>
    <row r="7" spans="1:9" ht="20.25">
      <c r="A7" s="134">
        <v>1</v>
      </c>
      <c r="B7" s="135">
        <v>10</v>
      </c>
      <c r="C7" s="135">
        <v>1014</v>
      </c>
      <c r="D7" s="6" t="s">
        <v>37</v>
      </c>
      <c r="E7" s="136">
        <f>SUM(Odd_podrobné!D8:D10)</f>
        <v>16163</v>
      </c>
      <c r="F7" s="136"/>
      <c r="G7" s="137">
        <f>+E7+F7</f>
        <v>16163</v>
      </c>
      <c r="H7" s="138">
        <f>IF(E7=0,0,E7/G7*100)</f>
        <v>100</v>
      </c>
      <c r="I7" s="139">
        <f>IF(G7=0,0,F7/G7*100)</f>
        <v>0</v>
      </c>
    </row>
    <row r="8" spans="1:9" ht="20.25">
      <c r="A8" s="134">
        <v>1</v>
      </c>
      <c r="B8" s="135">
        <v>10</v>
      </c>
      <c r="C8" s="135">
        <v>1037</v>
      </c>
      <c r="D8" s="6" t="s">
        <v>22</v>
      </c>
      <c r="E8" s="136">
        <f>Odd_podrobné!D11</f>
        <v>70</v>
      </c>
      <c r="F8" s="136"/>
      <c r="G8" s="137">
        <f>+E8+F8</f>
        <v>70</v>
      </c>
      <c r="H8" s="138">
        <f>IF(E8=0,0,E8/G8*100)</f>
        <v>100</v>
      </c>
      <c r="I8" s="139">
        <f>IF(G8=0,0,F8/G8*100)</f>
        <v>0</v>
      </c>
    </row>
    <row r="9" spans="1:9" ht="20.25">
      <c r="A9" s="140" t="s">
        <v>38</v>
      </c>
      <c r="B9" s="141"/>
      <c r="C9" s="141"/>
      <c r="D9" s="142"/>
      <c r="E9" s="143">
        <f>SUM(E7:E8)</f>
        <v>16233</v>
      </c>
      <c r="F9" s="143">
        <f>SUM(F7:F8)</f>
        <v>0</v>
      </c>
      <c r="G9" s="143">
        <f>SUM(G7:G8)</f>
        <v>16233</v>
      </c>
      <c r="H9" s="144">
        <f>IF(E9=0,0,E9/G9*100)</f>
        <v>100</v>
      </c>
      <c r="I9" s="145">
        <f>IF(G9=0,0,F9/G9*100)</f>
        <v>0</v>
      </c>
    </row>
    <row r="10" spans="1:9" ht="21" thickBot="1">
      <c r="A10" s="146"/>
      <c r="B10" s="147"/>
      <c r="C10" s="147"/>
      <c r="D10" s="148"/>
      <c r="E10" s="149"/>
      <c r="F10" s="149"/>
      <c r="G10" s="150"/>
      <c r="H10" s="138"/>
      <c r="I10" s="151"/>
    </row>
    <row r="11" spans="1:9" ht="21.75" thickBot="1" thickTop="1">
      <c r="A11" s="152" t="s">
        <v>132</v>
      </c>
      <c r="B11" s="153"/>
      <c r="C11" s="153"/>
      <c r="D11" s="154"/>
      <c r="E11" s="155">
        <f>+E9</f>
        <v>16233</v>
      </c>
      <c r="F11" s="155">
        <f>+F9</f>
        <v>0</v>
      </c>
      <c r="G11" s="156">
        <f>+G9</f>
        <v>16233</v>
      </c>
      <c r="H11" s="157">
        <f>IF(E11=0,0,E11/G11*100)</f>
        <v>100</v>
      </c>
      <c r="I11" s="158">
        <f>IF(G11=0,0,(F11)/G11*100)</f>
        <v>0</v>
      </c>
    </row>
    <row r="12" spans="1:9" ht="21" thickTop="1">
      <c r="A12" s="159"/>
      <c r="B12" s="160"/>
      <c r="C12" s="160"/>
      <c r="D12" s="161"/>
      <c r="E12" s="136"/>
      <c r="F12" s="136"/>
      <c r="G12" s="137"/>
      <c r="H12" s="138"/>
      <c r="I12" s="139"/>
    </row>
    <row r="13" spans="1:9" ht="20.25">
      <c r="A13" s="134">
        <v>2</v>
      </c>
      <c r="B13" s="135">
        <v>21</v>
      </c>
      <c r="C13" s="135">
        <v>2143</v>
      </c>
      <c r="D13" s="163" t="s">
        <v>101</v>
      </c>
      <c r="E13" s="162">
        <f>SUM(Odd_podrobné!D18:D21)</f>
        <v>44852</v>
      </c>
      <c r="F13" s="162"/>
      <c r="G13" s="137">
        <f>+E13+F13</f>
        <v>44852</v>
      </c>
      <c r="H13" s="138">
        <f>IF(E13=0,0,E13/G13*100)</f>
        <v>100</v>
      </c>
      <c r="I13" s="139">
        <f>IF(G13=0,0,F13/G13*100)</f>
        <v>0</v>
      </c>
    </row>
    <row r="14" spans="1:9" ht="20.25">
      <c r="A14" s="164" t="s">
        <v>39</v>
      </c>
      <c r="B14" s="141"/>
      <c r="C14" s="141"/>
      <c r="D14" s="165"/>
      <c r="E14" s="166">
        <f>SUM(E13:E13)</f>
        <v>44852</v>
      </c>
      <c r="F14" s="166">
        <f>SUM(F13:F13)</f>
        <v>0</v>
      </c>
      <c r="G14" s="166">
        <f>SUM(G13:G13)</f>
        <v>44852</v>
      </c>
      <c r="H14" s="144">
        <f>IF(E14=0,0,E14/G14*100)</f>
        <v>100</v>
      </c>
      <c r="I14" s="145">
        <f>IF(G14=0,0,F14/G14*100)</f>
        <v>0</v>
      </c>
    </row>
    <row r="15" spans="1:9" ht="20.25">
      <c r="A15" s="167"/>
      <c r="B15" s="135"/>
      <c r="C15" s="135"/>
      <c r="D15" s="163"/>
      <c r="E15" s="168"/>
      <c r="F15" s="168"/>
      <c r="G15" s="137"/>
      <c r="H15" s="138"/>
      <c r="I15" s="139"/>
    </row>
    <row r="16" spans="1:9" ht="20.25">
      <c r="A16" s="134">
        <v>2</v>
      </c>
      <c r="B16" s="135">
        <v>22</v>
      </c>
      <c r="C16" s="135">
        <v>2212</v>
      </c>
      <c r="D16" s="6" t="s">
        <v>40</v>
      </c>
      <c r="E16" s="162">
        <f>Odd_podrobné!D28</f>
        <v>579862</v>
      </c>
      <c r="F16" s="162">
        <f>SUM(Odd_podrobné!D40)</f>
        <v>113700</v>
      </c>
      <c r="G16" s="137">
        <f>+E16+F16</f>
        <v>693562</v>
      </c>
      <c r="H16" s="138">
        <f aca="true" t="shared" si="0" ref="H16:H21">IF(E16=0,0,E16/G16*100)</f>
        <v>83.60636828430623</v>
      </c>
      <c r="I16" s="139">
        <f aca="true" t="shared" si="1" ref="I16:I21">IF(G16=0,0,F16/G16*100)</f>
        <v>16.393631715693765</v>
      </c>
    </row>
    <row r="17" spans="1:9" ht="20.25">
      <c r="A17" s="134">
        <v>2</v>
      </c>
      <c r="B17" s="135">
        <v>22</v>
      </c>
      <c r="C17" s="135">
        <v>2219</v>
      </c>
      <c r="D17" s="6" t="s">
        <v>41</v>
      </c>
      <c r="E17" s="162">
        <f>SUM(Odd_podrobné!D29:D30)</f>
        <v>28050</v>
      </c>
      <c r="F17" s="162">
        <f>SUM(Odd_podrobné!D41:D42)</f>
        <v>115000</v>
      </c>
      <c r="G17" s="137">
        <f>+E17+F17</f>
        <v>143050</v>
      </c>
      <c r="H17" s="138">
        <f t="shared" si="0"/>
        <v>19.608528486543168</v>
      </c>
      <c r="I17" s="139">
        <f t="shared" si="1"/>
        <v>80.39147151345684</v>
      </c>
    </row>
    <row r="18" spans="1:9" ht="20.25">
      <c r="A18" s="134">
        <v>2</v>
      </c>
      <c r="B18" s="135">
        <v>22</v>
      </c>
      <c r="C18" s="135">
        <v>2229</v>
      </c>
      <c r="D18" s="6" t="s">
        <v>185</v>
      </c>
      <c r="E18" s="162">
        <f>SUM(Odd_podrobné!D31:D32)</f>
        <v>1731300</v>
      </c>
      <c r="F18" s="162">
        <f>SUM(Odd_podrobné!D43)</f>
        <v>5000</v>
      </c>
      <c r="G18" s="137">
        <f>+E18+F18</f>
        <v>1736300</v>
      </c>
      <c r="H18" s="138">
        <f t="shared" si="0"/>
        <v>99.7120313309912</v>
      </c>
      <c r="I18" s="139">
        <f t="shared" si="1"/>
        <v>0.28796866900881185</v>
      </c>
    </row>
    <row r="19" spans="1:9" ht="20.25">
      <c r="A19" s="134">
        <v>2</v>
      </c>
      <c r="B19" s="135">
        <v>22</v>
      </c>
      <c r="C19" s="135">
        <v>2271</v>
      </c>
      <c r="D19" s="6" t="s">
        <v>24</v>
      </c>
      <c r="E19" s="162">
        <f>SUM(Odd_podrobné!D33:D34)</f>
        <v>5696</v>
      </c>
      <c r="F19" s="162"/>
      <c r="G19" s="137">
        <f>+E19+F19</f>
        <v>5696</v>
      </c>
      <c r="H19" s="138">
        <f t="shared" si="0"/>
        <v>100</v>
      </c>
      <c r="I19" s="139">
        <f t="shared" si="1"/>
        <v>0</v>
      </c>
    </row>
    <row r="20" spans="1:9" ht="20.25">
      <c r="A20" s="134">
        <v>2</v>
      </c>
      <c r="B20" s="135">
        <v>22</v>
      </c>
      <c r="C20" s="135">
        <v>2299</v>
      </c>
      <c r="D20" s="6" t="s">
        <v>133</v>
      </c>
      <c r="E20" s="162">
        <f>Odd_podrobné!D35</f>
        <v>5500</v>
      </c>
      <c r="F20" s="162"/>
      <c r="G20" s="137">
        <f>+E20+F20</f>
        <v>5500</v>
      </c>
      <c r="H20" s="138">
        <f t="shared" si="0"/>
        <v>100</v>
      </c>
      <c r="I20" s="139">
        <f t="shared" si="1"/>
        <v>0</v>
      </c>
    </row>
    <row r="21" spans="1:9" ht="20.25">
      <c r="A21" s="164" t="s">
        <v>42</v>
      </c>
      <c r="B21" s="141"/>
      <c r="C21" s="141"/>
      <c r="D21" s="169"/>
      <c r="E21" s="166">
        <f>SUM(E16:E20)</f>
        <v>2350408</v>
      </c>
      <c r="F21" s="166">
        <f>SUM(F16:F20)</f>
        <v>233700</v>
      </c>
      <c r="G21" s="166">
        <f>SUM(G16:G20)</f>
        <v>2584108</v>
      </c>
      <c r="H21" s="144">
        <f t="shared" si="0"/>
        <v>90.95626034206</v>
      </c>
      <c r="I21" s="145">
        <f t="shared" si="1"/>
        <v>9.043739657939993</v>
      </c>
    </row>
    <row r="22" spans="1:9" ht="20.25">
      <c r="A22" s="167"/>
      <c r="B22" s="135"/>
      <c r="C22" s="135"/>
      <c r="D22" s="6"/>
      <c r="E22" s="162"/>
      <c r="F22" s="162"/>
      <c r="G22" s="137"/>
      <c r="H22" s="138"/>
      <c r="I22" s="139"/>
    </row>
    <row r="23" spans="1:9" ht="20.25">
      <c r="A23" s="134">
        <v>2</v>
      </c>
      <c r="B23" s="135">
        <v>23</v>
      </c>
      <c r="C23" s="135">
        <v>2310</v>
      </c>
      <c r="D23" s="6" t="s">
        <v>10</v>
      </c>
      <c r="E23" s="162">
        <f>SUM(Odd_podrobné!D51:D52)</f>
        <v>2801</v>
      </c>
      <c r="F23" s="162">
        <f>SUM(Odd_podrobné!D62)</f>
        <v>84123</v>
      </c>
      <c r="G23" s="137">
        <f aca="true" t="shared" si="2" ref="G23:G28">+E23+F23</f>
        <v>86924</v>
      </c>
      <c r="H23" s="138">
        <f aca="true" t="shared" si="3" ref="H23:H29">IF(E23=0,0,E23/G23*100)</f>
        <v>3.2223551608301504</v>
      </c>
      <c r="I23" s="139">
        <f aca="true" t="shared" si="4" ref="I23:I29">IF(G23=0,0,F23/G23*100)</f>
        <v>96.77764483916985</v>
      </c>
    </row>
    <row r="24" spans="1:9" ht="20.25">
      <c r="A24" s="134">
        <v>2</v>
      </c>
      <c r="B24" s="135">
        <v>23</v>
      </c>
      <c r="C24" s="135">
        <v>2321</v>
      </c>
      <c r="D24" s="6" t="s">
        <v>134</v>
      </c>
      <c r="E24" s="162">
        <f>SUM(Odd_podrobné!D53:D54)</f>
        <v>1814</v>
      </c>
      <c r="F24" s="162">
        <f>SUM(Odd_podrobné!D63)</f>
        <v>1242827</v>
      </c>
      <c r="G24" s="137">
        <f t="shared" si="2"/>
        <v>1244641</v>
      </c>
      <c r="H24" s="138">
        <f t="shared" si="3"/>
        <v>0.1457448372663282</v>
      </c>
      <c r="I24" s="139">
        <f t="shared" si="4"/>
        <v>99.85425516273368</v>
      </c>
    </row>
    <row r="25" spans="1:9" ht="20.25">
      <c r="A25" s="134">
        <v>2</v>
      </c>
      <c r="B25" s="135">
        <v>23</v>
      </c>
      <c r="C25" s="135">
        <v>2329</v>
      </c>
      <c r="D25" s="6" t="s">
        <v>135</v>
      </c>
      <c r="E25" s="162"/>
      <c r="F25" s="162">
        <f>SUM(Odd_podrobné!D64:D65)</f>
        <v>12780</v>
      </c>
      <c r="G25" s="137">
        <f t="shared" si="2"/>
        <v>12780</v>
      </c>
      <c r="H25" s="138">
        <f t="shared" si="3"/>
        <v>0</v>
      </c>
      <c r="I25" s="139">
        <f t="shared" si="4"/>
        <v>100</v>
      </c>
    </row>
    <row r="26" spans="1:9" ht="20.25">
      <c r="A26" s="134">
        <v>2</v>
      </c>
      <c r="B26" s="135">
        <v>23</v>
      </c>
      <c r="C26" s="135">
        <v>2331</v>
      </c>
      <c r="D26" s="6" t="s">
        <v>176</v>
      </c>
      <c r="E26" s="162">
        <f>Odd_podrobné!D55</f>
        <v>3800</v>
      </c>
      <c r="F26" s="162"/>
      <c r="G26" s="137">
        <f t="shared" si="2"/>
        <v>3800</v>
      </c>
      <c r="H26" s="138">
        <f t="shared" si="3"/>
        <v>100</v>
      </c>
      <c r="I26" s="139">
        <f t="shared" si="4"/>
        <v>0</v>
      </c>
    </row>
    <row r="27" spans="1:9" ht="20.25">
      <c r="A27" s="134">
        <v>2</v>
      </c>
      <c r="B27" s="135">
        <v>23</v>
      </c>
      <c r="C27" s="135">
        <v>2333</v>
      </c>
      <c r="D27" s="6" t="s">
        <v>25</v>
      </c>
      <c r="E27" s="162">
        <f>SUM(Odd_podrobné!D56:D57)</f>
        <v>4100</v>
      </c>
      <c r="F27" s="162"/>
      <c r="G27" s="137">
        <f t="shared" si="2"/>
        <v>4100</v>
      </c>
      <c r="H27" s="138">
        <f t="shared" si="3"/>
        <v>100</v>
      </c>
      <c r="I27" s="139">
        <f t="shared" si="4"/>
        <v>0</v>
      </c>
    </row>
    <row r="28" spans="1:9" ht="20.25">
      <c r="A28" s="134">
        <v>2</v>
      </c>
      <c r="B28" s="135">
        <v>23</v>
      </c>
      <c r="C28" s="135">
        <v>2339</v>
      </c>
      <c r="D28" s="32" t="s">
        <v>197</v>
      </c>
      <c r="E28" s="162"/>
      <c r="F28" s="162">
        <f>SUM(Odd_podrobné!D66)</f>
        <v>1180</v>
      </c>
      <c r="G28" s="137">
        <f t="shared" si="2"/>
        <v>1180</v>
      </c>
      <c r="H28" s="138">
        <f t="shared" si="3"/>
        <v>0</v>
      </c>
      <c r="I28" s="139">
        <f t="shared" si="4"/>
        <v>100</v>
      </c>
    </row>
    <row r="29" spans="1:9" ht="20.25">
      <c r="A29" s="164" t="s">
        <v>44</v>
      </c>
      <c r="B29" s="141"/>
      <c r="C29" s="141"/>
      <c r="D29" s="169"/>
      <c r="E29" s="166">
        <f>SUM(E23:E28)</f>
        <v>12515</v>
      </c>
      <c r="F29" s="166">
        <f>SUM(F23:F28)</f>
        <v>1340910</v>
      </c>
      <c r="G29" s="166">
        <f>SUM(G23:G28)</f>
        <v>1353425</v>
      </c>
      <c r="H29" s="144">
        <f t="shared" si="3"/>
        <v>0.924691061566027</v>
      </c>
      <c r="I29" s="145">
        <f t="shared" si="4"/>
        <v>99.07530893843398</v>
      </c>
    </row>
    <row r="30" spans="1:9" ht="21" thickBot="1">
      <c r="A30" s="170"/>
      <c r="B30" s="147"/>
      <c r="C30" s="147"/>
      <c r="D30" s="171"/>
      <c r="E30" s="172"/>
      <c r="F30" s="172"/>
      <c r="G30" s="150"/>
      <c r="H30" s="138"/>
      <c r="I30" s="151"/>
    </row>
    <row r="31" spans="1:9" ht="21.75" thickBot="1" thickTop="1">
      <c r="A31" s="173" t="s">
        <v>136</v>
      </c>
      <c r="B31" s="153"/>
      <c r="C31" s="153"/>
      <c r="D31" s="174"/>
      <c r="E31" s="155">
        <f>+E14+E21+E29</f>
        <v>2407775</v>
      </c>
      <c r="F31" s="155">
        <f>+F14+F21+F29</f>
        <v>1574610</v>
      </c>
      <c r="G31" s="156">
        <f>+G14+G21+G29</f>
        <v>3982385</v>
      </c>
      <c r="H31" s="157">
        <f>IF(E31=0,0,E31/G31*100)</f>
        <v>60.46062849272483</v>
      </c>
      <c r="I31" s="158">
        <f>IF(G31=0,0,(F31)/G31*100)</f>
        <v>39.53937150727516</v>
      </c>
    </row>
    <row r="32" spans="1:9" ht="21" thickTop="1">
      <c r="A32" s="175"/>
      <c r="B32" s="160"/>
      <c r="C32" s="160"/>
      <c r="D32" s="176"/>
      <c r="E32" s="136"/>
      <c r="F32" s="136"/>
      <c r="G32" s="137"/>
      <c r="H32" s="138"/>
      <c r="I32" s="139"/>
    </row>
    <row r="33" spans="1:9" ht="20.25">
      <c r="A33" s="134">
        <v>3</v>
      </c>
      <c r="B33" s="135">
        <v>31</v>
      </c>
      <c r="C33" s="135">
        <v>3111</v>
      </c>
      <c r="D33" s="6" t="s">
        <v>98</v>
      </c>
      <c r="E33" s="162">
        <f>Odd_podrobné!D74</f>
        <v>2449</v>
      </c>
      <c r="F33" s="162">
        <f>SUM(Odd_podrobné!D84:D84)</f>
        <v>74423</v>
      </c>
      <c r="G33" s="137">
        <f>+E33+F33</f>
        <v>76872</v>
      </c>
      <c r="H33" s="138">
        <f>IF(E33=0,0,E33/G33*100)</f>
        <v>3.185815381413258</v>
      </c>
      <c r="I33" s="139">
        <f>IF(G33=0,0,F33/G33*100)</f>
        <v>96.81418461858674</v>
      </c>
    </row>
    <row r="34" spans="1:9" ht="20.25">
      <c r="A34" s="134">
        <v>3</v>
      </c>
      <c r="B34" s="135">
        <v>31</v>
      </c>
      <c r="C34" s="135">
        <v>3113</v>
      </c>
      <c r="D34" s="6" t="s">
        <v>34</v>
      </c>
      <c r="E34" s="162">
        <f>SUM(Odd_podrobné!D75:D76)</f>
        <v>21447</v>
      </c>
      <c r="F34" s="162">
        <f>SUM(Odd_podrobné!D85)</f>
        <v>88247</v>
      </c>
      <c r="G34" s="137">
        <f>+E34+F34</f>
        <v>109694</v>
      </c>
      <c r="H34" s="138">
        <f>IF(E34=0,0,E34/G34*100)</f>
        <v>19.55166189581928</v>
      </c>
      <c r="I34" s="139">
        <f>IF(G34=0,0,F34/G34*100)</f>
        <v>80.44833810418072</v>
      </c>
    </row>
    <row r="35" spans="1:9" ht="20.25">
      <c r="A35" s="134">
        <v>3</v>
      </c>
      <c r="B35" s="135">
        <v>31</v>
      </c>
      <c r="C35" s="135">
        <v>3141</v>
      </c>
      <c r="D35" s="6" t="s">
        <v>137</v>
      </c>
      <c r="E35" s="162">
        <f>Odd_podrobné!D77</f>
        <v>2000</v>
      </c>
      <c r="F35" s="162"/>
      <c r="G35" s="137">
        <f>+E35+F35</f>
        <v>2000</v>
      </c>
      <c r="H35" s="138">
        <f>IF(E35=0,0,E35/G35*100)</f>
        <v>100</v>
      </c>
      <c r="I35" s="139">
        <f>IF(G35=0,0,F35/G35*100)</f>
        <v>0</v>
      </c>
    </row>
    <row r="36" spans="1:9" ht="20.25">
      <c r="A36" s="134">
        <v>3</v>
      </c>
      <c r="B36" s="135">
        <v>31</v>
      </c>
      <c r="C36" s="135">
        <v>3149</v>
      </c>
      <c r="D36" s="6" t="s">
        <v>138</v>
      </c>
      <c r="E36" s="162">
        <f>Odd_podrobné!D78</f>
        <v>1270</v>
      </c>
      <c r="F36" s="162"/>
      <c r="G36" s="137">
        <f>+E36+F36</f>
        <v>1270</v>
      </c>
      <c r="H36" s="138">
        <f>IF(E36=0,0,E36/G36*100)</f>
        <v>100</v>
      </c>
      <c r="I36" s="139">
        <f>IF(G36=0,0,F36/G36*100)</f>
        <v>0</v>
      </c>
    </row>
    <row r="37" spans="1:9" ht="20.25">
      <c r="A37" s="164" t="s">
        <v>45</v>
      </c>
      <c r="B37" s="141"/>
      <c r="C37" s="141"/>
      <c r="D37" s="169"/>
      <c r="E37" s="166">
        <f>SUM(E33:E36)</f>
        <v>27166</v>
      </c>
      <c r="F37" s="166">
        <f>SUM(F33:F36)</f>
        <v>162670</v>
      </c>
      <c r="G37" s="166">
        <f>SUM(G33:G36)</f>
        <v>189836</v>
      </c>
      <c r="H37" s="144">
        <f>IF(E37=0,0,E37/G37*100)</f>
        <v>14.310246739290754</v>
      </c>
      <c r="I37" s="145">
        <f>IF(G37=0,0,F37/G37*100)</f>
        <v>85.68975326070924</v>
      </c>
    </row>
    <row r="38" spans="1:9" ht="20.25">
      <c r="A38" s="167"/>
      <c r="B38" s="135"/>
      <c r="C38" s="135"/>
      <c r="D38" s="6"/>
      <c r="E38" s="162"/>
      <c r="F38" s="162"/>
      <c r="G38" s="137"/>
      <c r="H38" s="138"/>
      <c r="I38" s="139"/>
    </row>
    <row r="39" spans="1:9" ht="20.25">
      <c r="A39" s="134">
        <v>3</v>
      </c>
      <c r="B39" s="135">
        <v>33</v>
      </c>
      <c r="C39" s="135">
        <v>3311</v>
      </c>
      <c r="D39" s="6" t="s">
        <v>29</v>
      </c>
      <c r="E39" s="162">
        <f>Odd_podrobné!D93</f>
        <v>495590</v>
      </c>
      <c r="F39" s="162">
        <f>SUM(Odd_podrobné!D113)</f>
        <v>900</v>
      </c>
      <c r="G39" s="137">
        <f aca="true" t="shared" si="5" ref="G39:G48">+E39+F39</f>
        <v>496490</v>
      </c>
      <c r="H39" s="138">
        <f aca="true" t="shared" si="6" ref="H39:H55">IF(E39=0,0,E39/G39*100)</f>
        <v>99.81872746681705</v>
      </c>
      <c r="I39" s="139">
        <f aca="true" t="shared" si="7" ref="I39:I49">IF(G39=0,0,F39/G39*100)</f>
        <v>0.18127253318294426</v>
      </c>
    </row>
    <row r="40" spans="1:9" ht="20.25">
      <c r="A40" s="134">
        <v>3</v>
      </c>
      <c r="B40" s="135">
        <v>33</v>
      </c>
      <c r="C40" s="135">
        <v>3312</v>
      </c>
      <c r="D40" s="6" t="s">
        <v>30</v>
      </c>
      <c r="E40" s="162">
        <f>Odd_podrobné!D94</f>
        <v>57283</v>
      </c>
      <c r="F40" s="162"/>
      <c r="G40" s="137">
        <f t="shared" si="5"/>
        <v>57283</v>
      </c>
      <c r="H40" s="138">
        <f t="shared" si="6"/>
        <v>100</v>
      </c>
      <c r="I40" s="139">
        <f t="shared" si="7"/>
        <v>0</v>
      </c>
    </row>
    <row r="41" spans="1:9" ht="20.25">
      <c r="A41" s="134">
        <v>3</v>
      </c>
      <c r="B41" s="135">
        <v>33</v>
      </c>
      <c r="C41" s="135">
        <v>3314</v>
      </c>
      <c r="D41" s="6" t="s">
        <v>31</v>
      </c>
      <c r="E41" s="162">
        <f>Odd_podrobné!D95</f>
        <v>44733</v>
      </c>
      <c r="F41" s="162">
        <f>Odd_podrobné!D114</f>
        <v>700</v>
      </c>
      <c r="G41" s="137">
        <f t="shared" si="5"/>
        <v>45433</v>
      </c>
      <c r="H41" s="138">
        <f t="shared" si="6"/>
        <v>98.45926969383488</v>
      </c>
      <c r="I41" s="139">
        <f t="shared" si="7"/>
        <v>1.5407303061651223</v>
      </c>
    </row>
    <row r="42" spans="1:9" ht="20.25">
      <c r="A42" s="134">
        <v>3</v>
      </c>
      <c r="B42" s="135">
        <v>33</v>
      </c>
      <c r="C42" s="135">
        <v>3315</v>
      </c>
      <c r="D42" s="6" t="s">
        <v>32</v>
      </c>
      <c r="E42" s="162">
        <f>SUM(Odd_podrobné!D96:D97)</f>
        <v>43186</v>
      </c>
      <c r="F42" s="162">
        <f>SUM(Odd_podrobné!D115:D116)</f>
        <v>33868</v>
      </c>
      <c r="G42" s="137">
        <f t="shared" si="5"/>
        <v>77054</v>
      </c>
      <c r="H42" s="138">
        <f t="shared" si="6"/>
        <v>56.04640901186181</v>
      </c>
      <c r="I42" s="139">
        <f t="shared" si="7"/>
        <v>43.95359098813819</v>
      </c>
    </row>
    <row r="43" spans="1:9" ht="20.25">
      <c r="A43" s="134">
        <v>3</v>
      </c>
      <c r="B43" s="135">
        <v>33</v>
      </c>
      <c r="C43" s="135">
        <v>3317</v>
      </c>
      <c r="D43" s="6" t="s">
        <v>33</v>
      </c>
      <c r="E43" s="162">
        <f>Odd_podrobné!D98</f>
        <v>12290</v>
      </c>
      <c r="F43" s="162"/>
      <c r="G43" s="137">
        <f t="shared" si="5"/>
        <v>12290</v>
      </c>
      <c r="H43" s="138">
        <f t="shared" si="6"/>
        <v>100</v>
      </c>
      <c r="I43" s="139">
        <f t="shared" si="7"/>
        <v>0</v>
      </c>
    </row>
    <row r="44" spans="1:9" ht="20.25">
      <c r="A44" s="134">
        <v>3</v>
      </c>
      <c r="B44" s="135">
        <v>33</v>
      </c>
      <c r="C44" s="135">
        <v>3319</v>
      </c>
      <c r="D44" s="6" t="s">
        <v>139</v>
      </c>
      <c r="E44" s="162">
        <f>SUM(Odd_podrobné!D99:D100)</f>
        <v>20579</v>
      </c>
      <c r="F44" s="162">
        <f>SUM(Odd_podrobné!D117:D117)</f>
        <v>500</v>
      </c>
      <c r="G44" s="137">
        <f t="shared" si="5"/>
        <v>21079</v>
      </c>
      <c r="H44" s="138">
        <f t="shared" si="6"/>
        <v>97.62797096636463</v>
      </c>
      <c r="I44" s="139">
        <f t="shared" si="7"/>
        <v>2.3720290336353718</v>
      </c>
    </row>
    <row r="45" spans="1:9" ht="20.25">
      <c r="A45" s="134">
        <v>3</v>
      </c>
      <c r="B45" s="135">
        <v>33</v>
      </c>
      <c r="C45" s="135">
        <v>3322</v>
      </c>
      <c r="D45" s="6" t="s">
        <v>11</v>
      </c>
      <c r="E45" s="162">
        <f>SUM(Odd_podrobné!D101:D103)</f>
        <v>11450</v>
      </c>
      <c r="F45" s="162">
        <f>SUM(Odd_podrobné!D118:D118)</f>
        <v>10000</v>
      </c>
      <c r="G45" s="137">
        <f t="shared" si="5"/>
        <v>21450</v>
      </c>
      <c r="H45" s="138">
        <f t="shared" si="6"/>
        <v>53.379953379953385</v>
      </c>
      <c r="I45" s="139">
        <f t="shared" si="7"/>
        <v>46.620046620046615</v>
      </c>
    </row>
    <row r="46" spans="1:9" ht="20.25">
      <c r="A46" s="134">
        <v>3</v>
      </c>
      <c r="B46" s="135">
        <v>33</v>
      </c>
      <c r="C46" s="135">
        <v>3326</v>
      </c>
      <c r="D46" s="177" t="s">
        <v>140</v>
      </c>
      <c r="E46" s="162">
        <f>SUM(Odd_podrobné!D104:D105)</f>
        <v>1300</v>
      </c>
      <c r="F46" s="162">
        <f>SUM(Odd_podrobné!D119:D120)</f>
        <v>22313</v>
      </c>
      <c r="G46" s="137">
        <f t="shared" si="5"/>
        <v>23613</v>
      </c>
      <c r="H46" s="138">
        <f t="shared" si="6"/>
        <v>5.50544191758777</v>
      </c>
      <c r="I46" s="139">
        <f t="shared" si="7"/>
        <v>94.49455808241223</v>
      </c>
    </row>
    <row r="47" spans="1:9" ht="20.25">
      <c r="A47" s="134">
        <v>3</v>
      </c>
      <c r="B47" s="135">
        <v>33</v>
      </c>
      <c r="C47" s="135">
        <v>3329</v>
      </c>
      <c r="D47" s="178" t="s">
        <v>141</v>
      </c>
      <c r="E47" s="162">
        <f>Odd_podrobné!D106</f>
        <v>100</v>
      </c>
      <c r="F47" s="162"/>
      <c r="G47" s="137">
        <f t="shared" si="5"/>
        <v>100</v>
      </c>
      <c r="H47" s="138">
        <f t="shared" si="6"/>
        <v>100</v>
      </c>
      <c r="I47" s="139">
        <f t="shared" si="7"/>
        <v>0</v>
      </c>
    </row>
    <row r="48" spans="1:9" ht="20.25">
      <c r="A48" s="134">
        <v>3</v>
      </c>
      <c r="B48" s="135">
        <v>33</v>
      </c>
      <c r="C48" s="135">
        <v>3349</v>
      </c>
      <c r="D48" s="177" t="s">
        <v>3</v>
      </c>
      <c r="E48" s="162">
        <f>SUM(Odd_podrobné!D107:D108)</f>
        <v>19769</v>
      </c>
      <c r="F48" s="162"/>
      <c r="G48" s="137">
        <f t="shared" si="5"/>
        <v>19769</v>
      </c>
      <c r="H48" s="138">
        <f t="shared" si="6"/>
        <v>100</v>
      </c>
      <c r="I48" s="139">
        <f t="shared" si="7"/>
        <v>0</v>
      </c>
    </row>
    <row r="49" spans="1:9" ht="20.25">
      <c r="A49" s="164" t="s">
        <v>46</v>
      </c>
      <c r="B49" s="141"/>
      <c r="C49" s="141"/>
      <c r="D49" s="179"/>
      <c r="E49" s="166">
        <f>SUM(E39:E48)</f>
        <v>706280</v>
      </c>
      <c r="F49" s="166">
        <f>SUM(F39:F48)</f>
        <v>68281</v>
      </c>
      <c r="G49" s="166">
        <f>SUM(G39:G48)</f>
        <v>774561</v>
      </c>
      <c r="H49" s="144">
        <f t="shared" si="6"/>
        <v>91.18455486398102</v>
      </c>
      <c r="I49" s="145">
        <f t="shared" si="7"/>
        <v>8.815445136018983</v>
      </c>
    </row>
    <row r="50" spans="1:9" ht="20.25">
      <c r="A50" s="167"/>
      <c r="B50" s="135"/>
      <c r="C50" s="135"/>
      <c r="D50" s="177"/>
      <c r="E50" s="162"/>
      <c r="F50" s="162"/>
      <c r="G50" s="137"/>
      <c r="H50" s="138">
        <f t="shared" si="6"/>
        <v>0</v>
      </c>
      <c r="I50" s="139"/>
    </row>
    <row r="51" spans="1:9" ht="20.25">
      <c r="A51" s="134">
        <v>3</v>
      </c>
      <c r="B51" s="135">
        <v>34</v>
      </c>
      <c r="C51" s="135">
        <v>3412</v>
      </c>
      <c r="D51" s="177" t="s">
        <v>186</v>
      </c>
      <c r="E51" s="162">
        <f>Odd_podrobné!D127</f>
        <v>200</v>
      </c>
      <c r="F51" s="162">
        <f>SUM(Odd_podrobné!D137)</f>
        <v>8500</v>
      </c>
      <c r="G51" s="137">
        <f>+E51+F51</f>
        <v>8700</v>
      </c>
      <c r="H51" s="138">
        <f t="shared" si="6"/>
        <v>2.2988505747126435</v>
      </c>
      <c r="I51" s="139">
        <f>IF(G51=0,0,F51/G51*100)</f>
        <v>97.70114942528735</v>
      </c>
    </row>
    <row r="52" spans="1:9" ht="20.25">
      <c r="A52" s="134">
        <v>3</v>
      </c>
      <c r="B52" s="135">
        <v>34</v>
      </c>
      <c r="C52" s="135">
        <v>3419</v>
      </c>
      <c r="D52" s="177" t="s">
        <v>142</v>
      </c>
      <c r="E52" s="162">
        <f>Odd_podrobné!D128</f>
        <v>154309</v>
      </c>
      <c r="F52" s="162"/>
      <c r="G52" s="137">
        <f>+E52+F52</f>
        <v>154309</v>
      </c>
      <c r="H52" s="138">
        <f t="shared" si="6"/>
        <v>100</v>
      </c>
      <c r="I52" s="139">
        <f>IF(G52=0,0,F52/G52*100)</f>
        <v>0</v>
      </c>
    </row>
    <row r="53" spans="1:9" ht="20.25">
      <c r="A53" s="134">
        <v>3</v>
      </c>
      <c r="B53" s="135">
        <v>34</v>
      </c>
      <c r="C53" s="135">
        <v>3421</v>
      </c>
      <c r="D53" s="177" t="s">
        <v>35</v>
      </c>
      <c r="E53" s="162">
        <f>SUM(Odd_podrobné!D129:D130)</f>
        <v>13100</v>
      </c>
      <c r="F53" s="162">
        <f>SUM(Odd_podrobné!D138)</f>
        <v>14681</v>
      </c>
      <c r="G53" s="137">
        <f>+E53+F53</f>
        <v>27781</v>
      </c>
      <c r="H53" s="138">
        <f t="shared" si="6"/>
        <v>47.15453007451136</v>
      </c>
      <c r="I53" s="139">
        <f>IF(G53=0,0,F53/G53*100)</f>
        <v>52.84546992548864</v>
      </c>
    </row>
    <row r="54" spans="1:9" ht="20.25">
      <c r="A54" s="134">
        <v>3</v>
      </c>
      <c r="B54" s="135">
        <v>34</v>
      </c>
      <c r="C54" s="135">
        <v>3429</v>
      </c>
      <c r="D54" s="177" t="s">
        <v>4</v>
      </c>
      <c r="E54" s="162">
        <f>Odd_podrobné!D131</f>
        <v>64</v>
      </c>
      <c r="F54" s="162"/>
      <c r="G54" s="137">
        <f>+E54+F54</f>
        <v>64</v>
      </c>
      <c r="H54" s="138">
        <f t="shared" si="6"/>
        <v>100</v>
      </c>
      <c r="I54" s="139">
        <f>IF(G54=0,0,F54/G54*100)</f>
        <v>0</v>
      </c>
    </row>
    <row r="55" spans="1:9" ht="20.25">
      <c r="A55" s="164" t="s">
        <v>47</v>
      </c>
      <c r="B55" s="141"/>
      <c r="C55" s="141"/>
      <c r="D55" s="179"/>
      <c r="E55" s="166">
        <f>SUM(E51:E54)</f>
        <v>167673</v>
      </c>
      <c r="F55" s="166">
        <f>SUM(F51:F54)</f>
        <v>23181</v>
      </c>
      <c r="G55" s="166">
        <f>SUM(G51:G54)</f>
        <v>190854</v>
      </c>
      <c r="H55" s="144">
        <f t="shared" si="6"/>
        <v>87.85406645917821</v>
      </c>
      <c r="I55" s="145">
        <f>IF(G55=0,0,F55/G55*100)</f>
        <v>12.14593354082178</v>
      </c>
    </row>
    <row r="56" spans="1:9" ht="20.25">
      <c r="A56" s="167"/>
      <c r="B56" s="135"/>
      <c r="C56" s="135"/>
      <c r="D56" s="177"/>
      <c r="E56" s="162"/>
      <c r="F56" s="162"/>
      <c r="G56" s="137"/>
      <c r="H56" s="138"/>
      <c r="I56" s="139"/>
    </row>
    <row r="57" spans="1:9" ht="20.25">
      <c r="A57" s="134">
        <v>3</v>
      </c>
      <c r="B57" s="135">
        <v>35</v>
      </c>
      <c r="C57" s="135">
        <v>3511</v>
      </c>
      <c r="D57" s="6" t="s">
        <v>143</v>
      </c>
      <c r="E57" s="162">
        <f>SUM(Odd_podrobné!D146:D147)</f>
        <v>9316</v>
      </c>
      <c r="F57" s="162">
        <f>SUM(Odd_podrobné!D158)</f>
        <v>3515</v>
      </c>
      <c r="G57" s="137">
        <f aca="true" t="shared" si="8" ref="G57:G63">+E57+F57</f>
        <v>12831</v>
      </c>
      <c r="H57" s="138">
        <f aca="true" t="shared" si="9" ref="H57:H64">IF(E57=0,0,E57/G57*100)</f>
        <v>72.60540877562154</v>
      </c>
      <c r="I57" s="139">
        <f aca="true" t="shared" si="10" ref="I57:I64">IF(G57=0,0,F57/G57*100)</f>
        <v>27.394591224378456</v>
      </c>
    </row>
    <row r="58" spans="1:9" ht="20.25">
      <c r="A58" s="134">
        <v>3</v>
      </c>
      <c r="B58" s="135">
        <v>35</v>
      </c>
      <c r="C58" s="135">
        <v>3522</v>
      </c>
      <c r="D58" s="6" t="s">
        <v>187</v>
      </c>
      <c r="E58" s="162">
        <f>SUM(Odd_podrobné!D148:D148)</f>
        <v>53712</v>
      </c>
      <c r="F58" s="162">
        <f>Odd_podrobné!D159</f>
        <v>5000</v>
      </c>
      <c r="G58" s="137">
        <f t="shared" si="8"/>
        <v>58712</v>
      </c>
      <c r="H58" s="138">
        <f t="shared" si="9"/>
        <v>91.4838533860199</v>
      </c>
      <c r="I58" s="139">
        <f t="shared" si="10"/>
        <v>8.516146613980107</v>
      </c>
    </row>
    <row r="59" spans="1:9" ht="20.25">
      <c r="A59" s="134">
        <v>3</v>
      </c>
      <c r="B59" s="135">
        <v>35</v>
      </c>
      <c r="C59" s="135">
        <v>3523</v>
      </c>
      <c r="D59" s="6" t="s">
        <v>27</v>
      </c>
      <c r="E59" s="162">
        <f>Odd_podrobné!D149</f>
        <v>10881</v>
      </c>
      <c r="F59" s="162"/>
      <c r="G59" s="137">
        <f t="shared" si="8"/>
        <v>10881</v>
      </c>
      <c r="H59" s="138">
        <f t="shared" si="9"/>
        <v>100</v>
      </c>
      <c r="I59" s="139">
        <f t="shared" si="10"/>
        <v>0</v>
      </c>
    </row>
    <row r="60" spans="1:9" ht="20.25">
      <c r="A60" s="134">
        <v>3</v>
      </c>
      <c r="B60" s="135">
        <v>35</v>
      </c>
      <c r="C60" s="135">
        <v>3529</v>
      </c>
      <c r="D60" s="6" t="s">
        <v>144</v>
      </c>
      <c r="E60" s="162">
        <f>Odd_podrobné!D150</f>
        <v>44836</v>
      </c>
      <c r="F60" s="162">
        <f>SUM(Odd_podrobné!D160)</f>
        <v>4000</v>
      </c>
      <c r="G60" s="137">
        <f t="shared" si="8"/>
        <v>48836</v>
      </c>
      <c r="H60" s="138">
        <f t="shared" si="9"/>
        <v>91.8093209927103</v>
      </c>
      <c r="I60" s="139">
        <f t="shared" si="10"/>
        <v>8.190679007289704</v>
      </c>
    </row>
    <row r="61" spans="1:9" ht="20.25">
      <c r="A61" s="134">
        <v>3</v>
      </c>
      <c r="B61" s="135">
        <v>35</v>
      </c>
      <c r="C61" s="135">
        <v>3539</v>
      </c>
      <c r="D61" s="6" t="s">
        <v>145</v>
      </c>
      <c r="E61" s="162">
        <f>Odd_podrobné!D151</f>
        <v>6981</v>
      </c>
      <c r="F61" s="162"/>
      <c r="G61" s="137">
        <f t="shared" si="8"/>
        <v>6981</v>
      </c>
      <c r="H61" s="138">
        <f t="shared" si="9"/>
        <v>100</v>
      </c>
      <c r="I61" s="139">
        <f t="shared" si="10"/>
        <v>0</v>
      </c>
    </row>
    <row r="62" spans="1:9" ht="20.25">
      <c r="A62" s="134">
        <v>3</v>
      </c>
      <c r="B62" s="135">
        <v>35</v>
      </c>
      <c r="C62" s="135">
        <v>3541</v>
      </c>
      <c r="D62" s="6" t="s">
        <v>146</v>
      </c>
      <c r="E62" s="162">
        <f>Odd_podrobné!D152</f>
        <v>5855</v>
      </c>
      <c r="F62" s="162"/>
      <c r="G62" s="137">
        <f t="shared" si="8"/>
        <v>5855</v>
      </c>
      <c r="H62" s="138">
        <f t="shared" si="9"/>
        <v>100</v>
      </c>
      <c r="I62" s="139">
        <f t="shared" si="10"/>
        <v>0</v>
      </c>
    </row>
    <row r="63" spans="1:9" ht="20.25">
      <c r="A63" s="134">
        <v>3</v>
      </c>
      <c r="B63" s="135">
        <v>35</v>
      </c>
      <c r="C63" s="135">
        <v>3599</v>
      </c>
      <c r="D63" s="6" t="s">
        <v>147</v>
      </c>
      <c r="E63" s="162">
        <f>Odd_podrobné!D153</f>
        <v>7245</v>
      </c>
      <c r="F63" s="162">
        <f>SUM(Odd_podrobné!D161)</f>
        <v>1000</v>
      </c>
      <c r="G63" s="137">
        <f t="shared" si="8"/>
        <v>8245</v>
      </c>
      <c r="H63" s="138">
        <f t="shared" si="9"/>
        <v>87.87143723468769</v>
      </c>
      <c r="I63" s="139">
        <f t="shared" si="10"/>
        <v>12.12856276531231</v>
      </c>
    </row>
    <row r="64" spans="1:9" ht="20.25">
      <c r="A64" s="164" t="s">
        <v>48</v>
      </c>
      <c r="B64" s="141"/>
      <c r="C64" s="141"/>
      <c r="D64" s="169"/>
      <c r="E64" s="166">
        <f>SUM(E57:E63)</f>
        <v>138826</v>
      </c>
      <c r="F64" s="166">
        <f>SUM(F57:F63)</f>
        <v>13515</v>
      </c>
      <c r="G64" s="166">
        <f>SUM(G57:G63)</f>
        <v>152341</v>
      </c>
      <c r="H64" s="144">
        <f t="shared" si="9"/>
        <v>91.12845524185873</v>
      </c>
      <c r="I64" s="145">
        <f t="shared" si="10"/>
        <v>8.871544758141276</v>
      </c>
    </row>
    <row r="65" spans="1:9" ht="20.25">
      <c r="A65" s="167"/>
      <c r="B65" s="135"/>
      <c r="C65" s="135"/>
      <c r="D65" s="6"/>
      <c r="E65" s="162"/>
      <c r="F65" s="162"/>
      <c r="G65" s="137"/>
      <c r="H65" s="138"/>
      <c r="I65" s="139"/>
    </row>
    <row r="66" spans="1:9" ht="20.25">
      <c r="A66" s="134">
        <v>3</v>
      </c>
      <c r="B66" s="135">
        <v>36</v>
      </c>
      <c r="C66" s="135">
        <v>3612</v>
      </c>
      <c r="D66" s="6" t="s">
        <v>148</v>
      </c>
      <c r="E66" s="162">
        <f>SUM(Odd_podrobné!D169:D170)</f>
        <v>710633</v>
      </c>
      <c r="F66" s="162">
        <f>SUM(Odd_podrobné!D190:D191)</f>
        <v>410013</v>
      </c>
      <c r="G66" s="137">
        <f aca="true" t="shared" si="11" ref="G66:G74">+E66+F66</f>
        <v>1120646</v>
      </c>
      <c r="H66" s="138">
        <f aca="true" t="shared" si="12" ref="H66:H75">IF(E66=0,0,E66/G66*100)</f>
        <v>63.41279940320137</v>
      </c>
      <c r="I66" s="139">
        <f>IF(G66=0,0,F66/G66*100)</f>
        <v>36.58720059679863</v>
      </c>
    </row>
    <row r="67" spans="1:9" ht="20.25">
      <c r="A67" s="134">
        <v>3</v>
      </c>
      <c r="B67" s="135">
        <v>36</v>
      </c>
      <c r="C67" s="135">
        <v>3619</v>
      </c>
      <c r="D67" s="6" t="s">
        <v>149</v>
      </c>
      <c r="E67" s="162">
        <f>Odd_podrobné!D171</f>
        <v>40850</v>
      </c>
      <c r="F67" s="162"/>
      <c r="G67" s="137">
        <f t="shared" si="11"/>
        <v>40850</v>
      </c>
      <c r="H67" s="138">
        <f t="shared" si="12"/>
        <v>100</v>
      </c>
      <c r="I67" s="139">
        <f aca="true" t="shared" si="13" ref="I67:I74">IF(G67=0,0,F67/G67*100)</f>
        <v>0</v>
      </c>
    </row>
    <row r="68" spans="1:9" ht="20.25">
      <c r="A68" s="134">
        <v>3</v>
      </c>
      <c r="B68" s="135">
        <v>36</v>
      </c>
      <c r="C68" s="135">
        <v>3631</v>
      </c>
      <c r="D68" s="6" t="s">
        <v>26</v>
      </c>
      <c r="E68" s="162">
        <f>Odd_podrobné!D172</f>
        <v>136842</v>
      </c>
      <c r="F68" s="162"/>
      <c r="G68" s="137">
        <f t="shared" si="11"/>
        <v>136842</v>
      </c>
      <c r="H68" s="138">
        <f t="shared" si="12"/>
        <v>100</v>
      </c>
      <c r="I68" s="139">
        <f t="shared" si="13"/>
        <v>0</v>
      </c>
    </row>
    <row r="69" spans="1:9" ht="20.25">
      <c r="A69" s="134">
        <v>3</v>
      </c>
      <c r="B69" s="135">
        <v>36</v>
      </c>
      <c r="C69" s="135">
        <v>3632</v>
      </c>
      <c r="D69" s="6" t="s">
        <v>12</v>
      </c>
      <c r="E69" s="162">
        <f>Odd_podrobné!D173</f>
        <v>24749</v>
      </c>
      <c r="F69" s="162"/>
      <c r="G69" s="137">
        <f t="shared" si="11"/>
        <v>24749</v>
      </c>
      <c r="H69" s="138">
        <f t="shared" si="12"/>
        <v>100</v>
      </c>
      <c r="I69" s="139">
        <f t="shared" si="13"/>
        <v>0</v>
      </c>
    </row>
    <row r="70" spans="1:9" ht="20.25">
      <c r="A70" s="134">
        <v>3</v>
      </c>
      <c r="B70" s="135">
        <v>36</v>
      </c>
      <c r="C70" s="135">
        <v>3633</v>
      </c>
      <c r="D70" s="6" t="s">
        <v>150</v>
      </c>
      <c r="E70" s="162">
        <f>Odd_podrobné!D174</f>
        <v>18791</v>
      </c>
      <c r="F70" s="162"/>
      <c r="G70" s="137">
        <f t="shared" si="11"/>
        <v>18791</v>
      </c>
      <c r="H70" s="138">
        <f t="shared" si="12"/>
        <v>100</v>
      </c>
      <c r="I70" s="139">
        <f t="shared" si="13"/>
        <v>0</v>
      </c>
    </row>
    <row r="71" spans="1:9" ht="20.25">
      <c r="A71" s="134">
        <v>3</v>
      </c>
      <c r="B71" s="135">
        <v>36</v>
      </c>
      <c r="C71" s="135">
        <v>3635</v>
      </c>
      <c r="D71" s="6" t="s">
        <v>23</v>
      </c>
      <c r="E71" s="162">
        <f>SUM(Odd_podrobné!D175:D176)</f>
        <v>13060</v>
      </c>
      <c r="F71" s="162"/>
      <c r="G71" s="137">
        <f t="shared" si="11"/>
        <v>13060</v>
      </c>
      <c r="H71" s="138">
        <f t="shared" si="12"/>
        <v>100</v>
      </c>
      <c r="I71" s="139">
        <f t="shared" si="13"/>
        <v>0</v>
      </c>
    </row>
    <row r="72" spans="1:9" ht="20.25">
      <c r="A72" s="134">
        <v>3</v>
      </c>
      <c r="B72" s="135">
        <v>36</v>
      </c>
      <c r="C72" s="135">
        <v>3636</v>
      </c>
      <c r="D72" s="6" t="s">
        <v>57</v>
      </c>
      <c r="E72" s="162">
        <f>SUM(Odd_podrobné!D177:D180)</f>
        <v>20924</v>
      </c>
      <c r="F72" s="162"/>
      <c r="G72" s="137">
        <f t="shared" si="11"/>
        <v>20924</v>
      </c>
      <c r="H72" s="138">
        <f t="shared" si="12"/>
        <v>100</v>
      </c>
      <c r="I72" s="139">
        <f t="shared" si="13"/>
        <v>0</v>
      </c>
    </row>
    <row r="73" spans="1:9" ht="20.25">
      <c r="A73" s="134">
        <v>3</v>
      </c>
      <c r="B73" s="135">
        <v>36</v>
      </c>
      <c r="C73" s="135">
        <v>3639</v>
      </c>
      <c r="D73" s="6" t="s">
        <v>151</v>
      </c>
      <c r="E73" s="162">
        <f>SUM(Odd_podrobné!D181:D184)</f>
        <v>109880</v>
      </c>
      <c r="F73" s="162">
        <f>SUM(Odd_podrobné!D192:D196)</f>
        <v>328907</v>
      </c>
      <c r="G73" s="137">
        <f t="shared" si="11"/>
        <v>438787</v>
      </c>
      <c r="H73" s="138">
        <f t="shared" si="12"/>
        <v>25.04176285988418</v>
      </c>
      <c r="I73" s="139">
        <f t="shared" si="13"/>
        <v>74.95823714011583</v>
      </c>
    </row>
    <row r="74" spans="1:9" ht="20.25">
      <c r="A74" s="134">
        <v>3</v>
      </c>
      <c r="B74" s="135">
        <v>36</v>
      </c>
      <c r="C74" s="135">
        <v>3699</v>
      </c>
      <c r="D74" s="6" t="s">
        <v>152</v>
      </c>
      <c r="E74" s="162">
        <f>Odd_podrobné!D185</f>
        <v>8160</v>
      </c>
      <c r="F74" s="162">
        <f>SUM(Odd_podrobné!D197)</f>
        <v>20000</v>
      </c>
      <c r="G74" s="137">
        <f t="shared" si="11"/>
        <v>28160</v>
      </c>
      <c r="H74" s="138">
        <f t="shared" si="12"/>
        <v>28.97727272727273</v>
      </c>
      <c r="I74" s="139">
        <f t="shared" si="13"/>
        <v>71.02272727272727</v>
      </c>
    </row>
    <row r="75" spans="1:9" ht="20.25">
      <c r="A75" s="164" t="s">
        <v>49</v>
      </c>
      <c r="B75" s="141"/>
      <c r="C75" s="141"/>
      <c r="D75" s="169"/>
      <c r="E75" s="166">
        <f>SUM(E66:E74)</f>
        <v>1083889</v>
      </c>
      <c r="F75" s="166">
        <f>SUM(F66:F74)</f>
        <v>758920</v>
      </c>
      <c r="G75" s="166">
        <f>SUM(G66:G74)</f>
        <v>1842809</v>
      </c>
      <c r="H75" s="144">
        <f t="shared" si="12"/>
        <v>58.8172187133881</v>
      </c>
      <c r="I75" s="145">
        <f>IF(G75=0,0,F75/G75*100)</f>
        <v>41.182781286611906</v>
      </c>
    </row>
    <row r="76" spans="1:9" ht="20.25">
      <c r="A76" s="167"/>
      <c r="B76" s="135"/>
      <c r="C76" s="135"/>
      <c r="D76" s="6"/>
      <c r="E76" s="162"/>
      <c r="F76" s="162"/>
      <c r="G76" s="137"/>
      <c r="H76" s="138"/>
      <c r="I76" s="139"/>
    </row>
    <row r="77" spans="1:9" ht="20.25">
      <c r="A77" s="134">
        <v>3</v>
      </c>
      <c r="B77" s="135">
        <v>37</v>
      </c>
      <c r="C77" s="135">
        <v>3716</v>
      </c>
      <c r="D77" s="6" t="s">
        <v>13</v>
      </c>
      <c r="E77" s="162">
        <f>Odd_podrobné!D205</f>
        <v>2828</v>
      </c>
      <c r="F77" s="162"/>
      <c r="G77" s="137">
        <f aca="true" t="shared" si="14" ref="G77:G89">+E77+F77</f>
        <v>2828</v>
      </c>
      <c r="H77" s="138">
        <f aca="true" t="shared" si="15" ref="H77:H90">IF(E77=0,0,E77/G77*100)</f>
        <v>100</v>
      </c>
      <c r="I77" s="139">
        <f aca="true" t="shared" si="16" ref="I77:I90">IF(G77=0,0,F77/G77*100)</f>
        <v>0</v>
      </c>
    </row>
    <row r="78" spans="1:9" ht="20.25">
      <c r="A78" s="134">
        <v>3</v>
      </c>
      <c r="B78" s="135">
        <v>37</v>
      </c>
      <c r="C78" s="135">
        <v>3722</v>
      </c>
      <c r="D78" s="6" t="s">
        <v>14</v>
      </c>
      <c r="E78" s="162">
        <f>Odd_podrobné!D206</f>
        <v>193108</v>
      </c>
      <c r="F78" s="162"/>
      <c r="G78" s="137">
        <f t="shared" si="14"/>
        <v>193108</v>
      </c>
      <c r="H78" s="138">
        <f t="shared" si="15"/>
        <v>100</v>
      </c>
      <c r="I78" s="139">
        <f t="shared" si="16"/>
        <v>0</v>
      </c>
    </row>
    <row r="79" spans="1:9" ht="20.25">
      <c r="A79" s="134">
        <v>3</v>
      </c>
      <c r="B79" s="135">
        <v>37</v>
      </c>
      <c r="C79" s="135">
        <v>3725</v>
      </c>
      <c r="D79" s="6" t="s">
        <v>153</v>
      </c>
      <c r="E79" s="162">
        <f>Odd_podrobné!D207</f>
        <v>182873</v>
      </c>
      <c r="F79" s="162"/>
      <c r="G79" s="137">
        <f t="shared" si="14"/>
        <v>182873</v>
      </c>
      <c r="H79" s="138">
        <f t="shared" si="15"/>
        <v>100</v>
      </c>
      <c r="I79" s="139">
        <f t="shared" si="16"/>
        <v>0</v>
      </c>
    </row>
    <row r="80" spans="1:9" ht="20.25">
      <c r="A80" s="134">
        <v>3</v>
      </c>
      <c r="B80" s="135">
        <v>37</v>
      </c>
      <c r="C80" s="135">
        <v>3727</v>
      </c>
      <c r="D80" s="6" t="s">
        <v>189</v>
      </c>
      <c r="E80" s="162">
        <f>SUM(Odd_podrobné!D208:D209)</f>
        <v>1786</v>
      </c>
      <c r="F80" s="162"/>
      <c r="G80" s="137">
        <f t="shared" si="14"/>
        <v>1786</v>
      </c>
      <c r="H80" s="138">
        <f t="shared" si="15"/>
        <v>100</v>
      </c>
      <c r="I80" s="139">
        <f t="shared" si="16"/>
        <v>0</v>
      </c>
    </row>
    <row r="81" spans="1:9" ht="20.25">
      <c r="A81" s="134">
        <v>3</v>
      </c>
      <c r="B81" s="135">
        <v>37</v>
      </c>
      <c r="C81" s="135">
        <v>3729</v>
      </c>
      <c r="D81" s="6" t="s">
        <v>154</v>
      </c>
      <c r="E81" s="162">
        <f>Odd_podrobné!D210</f>
        <v>3510</v>
      </c>
      <c r="F81" s="162"/>
      <c r="G81" s="137">
        <f t="shared" si="14"/>
        <v>3510</v>
      </c>
      <c r="H81" s="138">
        <f t="shared" si="15"/>
        <v>100</v>
      </c>
      <c r="I81" s="139">
        <f t="shared" si="16"/>
        <v>0</v>
      </c>
    </row>
    <row r="82" spans="1:9" ht="20.25">
      <c r="A82" s="134">
        <v>3</v>
      </c>
      <c r="B82" s="135">
        <v>37</v>
      </c>
      <c r="C82" s="135">
        <v>3733</v>
      </c>
      <c r="D82" s="180" t="s">
        <v>15</v>
      </c>
      <c r="E82" s="162">
        <f>Odd_podrobné!D211</f>
        <v>642</v>
      </c>
      <c r="F82" s="181"/>
      <c r="G82" s="137">
        <f t="shared" si="14"/>
        <v>642</v>
      </c>
      <c r="H82" s="182">
        <f t="shared" si="15"/>
        <v>100</v>
      </c>
      <c r="I82" s="139">
        <f t="shared" si="16"/>
        <v>0</v>
      </c>
    </row>
    <row r="83" spans="1:9" ht="20.25">
      <c r="A83" s="183">
        <v>3</v>
      </c>
      <c r="B83" s="160">
        <v>37</v>
      </c>
      <c r="C83" s="160">
        <v>3739</v>
      </c>
      <c r="D83" s="184" t="s">
        <v>155</v>
      </c>
      <c r="E83" s="162">
        <f>SUM(Odd_podrobné!D212:D213)</f>
        <v>1160</v>
      </c>
      <c r="F83" s="136"/>
      <c r="G83" s="137">
        <f t="shared" si="14"/>
        <v>1160</v>
      </c>
      <c r="H83" s="138">
        <f t="shared" si="15"/>
        <v>100</v>
      </c>
      <c r="I83" s="139">
        <f t="shared" si="16"/>
        <v>0</v>
      </c>
    </row>
    <row r="84" spans="1:9" ht="20.25">
      <c r="A84" s="134">
        <v>3</v>
      </c>
      <c r="B84" s="135">
        <v>37</v>
      </c>
      <c r="C84" s="135">
        <v>3741</v>
      </c>
      <c r="D84" s="6" t="s">
        <v>16</v>
      </c>
      <c r="E84" s="162">
        <f>Odd_podrobné!D214</f>
        <v>34169</v>
      </c>
      <c r="F84" s="162"/>
      <c r="G84" s="137">
        <f t="shared" si="14"/>
        <v>34169</v>
      </c>
      <c r="H84" s="138">
        <f t="shared" si="15"/>
        <v>100</v>
      </c>
      <c r="I84" s="139">
        <f t="shared" si="16"/>
        <v>0</v>
      </c>
    </row>
    <row r="85" spans="1:9" ht="20.25">
      <c r="A85" s="134">
        <v>3</v>
      </c>
      <c r="B85" s="135">
        <v>37</v>
      </c>
      <c r="C85" s="135">
        <v>3742</v>
      </c>
      <c r="D85" s="180" t="s">
        <v>17</v>
      </c>
      <c r="E85" s="162">
        <f>SUM(Odd_podrobné!D215:D215)</f>
        <v>730</v>
      </c>
      <c r="F85" s="181">
        <f>SUM(Odd_podrobné!D226)</f>
        <v>3000</v>
      </c>
      <c r="G85" s="137">
        <f t="shared" si="14"/>
        <v>3730</v>
      </c>
      <c r="H85" s="182">
        <f t="shared" si="15"/>
        <v>19.571045576407506</v>
      </c>
      <c r="I85" s="139">
        <f t="shared" si="16"/>
        <v>80.42895442359249</v>
      </c>
    </row>
    <row r="86" spans="1:9" ht="20.25">
      <c r="A86" s="134">
        <v>3</v>
      </c>
      <c r="B86" s="135">
        <v>37</v>
      </c>
      <c r="C86" s="135">
        <v>3743</v>
      </c>
      <c r="D86" s="180" t="s">
        <v>188</v>
      </c>
      <c r="E86" s="162"/>
      <c r="F86" s="181">
        <f>SUM(Odd_podrobné!D227)</f>
        <v>2300</v>
      </c>
      <c r="G86" s="137">
        <f t="shared" si="14"/>
        <v>2300</v>
      </c>
      <c r="H86" s="138">
        <f t="shared" si="15"/>
        <v>0</v>
      </c>
      <c r="I86" s="139">
        <f t="shared" si="16"/>
        <v>100</v>
      </c>
    </row>
    <row r="87" spans="1:9" ht="20.25">
      <c r="A87" s="134">
        <v>3</v>
      </c>
      <c r="B87" s="135">
        <v>37</v>
      </c>
      <c r="C87" s="135">
        <v>3744</v>
      </c>
      <c r="D87" s="186" t="s">
        <v>156</v>
      </c>
      <c r="E87" s="162">
        <f>Odd_podrobné!D216</f>
        <v>396</v>
      </c>
      <c r="F87" s="181"/>
      <c r="G87" s="137">
        <f t="shared" si="14"/>
        <v>396</v>
      </c>
      <c r="H87" s="138">
        <f t="shared" si="15"/>
        <v>100</v>
      </c>
      <c r="I87" s="139">
        <f t="shared" si="16"/>
        <v>0</v>
      </c>
    </row>
    <row r="88" spans="1:9" ht="20.25">
      <c r="A88" s="183">
        <v>3</v>
      </c>
      <c r="B88" s="160">
        <v>37</v>
      </c>
      <c r="C88" s="160">
        <v>3745</v>
      </c>
      <c r="D88" s="176" t="s">
        <v>50</v>
      </c>
      <c r="E88" s="136">
        <f>SUM(Odd_podrobné!D217:D219)</f>
        <v>48575</v>
      </c>
      <c r="F88" s="181">
        <f>SUM(Odd_podrobné!D228)</f>
        <v>49315</v>
      </c>
      <c r="G88" s="137">
        <f t="shared" si="14"/>
        <v>97890</v>
      </c>
      <c r="H88" s="138">
        <f t="shared" si="15"/>
        <v>49.62202472162632</v>
      </c>
      <c r="I88" s="139">
        <f t="shared" si="16"/>
        <v>50.37797527837369</v>
      </c>
    </row>
    <row r="89" spans="1:9" ht="20.25">
      <c r="A89" s="134">
        <v>3</v>
      </c>
      <c r="B89" s="135">
        <v>37</v>
      </c>
      <c r="C89" s="135">
        <v>3792</v>
      </c>
      <c r="D89" s="6" t="s">
        <v>21</v>
      </c>
      <c r="E89" s="162">
        <f>Odd_podrobné!D220</f>
        <v>2418</v>
      </c>
      <c r="F89" s="181">
        <f>SUM(Odd_podrobné!D229)</f>
        <v>5000</v>
      </c>
      <c r="G89" s="137">
        <f t="shared" si="14"/>
        <v>7418</v>
      </c>
      <c r="H89" s="138">
        <f t="shared" si="15"/>
        <v>32.596387166352116</v>
      </c>
      <c r="I89" s="139">
        <f t="shared" si="16"/>
        <v>67.40361283364788</v>
      </c>
    </row>
    <row r="90" spans="1:9" ht="20.25">
      <c r="A90" s="164" t="s">
        <v>51</v>
      </c>
      <c r="B90" s="141"/>
      <c r="C90" s="141"/>
      <c r="D90" s="169"/>
      <c r="E90" s="166">
        <f>SUM(E77:E89)</f>
        <v>472195</v>
      </c>
      <c r="F90" s="166">
        <f>SUM(F77:F89)</f>
        <v>59615</v>
      </c>
      <c r="G90" s="166">
        <f>SUM(G77:G89)</f>
        <v>531810</v>
      </c>
      <c r="H90" s="144">
        <f t="shared" si="15"/>
        <v>88.7901694214099</v>
      </c>
      <c r="I90" s="145">
        <f t="shared" si="16"/>
        <v>11.209830578590099</v>
      </c>
    </row>
    <row r="91" spans="1:9" ht="20.25">
      <c r="A91" s="167"/>
      <c r="B91" s="135"/>
      <c r="C91" s="135"/>
      <c r="D91" s="6"/>
      <c r="E91" s="162"/>
      <c r="F91" s="162"/>
      <c r="G91" s="137"/>
      <c r="H91" s="138"/>
      <c r="I91" s="139"/>
    </row>
    <row r="92" spans="1:9" ht="20.25">
      <c r="A92" s="134">
        <v>3</v>
      </c>
      <c r="B92" s="135">
        <v>38</v>
      </c>
      <c r="C92" s="135">
        <v>3809</v>
      </c>
      <c r="D92" s="6" t="s">
        <v>180</v>
      </c>
      <c r="E92" s="162">
        <f>Odd_podrobné!D237</f>
        <v>9500</v>
      </c>
      <c r="F92" s="162"/>
      <c r="G92" s="137">
        <f>+E92+F92</f>
        <v>9500</v>
      </c>
      <c r="H92" s="138">
        <f>IF(E92=0,0,E92/G92*100)</f>
        <v>100</v>
      </c>
      <c r="I92" s="139">
        <f>IF(G92=0,0,F92/G92*100)</f>
        <v>0</v>
      </c>
    </row>
    <row r="93" spans="1:9" ht="20.25">
      <c r="A93" s="164" t="s">
        <v>179</v>
      </c>
      <c r="B93" s="141"/>
      <c r="C93" s="141"/>
      <c r="D93" s="169"/>
      <c r="E93" s="166">
        <f>SUM(E92:E92)</f>
        <v>9500</v>
      </c>
      <c r="F93" s="166">
        <f>SUM(F92:F92)</f>
        <v>0</v>
      </c>
      <c r="G93" s="166">
        <f>SUM(G92:G92)</f>
        <v>9500</v>
      </c>
      <c r="H93" s="144">
        <f>IF(E93=0,0,E93/G93*100)</f>
        <v>100</v>
      </c>
      <c r="I93" s="145">
        <f>IF(G93=0,0,F93/G93*100)</f>
        <v>0</v>
      </c>
    </row>
    <row r="94" spans="1:9" ht="21" thickBot="1">
      <c r="A94" s="167"/>
      <c r="B94" s="135"/>
      <c r="C94" s="135"/>
      <c r="D94" s="6"/>
      <c r="E94" s="162"/>
      <c r="F94" s="162"/>
      <c r="G94" s="137"/>
      <c r="H94" s="138"/>
      <c r="I94" s="139"/>
    </row>
    <row r="95" spans="1:9" ht="21.75" thickBot="1" thickTop="1">
      <c r="A95" s="173" t="s">
        <v>157</v>
      </c>
      <c r="B95" s="153"/>
      <c r="C95" s="153"/>
      <c r="D95" s="174"/>
      <c r="E95" s="155">
        <f>+E37+E49+E55+E64+E75+E90+E93</f>
        <v>2605529</v>
      </c>
      <c r="F95" s="155">
        <f>+F37+F49+F55+F64+F75+F90+F93</f>
        <v>1086182</v>
      </c>
      <c r="G95" s="156">
        <f>+G37+G49+G55+G64+G75+G90+G93</f>
        <v>3691711</v>
      </c>
      <c r="H95" s="157">
        <f>IF(E95=0,0,E95/G95*100)</f>
        <v>70.57781608582036</v>
      </c>
      <c r="I95" s="158">
        <f>IF(G95=0,0,(F95)/G95*100)</f>
        <v>29.422183914179634</v>
      </c>
    </row>
    <row r="96" spans="1:9" ht="21" thickTop="1">
      <c r="A96" s="175"/>
      <c r="B96" s="160"/>
      <c r="C96" s="160"/>
      <c r="D96" s="176"/>
      <c r="E96" s="136"/>
      <c r="F96" s="136"/>
      <c r="G96" s="137"/>
      <c r="H96" s="138"/>
      <c r="I96" s="139"/>
    </row>
    <row r="97" spans="1:9" ht="20.25">
      <c r="A97" s="134">
        <v>4</v>
      </c>
      <c r="B97" s="135">
        <v>43</v>
      </c>
      <c r="C97" s="135">
        <v>4341</v>
      </c>
      <c r="D97" s="6" t="s">
        <v>198</v>
      </c>
      <c r="E97" s="162">
        <f>SUM(Odd_podrobné!D243:D245)</f>
        <v>5987</v>
      </c>
      <c r="F97" s="162">
        <f>SUM(Odd_podrobné!D254:D254)</f>
        <v>12795</v>
      </c>
      <c r="G97" s="137">
        <f aca="true" t="shared" si="17" ref="G97:G103">+E97+F97</f>
        <v>18782</v>
      </c>
      <c r="H97" s="138">
        <f aca="true" t="shared" si="18" ref="H97:H104">IF(E97=0,0,E97/G97*100)</f>
        <v>31.87626450857204</v>
      </c>
      <c r="I97" s="139">
        <f>IF(G97=0,0,F97/G97*100)</f>
        <v>68.12373549142796</v>
      </c>
    </row>
    <row r="98" spans="1:9" ht="20.25">
      <c r="A98" s="134">
        <v>4</v>
      </c>
      <c r="B98" s="135">
        <v>43</v>
      </c>
      <c r="C98" s="135">
        <v>4342</v>
      </c>
      <c r="D98" s="6" t="s">
        <v>91</v>
      </c>
      <c r="E98" s="162">
        <f>Odd_podrobné!D246</f>
        <v>950</v>
      </c>
      <c r="F98" s="162"/>
      <c r="G98" s="137">
        <f t="shared" si="17"/>
        <v>950</v>
      </c>
      <c r="H98" s="138">
        <f t="shared" si="18"/>
        <v>100</v>
      </c>
      <c r="I98" s="139">
        <f aca="true" t="shared" si="19" ref="I98:I103">IF(G98=0,0,F98/G98*100)</f>
        <v>0</v>
      </c>
    </row>
    <row r="99" spans="1:9" ht="20.25">
      <c r="A99" s="134">
        <v>4</v>
      </c>
      <c r="B99" s="135">
        <v>43</v>
      </c>
      <c r="C99" s="135">
        <v>4351</v>
      </c>
      <c r="D99" s="6" t="s">
        <v>169</v>
      </c>
      <c r="E99" s="162"/>
      <c r="F99" s="162">
        <f>SUM(Odd_podrobné!D255)</f>
        <v>45000</v>
      </c>
      <c r="G99" s="137">
        <f t="shared" si="17"/>
        <v>45000</v>
      </c>
      <c r="H99" s="138">
        <f t="shared" si="18"/>
        <v>0</v>
      </c>
      <c r="I99" s="139">
        <f t="shared" si="19"/>
        <v>100</v>
      </c>
    </row>
    <row r="100" spans="1:9" ht="20.25">
      <c r="A100" s="134">
        <v>4</v>
      </c>
      <c r="B100" s="135">
        <v>43</v>
      </c>
      <c r="C100" s="135">
        <v>4352</v>
      </c>
      <c r="D100" s="6" t="s">
        <v>196</v>
      </c>
      <c r="E100" s="162"/>
      <c r="F100" s="162">
        <f>SUM(Odd_podrobné!D256)</f>
        <v>5000</v>
      </c>
      <c r="G100" s="137">
        <f>+E100+F100</f>
        <v>5000</v>
      </c>
      <c r="H100" s="138">
        <f t="shared" si="18"/>
        <v>0</v>
      </c>
      <c r="I100" s="139">
        <f t="shared" si="19"/>
        <v>100</v>
      </c>
    </row>
    <row r="101" spans="1:9" ht="20.25">
      <c r="A101" s="134">
        <v>4</v>
      </c>
      <c r="B101" s="135">
        <v>43</v>
      </c>
      <c r="C101" s="135">
        <v>4357</v>
      </c>
      <c r="D101" s="6" t="s">
        <v>170</v>
      </c>
      <c r="E101" s="162">
        <f>Odd_podrobné!D247</f>
        <v>221126</v>
      </c>
      <c r="F101" s="162">
        <f>SUM(Odd_podrobné!D257:D257)</f>
        <v>800</v>
      </c>
      <c r="G101" s="137">
        <f t="shared" si="17"/>
        <v>221926</v>
      </c>
      <c r="H101" s="138">
        <f t="shared" si="18"/>
        <v>99.63951947946613</v>
      </c>
      <c r="I101" s="139">
        <f t="shared" si="19"/>
        <v>0.36048052053387164</v>
      </c>
    </row>
    <row r="102" spans="1:9" ht="20.25">
      <c r="A102" s="134">
        <v>4</v>
      </c>
      <c r="B102" s="135">
        <v>43</v>
      </c>
      <c r="C102" s="135">
        <v>4359</v>
      </c>
      <c r="D102" s="6" t="s">
        <v>171</v>
      </c>
      <c r="E102" s="162">
        <f>Odd_podrobné!D248</f>
        <v>44200</v>
      </c>
      <c r="F102" s="162"/>
      <c r="G102" s="137">
        <f t="shared" si="17"/>
        <v>44200</v>
      </c>
      <c r="H102" s="138">
        <f t="shared" si="18"/>
        <v>100</v>
      </c>
      <c r="I102" s="139">
        <f t="shared" si="19"/>
        <v>0</v>
      </c>
    </row>
    <row r="103" spans="1:9" ht="20.25">
      <c r="A103" s="134">
        <v>4</v>
      </c>
      <c r="B103" s="135">
        <v>43</v>
      </c>
      <c r="C103" s="135">
        <v>4379</v>
      </c>
      <c r="D103" s="6" t="s">
        <v>172</v>
      </c>
      <c r="E103" s="162">
        <f>Odd_podrobné!D249</f>
        <v>995</v>
      </c>
      <c r="F103" s="162"/>
      <c r="G103" s="137">
        <f t="shared" si="17"/>
        <v>995</v>
      </c>
      <c r="H103" s="138">
        <f t="shared" si="18"/>
        <v>100</v>
      </c>
      <c r="I103" s="139">
        <f t="shared" si="19"/>
        <v>0</v>
      </c>
    </row>
    <row r="104" spans="1:9" ht="20.25">
      <c r="A104" s="164" t="s">
        <v>184</v>
      </c>
      <c r="B104" s="141"/>
      <c r="C104" s="141"/>
      <c r="D104" s="169"/>
      <c r="E104" s="166">
        <f>SUM(E97:E103)</f>
        <v>273258</v>
      </c>
      <c r="F104" s="166">
        <f>SUM(F97:F103)</f>
        <v>63595</v>
      </c>
      <c r="G104" s="166">
        <f>SUM(G97:G103)</f>
        <v>336853</v>
      </c>
      <c r="H104" s="144">
        <f t="shared" si="18"/>
        <v>81.12084499766961</v>
      </c>
      <c r="I104" s="145">
        <f>IF(G104=0,0,F104/G104*100)</f>
        <v>18.879155002330393</v>
      </c>
    </row>
    <row r="105" spans="1:9" ht="21" thickBot="1">
      <c r="A105" s="170"/>
      <c r="B105" s="147"/>
      <c r="C105" s="147"/>
      <c r="D105" s="171"/>
      <c r="E105" s="172"/>
      <c r="F105" s="172"/>
      <c r="G105" s="150"/>
      <c r="H105" s="138"/>
      <c r="I105" s="139"/>
    </row>
    <row r="106" spans="1:9" ht="21.75" thickBot="1" thickTop="1">
      <c r="A106" s="173" t="s">
        <v>158</v>
      </c>
      <c r="B106" s="153"/>
      <c r="C106" s="153"/>
      <c r="D106" s="174"/>
      <c r="E106" s="155">
        <f>E104</f>
        <v>273258</v>
      </c>
      <c r="F106" s="155">
        <f>F104</f>
        <v>63595</v>
      </c>
      <c r="G106" s="156">
        <f>G104</f>
        <v>336853</v>
      </c>
      <c r="H106" s="157">
        <f>IF(E106=0,0,E106/G106*100)</f>
        <v>81.12084499766961</v>
      </c>
      <c r="I106" s="158">
        <f>IF(G106=0,0,(F106)/G106*100)</f>
        <v>18.879155002330393</v>
      </c>
    </row>
    <row r="107" spans="1:9" ht="21" thickTop="1">
      <c r="A107" s="175"/>
      <c r="B107" s="160"/>
      <c r="C107" s="160"/>
      <c r="D107" s="176"/>
      <c r="E107" s="136"/>
      <c r="F107" s="136"/>
      <c r="G107" s="137"/>
      <c r="H107" s="236"/>
      <c r="I107" s="237"/>
    </row>
    <row r="108" spans="1:9" ht="20.25">
      <c r="A108" s="134">
        <v>5</v>
      </c>
      <c r="B108" s="135">
        <v>52</v>
      </c>
      <c r="C108" s="160">
        <v>5212</v>
      </c>
      <c r="D108" s="176" t="s">
        <v>200</v>
      </c>
      <c r="E108" s="136">
        <f>Odd_podrobné!D265</f>
        <v>500</v>
      </c>
      <c r="F108" s="136"/>
      <c r="G108" s="137">
        <f>+E108+F108</f>
        <v>500</v>
      </c>
      <c r="H108" s="138">
        <f>IF(E108=0,0,E108/G108*100)</f>
        <v>100</v>
      </c>
      <c r="I108" s="139">
        <f>IF(G108=0,0,F108/G108*100)</f>
        <v>0</v>
      </c>
    </row>
    <row r="109" spans="1:9" ht="20.25">
      <c r="A109" s="134">
        <v>5</v>
      </c>
      <c r="B109" s="135">
        <v>52</v>
      </c>
      <c r="C109" s="160">
        <v>5269</v>
      </c>
      <c r="D109" s="224" t="s">
        <v>201</v>
      </c>
      <c r="E109" s="136">
        <f>Odd_podrobné!D266</f>
        <v>200</v>
      </c>
      <c r="F109" s="136"/>
      <c r="G109" s="137">
        <f>+E109+F109</f>
        <v>200</v>
      </c>
      <c r="H109" s="239">
        <f>IF(E109=0,0,E109/G109*100)</f>
        <v>100</v>
      </c>
      <c r="I109" s="238">
        <f>IF(G109=0,0,(F109)/G109*100)</f>
        <v>0</v>
      </c>
    </row>
    <row r="110" spans="1:9" ht="20.25">
      <c r="A110" s="134">
        <v>5</v>
      </c>
      <c r="B110" s="135">
        <v>52</v>
      </c>
      <c r="C110" s="235">
        <v>5273</v>
      </c>
      <c r="D110" s="222" t="s">
        <v>202</v>
      </c>
      <c r="E110" s="162">
        <f>Odd_podrobné!D267</f>
        <v>300</v>
      </c>
      <c r="F110" s="162"/>
      <c r="G110" s="137">
        <f>+E110+F110</f>
        <v>300</v>
      </c>
      <c r="H110" s="138">
        <f>IF(E110=0,0,E110/G110*100)</f>
        <v>100</v>
      </c>
      <c r="I110" s="238">
        <f>IF(G110=0,0,(F110)/G110*100)</f>
        <v>0</v>
      </c>
    </row>
    <row r="111" spans="1:9" ht="20.25">
      <c r="A111" s="164" t="s">
        <v>0</v>
      </c>
      <c r="B111" s="141"/>
      <c r="C111" s="141"/>
      <c r="D111" s="169"/>
      <c r="E111" s="166">
        <f>SUM(E108:E110)</f>
        <v>1000</v>
      </c>
      <c r="F111" s="166">
        <f>SUM(F108:F110)</f>
        <v>0</v>
      </c>
      <c r="G111" s="166">
        <f>SUM(G108:G110)</f>
        <v>1000</v>
      </c>
      <c r="H111" s="144">
        <f>IF(E111=0,0,E111/G111*100)</f>
        <v>100</v>
      </c>
      <c r="I111" s="145">
        <f>IF(G111=0,0,F111/G111*100)</f>
        <v>0</v>
      </c>
    </row>
    <row r="112" spans="1:9" ht="20.25">
      <c r="A112" s="167"/>
      <c r="B112" s="135"/>
      <c r="C112" s="135"/>
      <c r="D112" s="6"/>
      <c r="E112" s="162"/>
      <c r="F112" s="162"/>
      <c r="G112" s="137"/>
      <c r="H112" s="138"/>
      <c r="I112" s="139"/>
    </row>
    <row r="113" spans="1:9" ht="20.25">
      <c r="A113" s="134">
        <v>5</v>
      </c>
      <c r="B113" s="135">
        <v>53</v>
      </c>
      <c r="C113" s="135">
        <v>5311</v>
      </c>
      <c r="D113" s="6" t="s">
        <v>28</v>
      </c>
      <c r="E113" s="162">
        <f>Odd_podrobné!D274</f>
        <v>340477</v>
      </c>
      <c r="F113" s="162">
        <f>SUM(Odd_podrobné!D282:D283)</f>
        <v>19971</v>
      </c>
      <c r="G113" s="137">
        <f>+E113+F113</f>
        <v>360448</v>
      </c>
      <c r="H113" s="138">
        <f>IF(E113=0,0,E113/G113*100)</f>
        <v>94.45939497514205</v>
      </c>
      <c r="I113" s="139">
        <f>IF(G113=0,0,F113/G113*100)</f>
        <v>5.540605024857954</v>
      </c>
    </row>
    <row r="114" spans="1:9" ht="20.25">
      <c r="A114" s="134">
        <v>5</v>
      </c>
      <c r="B114" s="135">
        <v>53</v>
      </c>
      <c r="C114" s="135">
        <v>5319</v>
      </c>
      <c r="D114" s="6" t="s">
        <v>173</v>
      </c>
      <c r="E114" s="162">
        <f>SUM(Odd_podrobné!D275:D276)</f>
        <v>3154</v>
      </c>
      <c r="F114" s="162"/>
      <c r="G114" s="137">
        <f>+E114+F114</f>
        <v>3154</v>
      </c>
      <c r="H114" s="138">
        <f>IF(E114=0,0,E114/G114*100)</f>
        <v>100</v>
      </c>
      <c r="I114" s="139">
        <f>IF(G114=0,0,F114/G114*100)</f>
        <v>0</v>
      </c>
    </row>
    <row r="115" spans="1:9" ht="20.25">
      <c r="A115" s="164" t="s">
        <v>52</v>
      </c>
      <c r="B115" s="141"/>
      <c r="C115" s="141"/>
      <c r="D115" s="169"/>
      <c r="E115" s="166">
        <f>SUM(E113:E114)</f>
        <v>343631</v>
      </c>
      <c r="F115" s="166">
        <f>SUM(F113:F114)</f>
        <v>19971</v>
      </c>
      <c r="G115" s="166">
        <f>SUM(G113:G114)</f>
        <v>363602</v>
      </c>
      <c r="H115" s="144">
        <f>IF(E115=0,0,E115/G115*100)</f>
        <v>94.5074559545877</v>
      </c>
      <c r="I115" s="145">
        <f>IF(G115=0,0,F115/G115*100)</f>
        <v>5.492544045412291</v>
      </c>
    </row>
    <row r="116" spans="1:9" ht="20.25">
      <c r="A116" s="187"/>
      <c r="B116" s="188"/>
      <c r="C116" s="188"/>
      <c r="D116" s="189"/>
      <c r="E116" s="190"/>
      <c r="F116" s="190"/>
      <c r="G116" s="143"/>
      <c r="H116" s="191"/>
      <c r="I116" s="192"/>
    </row>
    <row r="117" spans="1:9" ht="20.25">
      <c r="A117" s="134">
        <v>5</v>
      </c>
      <c r="B117" s="135">
        <v>55</v>
      </c>
      <c r="C117" s="188">
        <v>5511</v>
      </c>
      <c r="D117" s="32" t="s">
        <v>203</v>
      </c>
      <c r="E117" s="240">
        <f>Odd_podrobné!D291</f>
        <v>3000</v>
      </c>
      <c r="F117" s="240"/>
      <c r="G117" s="241">
        <f>+E117+F117</f>
        <v>3000</v>
      </c>
      <c r="H117" s="138">
        <f>IF(E117=0,0,E117/G117*100)</f>
        <v>100</v>
      </c>
      <c r="I117" s="139">
        <f>IF(G117=0,0,F117/G117*100)</f>
        <v>0</v>
      </c>
    </row>
    <row r="118" spans="1:9" ht="20.25">
      <c r="A118" s="164" t="s">
        <v>53</v>
      </c>
      <c r="B118" s="141"/>
      <c r="C118" s="141"/>
      <c r="D118" s="169"/>
      <c r="E118" s="166">
        <f>SUM(E117:E117)</f>
        <v>3000</v>
      </c>
      <c r="F118" s="166">
        <f>SUM(F117:F117)</f>
        <v>0</v>
      </c>
      <c r="G118" s="166">
        <f>SUM(G117:G117)</f>
        <v>3000</v>
      </c>
      <c r="H118" s="144">
        <f>IF(E118=0,0,E118/G118*100)</f>
        <v>100</v>
      </c>
      <c r="I118" s="145">
        <f>IF(G118=0,0,F118/G118*100)</f>
        <v>0</v>
      </c>
    </row>
    <row r="119" spans="1:13" ht="21" thickBot="1">
      <c r="A119" s="170"/>
      <c r="B119" s="147"/>
      <c r="C119" s="147"/>
      <c r="D119" s="171"/>
      <c r="E119" s="172"/>
      <c r="F119" s="172"/>
      <c r="G119" s="150"/>
      <c r="H119" s="138"/>
      <c r="I119" s="139">
        <f>IF(G119=0,0,(F119+#REF!+#REF!)/G119*100)</f>
        <v>0</v>
      </c>
      <c r="M119" s="207"/>
    </row>
    <row r="120" spans="1:9" ht="21.75" thickBot="1" thickTop="1">
      <c r="A120" s="173" t="s">
        <v>159</v>
      </c>
      <c r="B120" s="153"/>
      <c r="C120" s="153"/>
      <c r="D120" s="174"/>
      <c r="E120" s="155">
        <f>+E111+E115+E118</f>
        <v>347631</v>
      </c>
      <c r="F120" s="155">
        <f>+F111+F115+F118</f>
        <v>19971</v>
      </c>
      <c r="G120" s="156">
        <f>+G111+G115+G118</f>
        <v>367602</v>
      </c>
      <c r="H120" s="157">
        <f>IF(E120=0,0,E120/G120*100)</f>
        <v>94.56722215874778</v>
      </c>
      <c r="I120" s="158">
        <f>IF(G120=0,0,(F120)/G120*100)</f>
        <v>5.432777841252224</v>
      </c>
    </row>
    <row r="121" spans="1:9" ht="21" thickTop="1">
      <c r="A121" s="175"/>
      <c r="B121" s="160"/>
      <c r="C121" s="160"/>
      <c r="D121" s="176"/>
      <c r="E121" s="136"/>
      <c r="F121" s="136"/>
      <c r="G121" s="137"/>
      <c r="H121" s="138"/>
      <c r="I121" s="139"/>
    </row>
    <row r="122" spans="1:9" ht="20.25">
      <c r="A122" s="134">
        <v>6</v>
      </c>
      <c r="B122" s="135">
        <v>61</v>
      </c>
      <c r="C122" s="135">
        <v>6112</v>
      </c>
      <c r="D122" s="6" t="s">
        <v>5</v>
      </c>
      <c r="E122" s="162">
        <f>Odd_podrobné!D297</f>
        <v>21032</v>
      </c>
      <c r="F122" s="162"/>
      <c r="G122" s="137">
        <f>+E122+F122</f>
        <v>21032</v>
      </c>
      <c r="H122" s="138">
        <f>IF(E122=0,0,E122/G122*100)</f>
        <v>100</v>
      </c>
      <c r="I122" s="139">
        <f>IF(G122=0,0,F122/G122*100)</f>
        <v>0</v>
      </c>
    </row>
    <row r="123" spans="1:9" ht="20.25">
      <c r="A123" s="134">
        <v>6</v>
      </c>
      <c r="B123" s="135">
        <v>61</v>
      </c>
      <c r="C123" s="135">
        <v>6171</v>
      </c>
      <c r="D123" s="6" t="s">
        <v>6</v>
      </c>
      <c r="E123" s="162">
        <f>SUM(Odd_podrobné!D298:D303)</f>
        <v>863519</v>
      </c>
      <c r="F123" s="162">
        <f>SUM(Odd_podrobné!D309:D312)</f>
        <v>149680</v>
      </c>
      <c r="G123" s="137">
        <f>+E123+F123</f>
        <v>1013199</v>
      </c>
      <c r="H123" s="138">
        <f>IF(E123=0,0,E123/G123*100)</f>
        <v>85.2269889725513</v>
      </c>
      <c r="I123" s="139">
        <f>IF(G123=0,0,F123/G123*100)</f>
        <v>14.773011027448705</v>
      </c>
    </row>
    <row r="124" spans="1:9" ht="20.25">
      <c r="A124" s="164" t="s">
        <v>56</v>
      </c>
      <c r="B124" s="141"/>
      <c r="C124" s="141"/>
      <c r="D124" s="169"/>
      <c r="E124" s="166">
        <f>SUM(E122:E123)</f>
        <v>884551</v>
      </c>
      <c r="F124" s="166">
        <f>SUM(F122:F123)</f>
        <v>149680</v>
      </c>
      <c r="G124" s="166">
        <f>SUM(G122:G123)</f>
        <v>1034231</v>
      </c>
      <c r="H124" s="144">
        <f>IF(E124=0,0,E124/G124*100)</f>
        <v>85.52741118763603</v>
      </c>
      <c r="I124" s="145">
        <f>IF(G124=0,0,F124/G124*100)</f>
        <v>14.472588812363968</v>
      </c>
    </row>
    <row r="125" spans="1:9" ht="20.25">
      <c r="A125" s="167"/>
      <c r="B125" s="135"/>
      <c r="C125" s="135"/>
      <c r="D125" s="6"/>
      <c r="E125" s="162"/>
      <c r="F125" s="162"/>
      <c r="G125" s="137"/>
      <c r="H125" s="138"/>
      <c r="I125" s="139"/>
    </row>
    <row r="126" spans="1:9" ht="20.25">
      <c r="A126" s="134">
        <v>6</v>
      </c>
      <c r="B126" s="135">
        <v>62</v>
      </c>
      <c r="C126" s="135">
        <v>6211</v>
      </c>
      <c r="D126" s="6" t="s">
        <v>36</v>
      </c>
      <c r="E126" s="162">
        <f>SUM(Odd_podrobné!D320:D321)</f>
        <v>6462</v>
      </c>
      <c r="F126" s="162">
        <f>SUM(Odd_podrobné!D328)</f>
        <v>2000</v>
      </c>
      <c r="G126" s="137">
        <f>+E126+F126</f>
        <v>8462</v>
      </c>
      <c r="H126" s="138">
        <f>IF(E126=0,0,E126/G126*100)</f>
        <v>76.36492554951548</v>
      </c>
      <c r="I126" s="139">
        <f>IF(G126=0,0,F126/G126*100)</f>
        <v>23.63507445048452</v>
      </c>
    </row>
    <row r="127" spans="1:9" ht="20.25">
      <c r="A127" s="134">
        <v>6</v>
      </c>
      <c r="B127" s="135">
        <v>62</v>
      </c>
      <c r="C127" s="135">
        <v>6223</v>
      </c>
      <c r="D127" s="6" t="s">
        <v>7</v>
      </c>
      <c r="E127" s="193">
        <f>Odd_podrobné!D322</f>
        <v>8410</v>
      </c>
      <c r="F127" s="162"/>
      <c r="G127" s="137">
        <f>+E127+F127</f>
        <v>8410</v>
      </c>
      <c r="H127" s="138">
        <f>IF(E127=0,0,E127/G127*100)</f>
        <v>100</v>
      </c>
      <c r="I127" s="139">
        <f>IF(G127=0,0,F127/G127*100)</f>
        <v>0</v>
      </c>
    </row>
    <row r="128" spans="1:9" ht="20.25">
      <c r="A128" s="164" t="s">
        <v>54</v>
      </c>
      <c r="B128" s="141"/>
      <c r="C128" s="141"/>
      <c r="D128" s="169"/>
      <c r="E128" s="166">
        <f>SUM(E126:E127)</f>
        <v>14872</v>
      </c>
      <c r="F128" s="166">
        <f>SUM(F126:F127)</f>
        <v>2000</v>
      </c>
      <c r="G128" s="166">
        <f>SUM(G126:G127)</f>
        <v>16872</v>
      </c>
      <c r="H128" s="144">
        <f>IF(E128=0,0,E128/G128*100)</f>
        <v>88.14604077761973</v>
      </c>
      <c r="I128" s="145">
        <f>IF(G128=0,0,F128/G128*100)</f>
        <v>11.853959222380276</v>
      </c>
    </row>
    <row r="129" spans="1:9" ht="20.25">
      <c r="A129" s="167"/>
      <c r="B129" s="135"/>
      <c r="C129" s="135"/>
      <c r="D129" s="6"/>
      <c r="E129" s="162"/>
      <c r="F129" s="162"/>
      <c r="G129" s="137"/>
      <c r="H129" s="138"/>
      <c r="I129" s="139"/>
    </row>
    <row r="130" spans="1:9" ht="20.25">
      <c r="A130" s="134">
        <v>6</v>
      </c>
      <c r="B130" s="135">
        <v>63</v>
      </c>
      <c r="C130" s="135">
        <v>6310</v>
      </c>
      <c r="D130" s="6" t="s">
        <v>8</v>
      </c>
      <c r="E130" s="162">
        <f>Odd_podrobné!D336</f>
        <v>266646</v>
      </c>
      <c r="F130" s="162"/>
      <c r="G130" s="137">
        <f>+E130+F130</f>
        <v>266646</v>
      </c>
      <c r="H130" s="138">
        <f>IF(E130=0,0,E130/G130*100)</f>
        <v>100</v>
      </c>
      <c r="I130" s="139">
        <f>IF(G130=0,0,F130/G130*100)</f>
        <v>0</v>
      </c>
    </row>
    <row r="131" spans="1:9" ht="20.25">
      <c r="A131" s="134">
        <v>6</v>
      </c>
      <c r="B131" s="135">
        <v>63</v>
      </c>
      <c r="C131" s="135">
        <v>6399</v>
      </c>
      <c r="D131" s="6" t="s">
        <v>9</v>
      </c>
      <c r="E131" s="162">
        <f>Odd_podrobné!D337</f>
        <v>350000</v>
      </c>
      <c r="F131" s="162"/>
      <c r="G131" s="137">
        <f>+E131+F131</f>
        <v>350000</v>
      </c>
      <c r="H131" s="138">
        <f>IF(E131=0,0,E131/G131*100)</f>
        <v>100</v>
      </c>
      <c r="I131" s="139">
        <f>IF(G131=0,0,F131/G131*100)</f>
        <v>0</v>
      </c>
    </row>
    <row r="132" spans="1:9" ht="20.25">
      <c r="A132" s="164" t="s">
        <v>160</v>
      </c>
      <c r="B132" s="141"/>
      <c r="C132" s="141"/>
      <c r="D132" s="169"/>
      <c r="E132" s="166">
        <f>SUM(E130:E131)</f>
        <v>616646</v>
      </c>
      <c r="F132" s="166"/>
      <c r="G132" s="166">
        <f>SUM(G130:G131)</f>
        <v>616646</v>
      </c>
      <c r="H132" s="144">
        <f>IF(E132=0,0,E132/G132*100)</f>
        <v>100</v>
      </c>
      <c r="I132" s="145">
        <f>IF(G132=0,0,F132/G132*100)</f>
        <v>0</v>
      </c>
    </row>
    <row r="133" spans="1:9" ht="20.25">
      <c r="A133" s="167"/>
      <c r="B133" s="135"/>
      <c r="C133" s="135"/>
      <c r="D133" s="6"/>
      <c r="E133" s="162"/>
      <c r="F133" s="162"/>
      <c r="G133" s="137"/>
      <c r="H133" s="138"/>
      <c r="I133" s="139"/>
    </row>
    <row r="134" spans="1:9" ht="20.25">
      <c r="A134" s="134">
        <v>6</v>
      </c>
      <c r="B134" s="135">
        <v>64</v>
      </c>
      <c r="C134" s="135">
        <v>6409</v>
      </c>
      <c r="D134" s="6" t="s">
        <v>161</v>
      </c>
      <c r="E134" s="193">
        <f>Odd_podrobné!D344</f>
        <v>998545</v>
      </c>
      <c r="F134" s="162">
        <v>0</v>
      </c>
      <c r="G134" s="137">
        <f>+E134+F134</f>
        <v>998545</v>
      </c>
      <c r="H134" s="138">
        <f>IF(E134=0,0,E134/G134*100)</f>
        <v>100</v>
      </c>
      <c r="I134" s="139">
        <f>IF(G134=0,0,F134/G134*100)</f>
        <v>0</v>
      </c>
    </row>
    <row r="135" spans="1:9" ht="20.25">
      <c r="A135" s="164" t="s">
        <v>55</v>
      </c>
      <c r="B135" s="141"/>
      <c r="C135" s="141"/>
      <c r="D135" s="169"/>
      <c r="E135" s="166">
        <f>SUM(E134)</f>
        <v>998545</v>
      </c>
      <c r="F135" s="166">
        <f>SUM(F134)</f>
        <v>0</v>
      </c>
      <c r="G135" s="166">
        <f>SUM(G134)</f>
        <v>998545</v>
      </c>
      <c r="H135" s="144">
        <f>IF(E135=0,0,E135/G135*100)</f>
        <v>100</v>
      </c>
      <c r="I135" s="145">
        <f>IF(G135=0,0,F135/G135*100)</f>
        <v>0</v>
      </c>
    </row>
    <row r="136" spans="1:9" ht="21" thickBot="1">
      <c r="A136" s="170"/>
      <c r="B136" s="147"/>
      <c r="C136" s="147"/>
      <c r="D136" s="171"/>
      <c r="E136" s="172"/>
      <c r="F136" s="172"/>
      <c r="G136" s="150"/>
      <c r="H136" s="138"/>
      <c r="I136" s="139"/>
    </row>
    <row r="137" spans="1:9" ht="21.75" thickBot="1" thickTop="1">
      <c r="A137" s="173" t="s">
        <v>162</v>
      </c>
      <c r="B137" s="153"/>
      <c r="C137" s="153"/>
      <c r="D137" s="174"/>
      <c r="E137" s="155">
        <f>+E124+E128+E132+E135</f>
        <v>2514614</v>
      </c>
      <c r="F137" s="155">
        <f>+F124+F128+F132+F135</f>
        <v>151680</v>
      </c>
      <c r="G137" s="156">
        <f>+G124+G128+G132+G135</f>
        <v>2666294</v>
      </c>
      <c r="H137" s="157">
        <f>IF(E137=0,0,E137/G137*100)</f>
        <v>94.31120499089748</v>
      </c>
      <c r="I137" s="158">
        <f>IF(G137=0,0,(F137)/G137*100)</f>
        <v>5.688795009102522</v>
      </c>
    </row>
    <row r="138" spans="1:9" ht="21.75" thickBot="1" thickTop="1">
      <c r="A138" s="194"/>
      <c r="B138" s="195"/>
      <c r="C138" s="195"/>
      <c r="D138" s="185"/>
      <c r="E138" s="149"/>
      <c r="F138" s="149"/>
      <c r="G138" s="150"/>
      <c r="H138" s="196"/>
      <c r="I138" s="151"/>
    </row>
    <row r="139" spans="1:9" ht="27.75" customHeight="1" thickBot="1">
      <c r="A139" s="197" t="s">
        <v>163</v>
      </c>
      <c r="B139" s="198"/>
      <c r="C139" s="198"/>
      <c r="D139" s="199"/>
      <c r="E139" s="200">
        <f>+E11+E31+E95+E106+E120+E137</f>
        <v>8165040</v>
      </c>
      <c r="F139" s="200">
        <f>+F11+F31+F95+F106+F120+F137</f>
        <v>2896038</v>
      </c>
      <c r="G139" s="200">
        <f>+G11+G31+G95+G106+G120+G137</f>
        <v>11061078</v>
      </c>
      <c r="H139" s="201">
        <f>IF(E139=0,0,E139/G139*100)</f>
        <v>73.81775989645855</v>
      </c>
      <c r="I139" s="202">
        <f>IF(G139=0,0,(F139)/G139*100)</f>
        <v>26.182240103541442</v>
      </c>
    </row>
    <row r="140" spans="1:9" ht="15.7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5.75">
      <c r="A141" s="2"/>
      <c r="B141" s="2"/>
      <c r="C141" s="2"/>
      <c r="D141" s="2"/>
      <c r="E141" s="203"/>
      <c r="F141" s="203"/>
      <c r="G141" s="2"/>
      <c r="H141" s="2"/>
      <c r="I141" s="2"/>
    </row>
    <row r="142" spans="1:9" ht="15.75">
      <c r="A142" s="2"/>
      <c r="B142" s="2"/>
      <c r="C142" s="2"/>
      <c r="D142" s="2"/>
      <c r="E142" s="203"/>
      <c r="F142" s="203"/>
      <c r="G142" s="2"/>
      <c r="H142" s="2"/>
      <c r="I142" s="2"/>
    </row>
    <row r="143" spans="1:9" ht="15.75">
      <c r="A143" s="2"/>
      <c r="B143" s="2"/>
      <c r="C143" s="2"/>
      <c r="D143" s="2"/>
      <c r="E143" s="2"/>
      <c r="F143" s="2"/>
      <c r="G143" s="203"/>
      <c r="H143" s="2"/>
      <c r="I143" s="2"/>
    </row>
    <row r="144" spans="1:9" ht="15.7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5.75">
      <c r="A145" s="2"/>
      <c r="B145" s="2"/>
      <c r="C145" s="204"/>
      <c r="D145" s="2"/>
      <c r="E145" s="203"/>
      <c r="F145" s="2"/>
      <c r="G145" s="2"/>
      <c r="H145" s="2"/>
      <c r="I145" s="2"/>
    </row>
    <row r="146" spans="1:9" ht="15.75">
      <c r="A146" s="2"/>
      <c r="B146" s="2"/>
      <c r="C146" s="204"/>
      <c r="D146" s="2"/>
      <c r="E146" s="2"/>
      <c r="F146" s="2"/>
      <c r="G146" s="2"/>
      <c r="H146" s="2"/>
      <c r="I146" s="2"/>
    </row>
    <row r="147" spans="1:9" ht="15.75">
      <c r="A147" s="2"/>
      <c r="B147" s="2"/>
      <c r="C147" s="2"/>
      <c r="D147" s="2"/>
      <c r="E147" s="2"/>
      <c r="F147" s="203"/>
      <c r="G147" s="2"/>
      <c r="H147" s="2"/>
      <c r="I147" s="2"/>
    </row>
    <row r="148" spans="1:9" ht="15.7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5.7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5.7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5.7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5.75">
      <c r="A152" s="2"/>
      <c r="B152" s="2"/>
      <c r="C152" s="2"/>
      <c r="D152" s="205"/>
      <c r="E152" s="2"/>
      <c r="F152" s="2"/>
      <c r="G152" s="2"/>
      <c r="H152" s="2"/>
      <c r="I152" s="2"/>
    </row>
    <row r="153" spans="1:9" ht="15.75">
      <c r="A153" s="2"/>
      <c r="B153" s="2"/>
      <c r="C153" s="2"/>
      <c r="D153" s="205"/>
      <c r="E153" s="2"/>
      <c r="F153" s="2"/>
      <c r="G153" s="2"/>
      <c r="H153" s="2"/>
      <c r="I153" s="2"/>
    </row>
    <row r="154" spans="1:9" ht="15.75">
      <c r="A154" s="2"/>
      <c r="B154" s="2"/>
      <c r="C154" s="2"/>
      <c r="D154" s="205"/>
      <c r="E154" s="2"/>
      <c r="F154" s="2"/>
      <c r="G154" s="2"/>
      <c r="H154" s="2"/>
      <c r="I154" s="2"/>
    </row>
    <row r="155" spans="1:9" ht="15.75">
      <c r="A155" s="2"/>
      <c r="B155" s="2"/>
      <c r="C155" s="2"/>
      <c r="D155" s="205"/>
      <c r="E155" s="2"/>
      <c r="F155" s="2"/>
      <c r="G155" s="2"/>
      <c r="H155" s="2"/>
      <c r="I155" s="2"/>
    </row>
    <row r="156" spans="1:9" ht="15.75">
      <c r="A156" s="2"/>
      <c r="B156" s="2"/>
      <c r="C156" s="2"/>
      <c r="D156" s="205"/>
      <c r="E156" s="2"/>
      <c r="F156" s="2"/>
      <c r="G156" s="2"/>
      <c r="H156" s="2"/>
      <c r="I156" s="2"/>
    </row>
    <row r="157" spans="1:9" ht="15.7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5.7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5.7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5.7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5.7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5.7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5.7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5.7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5.7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5.7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5.7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5.7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5.7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5.7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5.7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5.7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5.7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5.75">
      <c r="A174" s="2"/>
      <c r="B174" s="2"/>
      <c r="C174" s="2"/>
      <c r="D174" s="2"/>
      <c r="E174" s="2"/>
      <c r="F174" s="2"/>
      <c r="G174" s="2"/>
      <c r="H174" s="2"/>
      <c r="I174" s="2"/>
    </row>
  </sheetData>
  <mergeCells count="1">
    <mergeCell ref="A1:I1"/>
  </mergeCells>
  <printOptions horizontalCentered="1"/>
  <pageMargins left="0.7874015748031497" right="0.7874015748031497" top="0.7874015748031497" bottom="0.5905511811023623" header="0.5118110236220472" footer="0.5118110236220472"/>
  <pageSetup fitToHeight="0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/>
  <dimension ref="A1:E352"/>
  <sheetViews>
    <sheetView showZeros="0" zoomScale="70" zoomScaleNormal="70" zoomScaleSheetLayoutView="75" workbookViewId="0" topLeftCell="A1">
      <selection activeCell="A69" sqref="A69"/>
    </sheetView>
  </sheetViews>
  <sheetFormatPr defaultColWidth="9.00390625" defaultRowHeight="12.75"/>
  <cols>
    <col min="1" max="1" width="8.875" style="0" customWidth="1"/>
    <col min="2" max="2" width="63.375" style="0" customWidth="1"/>
    <col min="3" max="3" width="35.00390625" style="0" customWidth="1"/>
    <col min="4" max="4" width="20.25390625" style="206" customWidth="1"/>
  </cols>
  <sheetData>
    <row r="1" spans="1:4" ht="27">
      <c r="A1" s="263" t="s">
        <v>207</v>
      </c>
      <c r="B1" s="263"/>
      <c r="C1" s="263"/>
      <c r="D1" s="263"/>
    </row>
    <row r="2" spans="1:4" ht="27">
      <c r="A2" s="263" t="s">
        <v>164</v>
      </c>
      <c r="B2" s="263"/>
      <c r="C2" s="263"/>
      <c r="D2" s="263"/>
    </row>
    <row r="3" spans="1:4" ht="12" customHeight="1">
      <c r="A3" s="7"/>
      <c r="B3" s="7"/>
      <c r="C3" s="7"/>
      <c r="D3" s="217"/>
    </row>
    <row r="4" spans="1:4" ht="26.25" thickBot="1">
      <c r="A4" s="262" t="s">
        <v>38</v>
      </c>
      <c r="B4" s="262"/>
      <c r="C4" s="262"/>
      <c r="D4" s="262"/>
    </row>
    <row r="5" spans="1:4" ht="23.25" thickBot="1">
      <c r="A5" s="8" t="s">
        <v>58</v>
      </c>
      <c r="B5" s="9"/>
      <c r="C5" s="9"/>
      <c r="D5" s="218"/>
    </row>
    <row r="6" spans="1:4" ht="18.75">
      <c r="A6" s="10" t="s">
        <v>1</v>
      </c>
      <c r="B6" s="3" t="s">
        <v>2</v>
      </c>
      <c r="C6" s="3" t="s">
        <v>209</v>
      </c>
      <c r="D6" s="219" t="s">
        <v>206</v>
      </c>
    </row>
    <row r="7" spans="1:4" ht="19.5" thickBot="1">
      <c r="A7" s="11"/>
      <c r="B7" s="12"/>
      <c r="C7" s="12" t="s">
        <v>59</v>
      </c>
      <c r="D7" s="220"/>
    </row>
    <row r="8" spans="1:4" ht="18.75">
      <c r="A8" s="13">
        <v>1014</v>
      </c>
      <c r="B8" s="14" t="s">
        <v>37</v>
      </c>
      <c r="C8" s="15" t="s">
        <v>167</v>
      </c>
      <c r="D8" s="264">
        <v>150</v>
      </c>
    </row>
    <row r="9" spans="1:4" ht="18.75">
      <c r="A9" s="13"/>
      <c r="B9" s="14"/>
      <c r="C9" s="16" t="s">
        <v>168</v>
      </c>
      <c r="D9" s="265">
        <v>50</v>
      </c>
    </row>
    <row r="10" spans="1:4" ht="18.75">
      <c r="A10" s="13"/>
      <c r="B10" s="14"/>
      <c r="C10" s="17" t="s">
        <v>60</v>
      </c>
      <c r="D10" s="266">
        <v>15963</v>
      </c>
    </row>
    <row r="11" spans="1:4" ht="19.5" thickBot="1">
      <c r="A11" s="18">
        <v>1037</v>
      </c>
      <c r="B11" s="19" t="s">
        <v>22</v>
      </c>
      <c r="C11" s="20" t="s">
        <v>168</v>
      </c>
      <c r="D11" s="267">
        <v>70</v>
      </c>
    </row>
    <row r="12" spans="1:4" ht="21" thickBot="1">
      <c r="A12" s="21" t="s">
        <v>18</v>
      </c>
      <c r="B12" s="22"/>
      <c r="C12" s="23"/>
      <c r="D12" s="268">
        <f>SUM(D8:D11)</f>
        <v>16233</v>
      </c>
    </row>
    <row r="13" spans="1:4" ht="20.25">
      <c r="A13" s="208"/>
      <c r="B13" s="24"/>
      <c r="C13" s="25"/>
      <c r="D13" s="27"/>
    </row>
    <row r="14" spans="1:4" ht="26.25" thickBot="1">
      <c r="A14" s="262" t="s">
        <v>39</v>
      </c>
      <c r="B14" s="262"/>
      <c r="C14" s="262"/>
      <c r="D14" s="262"/>
    </row>
    <row r="15" spans="1:4" ht="23.25" thickBot="1">
      <c r="A15" s="8" t="s">
        <v>58</v>
      </c>
      <c r="B15" s="9"/>
      <c r="C15" s="9"/>
      <c r="D15" s="218"/>
    </row>
    <row r="16" spans="1:4" ht="18.75">
      <c r="A16" s="10" t="s">
        <v>1</v>
      </c>
      <c r="B16" s="3" t="s">
        <v>2</v>
      </c>
      <c r="C16" s="3" t="s">
        <v>209</v>
      </c>
      <c r="D16" s="219" t="s">
        <v>206</v>
      </c>
    </row>
    <row r="17" spans="1:4" ht="19.5" thickBot="1">
      <c r="A17" s="11"/>
      <c r="B17" s="12"/>
      <c r="C17" s="12" t="s">
        <v>59</v>
      </c>
      <c r="D17" s="220"/>
    </row>
    <row r="18" spans="1:4" ht="18.75">
      <c r="A18" s="13">
        <v>2143</v>
      </c>
      <c r="B18" s="14" t="s">
        <v>101</v>
      </c>
      <c r="C18" s="16" t="s">
        <v>181</v>
      </c>
      <c r="D18" s="265">
        <v>38221</v>
      </c>
    </row>
    <row r="19" spans="1:4" ht="18.75">
      <c r="A19" s="13"/>
      <c r="B19" s="14"/>
      <c r="C19" s="16" t="s">
        <v>74</v>
      </c>
      <c r="D19" s="265">
        <v>705</v>
      </c>
    </row>
    <row r="20" spans="1:4" ht="18.75">
      <c r="A20" s="13"/>
      <c r="B20" s="14"/>
      <c r="C20" s="16" t="s">
        <v>190</v>
      </c>
      <c r="D20" s="265">
        <v>4440</v>
      </c>
    </row>
    <row r="21" spans="1:4" ht="19.5" thickBot="1">
      <c r="A21" s="13"/>
      <c r="B21" s="14"/>
      <c r="C21" s="16" t="s">
        <v>64</v>
      </c>
      <c r="D21" s="265">
        <v>1486</v>
      </c>
    </row>
    <row r="22" spans="1:4" ht="21" thickBot="1">
      <c r="A22" s="21" t="s">
        <v>18</v>
      </c>
      <c r="B22" s="22"/>
      <c r="C22" s="23"/>
      <c r="D22" s="268">
        <f>SUM(D18:D21)</f>
        <v>44852</v>
      </c>
    </row>
    <row r="23" spans="1:4" ht="17.25" customHeight="1">
      <c r="A23" s="209"/>
      <c r="B23" s="24"/>
      <c r="C23" s="25"/>
      <c r="D23" s="27"/>
    </row>
    <row r="24" spans="1:4" ht="26.25" thickBot="1">
      <c r="A24" s="262" t="s">
        <v>42</v>
      </c>
      <c r="B24" s="262"/>
      <c r="C24" s="262"/>
      <c r="D24" s="262"/>
    </row>
    <row r="25" spans="1:4" ht="23.25" thickBot="1">
      <c r="A25" s="8" t="s">
        <v>58</v>
      </c>
      <c r="B25" s="9"/>
      <c r="C25" s="9"/>
      <c r="D25" s="218"/>
    </row>
    <row r="26" spans="1:4" ht="18.75">
      <c r="A26" s="10" t="s">
        <v>1</v>
      </c>
      <c r="B26" s="3" t="s">
        <v>2</v>
      </c>
      <c r="C26" s="3" t="s">
        <v>209</v>
      </c>
      <c r="D26" s="219" t="s">
        <v>206</v>
      </c>
    </row>
    <row r="27" spans="1:4" ht="19.5" thickBot="1">
      <c r="A27" s="11"/>
      <c r="B27" s="12"/>
      <c r="C27" s="12" t="s">
        <v>59</v>
      </c>
      <c r="D27" s="220"/>
    </row>
    <row r="28" spans="1:4" ht="18.75">
      <c r="A28" s="228">
        <v>2212</v>
      </c>
      <c r="B28" s="224" t="s">
        <v>40</v>
      </c>
      <c r="C28" s="33" t="s">
        <v>64</v>
      </c>
      <c r="D28" s="269">
        <v>579862</v>
      </c>
    </row>
    <row r="29" spans="1:4" ht="18.75">
      <c r="A29" s="31">
        <v>2219</v>
      </c>
      <c r="B29" s="224" t="s">
        <v>41</v>
      </c>
      <c r="C29" s="33" t="s">
        <v>166</v>
      </c>
      <c r="D29" s="269">
        <v>550</v>
      </c>
    </row>
    <row r="30" spans="1:4" ht="18.75">
      <c r="A30" s="31"/>
      <c r="B30" s="224"/>
      <c r="C30" s="33" t="s">
        <v>64</v>
      </c>
      <c r="D30" s="269">
        <v>27500</v>
      </c>
    </row>
    <row r="31" spans="1:4" ht="18.75">
      <c r="A31" s="31">
        <v>2229</v>
      </c>
      <c r="B31" s="224" t="s">
        <v>185</v>
      </c>
      <c r="C31" s="33" t="s">
        <v>166</v>
      </c>
      <c r="D31" s="269">
        <v>300</v>
      </c>
    </row>
    <row r="32" spans="1:4" ht="18.75">
      <c r="A32" s="226"/>
      <c r="C32" s="33" t="s">
        <v>64</v>
      </c>
      <c r="D32" s="269">
        <v>1731000</v>
      </c>
    </row>
    <row r="33" spans="1:4" ht="18.75">
      <c r="A33" s="31">
        <v>2271</v>
      </c>
      <c r="B33" s="224" t="s">
        <v>24</v>
      </c>
      <c r="C33" s="33" t="s">
        <v>74</v>
      </c>
      <c r="D33" s="269">
        <v>1221</v>
      </c>
    </row>
    <row r="34" spans="1:4" ht="18.75">
      <c r="A34" s="226"/>
      <c r="C34" s="33" t="s">
        <v>64</v>
      </c>
      <c r="D34" s="269">
        <v>4475</v>
      </c>
    </row>
    <row r="35" spans="1:4" ht="19.5" thickBot="1">
      <c r="A35" s="34">
        <v>2299</v>
      </c>
      <c r="B35" s="35" t="s">
        <v>65</v>
      </c>
      <c r="C35" s="36" t="s">
        <v>64</v>
      </c>
      <c r="D35" s="270">
        <v>5500</v>
      </c>
    </row>
    <row r="36" spans="1:4" ht="21" thickBot="1">
      <c r="A36" s="21" t="s">
        <v>18</v>
      </c>
      <c r="B36" s="22"/>
      <c r="C36" s="23"/>
      <c r="D36" s="268">
        <f>SUM(D28:D35)</f>
        <v>2350408</v>
      </c>
    </row>
    <row r="37" spans="1:4" ht="23.25" thickBot="1">
      <c r="A37" s="210" t="s">
        <v>61</v>
      </c>
      <c r="B37" s="211"/>
      <c r="C37" s="211"/>
      <c r="D37" s="212"/>
    </row>
    <row r="38" spans="1:4" ht="18.75">
      <c r="A38" s="10" t="s">
        <v>1</v>
      </c>
      <c r="B38" s="3" t="s">
        <v>2</v>
      </c>
      <c r="C38" s="3" t="s">
        <v>209</v>
      </c>
      <c r="D38" s="219" t="s">
        <v>206</v>
      </c>
    </row>
    <row r="39" spans="1:4" ht="19.5" thickBot="1">
      <c r="A39" s="11"/>
      <c r="B39" s="12"/>
      <c r="C39" s="12" t="s">
        <v>59</v>
      </c>
      <c r="D39" s="220"/>
    </row>
    <row r="40" spans="1:4" ht="18.75">
      <c r="A40" s="31">
        <v>2212</v>
      </c>
      <c r="B40" s="32" t="s">
        <v>40</v>
      </c>
      <c r="C40" s="33" t="s">
        <v>62</v>
      </c>
      <c r="D40" s="269">
        <v>113700</v>
      </c>
    </row>
    <row r="41" spans="1:4" ht="18.75">
      <c r="A41" s="37">
        <v>2219</v>
      </c>
      <c r="B41" s="6" t="s">
        <v>41</v>
      </c>
      <c r="C41" s="33" t="s">
        <v>64</v>
      </c>
      <c r="D41" s="271">
        <v>71500</v>
      </c>
    </row>
    <row r="42" spans="1:4" ht="18.75">
      <c r="A42" s="37"/>
      <c r="B42" s="6"/>
      <c r="C42" s="33" t="s">
        <v>62</v>
      </c>
      <c r="D42" s="272">
        <v>43500</v>
      </c>
    </row>
    <row r="43" spans="1:4" ht="19.5" thickBot="1">
      <c r="A43" s="37">
        <v>2229</v>
      </c>
      <c r="B43" s="41" t="s">
        <v>185</v>
      </c>
      <c r="C43" s="33" t="s">
        <v>62</v>
      </c>
      <c r="D43" s="269">
        <v>5000</v>
      </c>
    </row>
    <row r="44" spans="1:4" ht="21" thickBot="1">
      <c r="A44" s="21" t="s">
        <v>19</v>
      </c>
      <c r="B44" s="22"/>
      <c r="C44" s="23"/>
      <c r="D44" s="268">
        <f>SUM(D40:D43)</f>
        <v>233700</v>
      </c>
    </row>
    <row r="45" spans="1:4" ht="21" thickBot="1">
      <c r="A45" s="21" t="s">
        <v>63</v>
      </c>
      <c r="B45" s="22"/>
      <c r="C45" s="23"/>
      <c r="D45" s="268">
        <f>D36+D44</f>
        <v>2584108</v>
      </c>
    </row>
    <row r="46" spans="1:4" ht="19.5" customHeight="1">
      <c r="A46" s="2"/>
      <c r="B46" s="2"/>
      <c r="C46" s="2"/>
      <c r="D46" s="30"/>
    </row>
    <row r="47" spans="1:4" ht="26.25" thickBot="1">
      <c r="A47" s="262" t="s">
        <v>44</v>
      </c>
      <c r="B47" s="262"/>
      <c r="C47" s="262"/>
      <c r="D47" s="262"/>
    </row>
    <row r="48" spans="1:4" ht="23.25" thickBot="1">
      <c r="A48" s="8" t="s">
        <v>58</v>
      </c>
      <c r="B48" s="9"/>
      <c r="C48" s="9"/>
      <c r="D48" s="218"/>
    </row>
    <row r="49" spans="1:4" ht="18.75">
      <c r="A49" s="10" t="s">
        <v>1</v>
      </c>
      <c r="B49" s="3" t="s">
        <v>2</v>
      </c>
      <c r="C49" s="3" t="s">
        <v>209</v>
      </c>
      <c r="D49" s="219" t="s">
        <v>206</v>
      </c>
    </row>
    <row r="50" spans="1:4" ht="19.5" thickBot="1">
      <c r="A50" s="11"/>
      <c r="B50" s="12"/>
      <c r="C50" s="12" t="s">
        <v>59</v>
      </c>
      <c r="D50" s="220"/>
    </row>
    <row r="51" spans="1:4" ht="18.75">
      <c r="A51" s="31">
        <v>2310</v>
      </c>
      <c r="B51" s="32" t="s">
        <v>10</v>
      </c>
      <c r="C51" s="33" t="s">
        <v>168</v>
      </c>
      <c r="D51" s="269">
        <v>100</v>
      </c>
    </row>
    <row r="52" spans="1:4" ht="18.75">
      <c r="A52" s="31"/>
      <c r="B52" s="32"/>
      <c r="C52" s="33" t="s">
        <v>66</v>
      </c>
      <c r="D52" s="269">
        <v>2701</v>
      </c>
    </row>
    <row r="53" spans="1:4" ht="18.75">
      <c r="A53" s="31">
        <v>2321</v>
      </c>
      <c r="B53" s="32" t="s">
        <v>67</v>
      </c>
      <c r="C53" s="33" t="s">
        <v>168</v>
      </c>
      <c r="D53" s="269">
        <v>408</v>
      </c>
    </row>
    <row r="54" spans="1:4" ht="18.75">
      <c r="A54" s="31"/>
      <c r="B54" s="32"/>
      <c r="C54" s="33" t="s">
        <v>66</v>
      </c>
      <c r="D54" s="269">
        <v>1406</v>
      </c>
    </row>
    <row r="55" spans="1:4" ht="18.75">
      <c r="A55" s="45">
        <v>2331</v>
      </c>
      <c r="B55" s="46" t="s">
        <v>174</v>
      </c>
      <c r="C55" s="33" t="s">
        <v>168</v>
      </c>
      <c r="D55" s="273">
        <v>3800</v>
      </c>
    </row>
    <row r="56" spans="1:4" ht="18.75">
      <c r="A56" s="45">
        <v>2333</v>
      </c>
      <c r="B56" s="46" t="s">
        <v>25</v>
      </c>
      <c r="C56" s="33" t="s">
        <v>168</v>
      </c>
      <c r="D56" s="273">
        <v>3600</v>
      </c>
    </row>
    <row r="57" spans="1:4" ht="19.5" thickBot="1">
      <c r="A57" s="38"/>
      <c r="B57" s="35"/>
      <c r="C57" s="39" t="s">
        <v>199</v>
      </c>
      <c r="D57" s="274">
        <v>500</v>
      </c>
    </row>
    <row r="58" spans="1:4" ht="21" thickBot="1">
      <c r="A58" s="21" t="s">
        <v>18</v>
      </c>
      <c r="B58" s="22"/>
      <c r="C58" s="23"/>
      <c r="D58" s="268">
        <f>SUM(D51:D57)</f>
        <v>12515</v>
      </c>
    </row>
    <row r="59" spans="1:4" ht="23.25" thickBot="1">
      <c r="A59" s="246" t="s">
        <v>61</v>
      </c>
      <c r="B59" s="247"/>
      <c r="C59" s="247"/>
      <c r="D59" s="243"/>
    </row>
    <row r="60" spans="1:4" ht="18.75">
      <c r="A60" s="10" t="s">
        <v>1</v>
      </c>
      <c r="B60" s="3" t="s">
        <v>2</v>
      </c>
      <c r="C60" s="3" t="s">
        <v>209</v>
      </c>
      <c r="D60" s="219" t="s">
        <v>206</v>
      </c>
    </row>
    <row r="61" spans="1:4" ht="19.5" thickBot="1">
      <c r="A61" s="11"/>
      <c r="B61" s="12"/>
      <c r="C61" s="12" t="s">
        <v>59</v>
      </c>
      <c r="D61" s="220"/>
    </row>
    <row r="62" spans="1:4" ht="18.75">
      <c r="A62" s="31">
        <v>2310</v>
      </c>
      <c r="B62" s="32" t="s">
        <v>10</v>
      </c>
      <c r="C62" s="33" t="s">
        <v>62</v>
      </c>
      <c r="D62" s="269">
        <v>84123</v>
      </c>
    </row>
    <row r="63" spans="1:4" ht="18.75">
      <c r="A63" s="31">
        <v>2321</v>
      </c>
      <c r="B63" s="32" t="s">
        <v>67</v>
      </c>
      <c r="C63" s="33" t="s">
        <v>62</v>
      </c>
      <c r="D63" s="269">
        <v>1242827</v>
      </c>
    </row>
    <row r="64" spans="1:4" ht="18.75">
      <c r="A64" s="31">
        <v>2329</v>
      </c>
      <c r="B64" s="32" t="s">
        <v>43</v>
      </c>
      <c r="C64" s="33" t="s">
        <v>62</v>
      </c>
      <c r="D64" s="269">
        <v>12680</v>
      </c>
    </row>
    <row r="65" spans="1:4" ht="18.75">
      <c r="A65" s="31"/>
      <c r="B65" s="32"/>
      <c r="C65" s="33" t="s">
        <v>66</v>
      </c>
      <c r="D65" s="269">
        <v>100</v>
      </c>
    </row>
    <row r="66" spans="1:4" ht="19.5" thickBot="1">
      <c r="A66" s="31">
        <v>2339</v>
      </c>
      <c r="B66" s="32" t="s">
        <v>197</v>
      </c>
      <c r="C66" s="33" t="s">
        <v>62</v>
      </c>
      <c r="D66" s="269">
        <v>1180</v>
      </c>
    </row>
    <row r="67" spans="1:4" ht="21" thickBot="1">
      <c r="A67" s="21" t="s">
        <v>19</v>
      </c>
      <c r="B67" s="22"/>
      <c r="C67" s="23"/>
      <c r="D67" s="268">
        <f>SUM(D62:D66)</f>
        <v>1340910</v>
      </c>
    </row>
    <row r="68" spans="1:4" ht="21" thickBot="1">
      <c r="A68" s="21" t="s">
        <v>63</v>
      </c>
      <c r="B68" s="22"/>
      <c r="C68" s="23"/>
      <c r="D68" s="268">
        <f>D58+D67</f>
        <v>1353425</v>
      </c>
    </row>
    <row r="69" spans="1:4" ht="34.5" customHeight="1">
      <c r="A69" s="2"/>
      <c r="B69" s="2"/>
      <c r="C69" s="2"/>
      <c r="D69" s="30"/>
    </row>
    <row r="70" spans="1:4" ht="26.25" thickBot="1">
      <c r="A70" s="262" t="s">
        <v>45</v>
      </c>
      <c r="B70" s="262"/>
      <c r="C70" s="262"/>
      <c r="D70" s="262"/>
    </row>
    <row r="71" spans="1:4" ht="23.25" thickBot="1">
      <c r="A71" s="8" t="s">
        <v>58</v>
      </c>
      <c r="B71" s="9"/>
      <c r="C71" s="9"/>
      <c r="D71" s="218"/>
    </row>
    <row r="72" spans="1:4" ht="18.75">
      <c r="A72" s="10" t="s">
        <v>1</v>
      </c>
      <c r="B72" s="3" t="s">
        <v>2</v>
      </c>
      <c r="C72" s="3" t="s">
        <v>209</v>
      </c>
      <c r="D72" s="219" t="s">
        <v>206</v>
      </c>
    </row>
    <row r="73" spans="1:4" ht="19.5" thickBot="1">
      <c r="A73" s="11"/>
      <c r="B73" s="12"/>
      <c r="C73" s="12" t="s">
        <v>59</v>
      </c>
      <c r="D73" s="220"/>
    </row>
    <row r="74" spans="1:4" ht="18.75">
      <c r="A74" s="31">
        <v>3111</v>
      </c>
      <c r="B74" s="32" t="s">
        <v>98</v>
      </c>
      <c r="C74" s="33" t="s">
        <v>68</v>
      </c>
      <c r="D74" s="269">
        <v>2449</v>
      </c>
    </row>
    <row r="75" spans="1:4" ht="18.75">
      <c r="A75" s="31">
        <v>3113</v>
      </c>
      <c r="B75" s="32" t="s">
        <v>34</v>
      </c>
      <c r="C75" s="33" t="s">
        <v>166</v>
      </c>
      <c r="D75" s="269">
        <v>400</v>
      </c>
    </row>
    <row r="76" spans="1:4" ht="18.75">
      <c r="A76" s="226"/>
      <c r="C76" s="33" t="s">
        <v>68</v>
      </c>
      <c r="D76" s="269">
        <v>21047</v>
      </c>
    </row>
    <row r="77" spans="1:4" ht="18.75">
      <c r="A77" s="31">
        <v>3141</v>
      </c>
      <c r="B77" s="32" t="s">
        <v>69</v>
      </c>
      <c r="C77" s="33" t="s">
        <v>68</v>
      </c>
      <c r="D77" s="269">
        <v>2000</v>
      </c>
    </row>
    <row r="78" spans="1:4" ht="19.5" thickBot="1">
      <c r="A78" s="38">
        <v>3149</v>
      </c>
      <c r="B78" s="35" t="s">
        <v>70</v>
      </c>
      <c r="C78" s="33" t="s">
        <v>68</v>
      </c>
      <c r="D78" s="274">
        <v>1270</v>
      </c>
    </row>
    <row r="79" spans="1:4" ht="21" thickBot="1">
      <c r="A79" s="21" t="s">
        <v>18</v>
      </c>
      <c r="B79" s="22"/>
      <c r="C79" s="23"/>
      <c r="D79" s="268">
        <f>SUM(D74:D78)</f>
        <v>27166</v>
      </c>
    </row>
    <row r="80" spans="1:4" ht="21" thickBot="1">
      <c r="A80" s="245"/>
      <c r="B80" s="24"/>
      <c r="C80" s="25"/>
      <c r="D80" s="27"/>
    </row>
    <row r="81" spans="1:4" ht="23.25" thickBot="1">
      <c r="A81" s="210" t="s">
        <v>61</v>
      </c>
      <c r="B81" s="211"/>
      <c r="C81" s="211"/>
      <c r="D81" s="221"/>
    </row>
    <row r="82" spans="1:4" ht="18.75">
      <c r="A82" s="10" t="s">
        <v>1</v>
      </c>
      <c r="B82" s="3" t="s">
        <v>2</v>
      </c>
      <c r="C82" s="3" t="s">
        <v>209</v>
      </c>
      <c r="D82" s="219" t="s">
        <v>206</v>
      </c>
    </row>
    <row r="83" spans="1:4" ht="19.5" thickBot="1">
      <c r="A83" s="11"/>
      <c r="B83" s="12"/>
      <c r="C83" s="12" t="s">
        <v>59</v>
      </c>
      <c r="D83" s="220"/>
    </row>
    <row r="84" spans="1:4" ht="18.75">
      <c r="A84" s="31">
        <v>3111</v>
      </c>
      <c r="B84" s="32" t="s">
        <v>98</v>
      </c>
      <c r="C84" s="33" t="s">
        <v>62</v>
      </c>
      <c r="D84" s="269">
        <v>74423</v>
      </c>
    </row>
    <row r="85" spans="1:4" ht="19.5" thickBot="1">
      <c r="A85" s="31">
        <v>3113</v>
      </c>
      <c r="B85" s="32" t="s">
        <v>34</v>
      </c>
      <c r="C85" s="33" t="s">
        <v>62</v>
      </c>
      <c r="D85" s="269">
        <v>88247</v>
      </c>
    </row>
    <row r="86" spans="1:4" ht="21" thickBot="1">
      <c r="A86" s="21" t="s">
        <v>19</v>
      </c>
      <c r="B86" s="22"/>
      <c r="C86" s="23"/>
      <c r="D86" s="268">
        <f>SUM(D84:D85)</f>
        <v>162670</v>
      </c>
    </row>
    <row r="87" spans="1:4" ht="21" thickBot="1">
      <c r="A87" s="21" t="s">
        <v>63</v>
      </c>
      <c r="B87" s="22"/>
      <c r="C87" s="23"/>
      <c r="D87" s="268">
        <f>D79+D86</f>
        <v>189836</v>
      </c>
    </row>
    <row r="88" spans="1:4" ht="21" customHeight="1">
      <c r="A88" s="2"/>
      <c r="B88" s="2"/>
      <c r="C88" s="2"/>
      <c r="D88" s="30"/>
    </row>
    <row r="89" spans="1:4" ht="26.25" thickBot="1">
      <c r="A89" s="262" t="s">
        <v>46</v>
      </c>
      <c r="B89" s="262"/>
      <c r="C89" s="262"/>
      <c r="D89" s="262"/>
    </row>
    <row r="90" spans="1:4" ht="23.25" thickBot="1">
      <c r="A90" s="8" t="s">
        <v>58</v>
      </c>
      <c r="B90" s="9"/>
      <c r="C90" s="9"/>
      <c r="D90" s="218"/>
    </row>
    <row r="91" spans="1:4" ht="18.75">
      <c r="A91" s="10" t="s">
        <v>1</v>
      </c>
      <c r="B91" s="3" t="s">
        <v>2</v>
      </c>
      <c r="C91" s="3" t="s">
        <v>209</v>
      </c>
      <c r="D91" s="219" t="s">
        <v>206</v>
      </c>
    </row>
    <row r="92" spans="1:4" ht="19.5" thickBot="1">
      <c r="A92" s="11"/>
      <c r="B92" s="12"/>
      <c r="C92" s="12" t="s">
        <v>59</v>
      </c>
      <c r="D92" s="220"/>
    </row>
    <row r="93" spans="1:4" ht="18.75">
      <c r="A93" s="31">
        <v>3311</v>
      </c>
      <c r="B93" s="32" t="s">
        <v>29</v>
      </c>
      <c r="C93" s="33" t="s">
        <v>71</v>
      </c>
      <c r="D93" s="269">
        <v>495590</v>
      </c>
    </row>
    <row r="94" spans="1:4" ht="18.75">
      <c r="A94" s="31">
        <v>3312</v>
      </c>
      <c r="B94" s="32" t="s">
        <v>30</v>
      </c>
      <c r="C94" s="33" t="s">
        <v>71</v>
      </c>
      <c r="D94" s="269">
        <v>57283</v>
      </c>
    </row>
    <row r="95" spans="1:4" ht="18.75">
      <c r="A95" s="31">
        <v>3314</v>
      </c>
      <c r="B95" s="32" t="s">
        <v>31</v>
      </c>
      <c r="C95" s="33" t="s">
        <v>71</v>
      </c>
      <c r="D95" s="269">
        <v>44733</v>
      </c>
    </row>
    <row r="96" spans="1:4" ht="18.75">
      <c r="A96" s="31">
        <v>3315</v>
      </c>
      <c r="B96" s="32" t="s">
        <v>32</v>
      </c>
      <c r="C96" s="33" t="s">
        <v>166</v>
      </c>
      <c r="D96" s="269">
        <v>800</v>
      </c>
    </row>
    <row r="97" spans="1:4" ht="18.75">
      <c r="A97" s="31"/>
      <c r="B97" s="32"/>
      <c r="C97" s="33" t="s">
        <v>71</v>
      </c>
      <c r="D97" s="269">
        <v>42386</v>
      </c>
    </row>
    <row r="98" spans="1:4" ht="18.75">
      <c r="A98" s="31">
        <v>3317</v>
      </c>
      <c r="B98" s="32" t="s">
        <v>33</v>
      </c>
      <c r="C98" s="33" t="s">
        <v>71</v>
      </c>
      <c r="D98" s="269">
        <v>12290</v>
      </c>
    </row>
    <row r="99" spans="1:4" ht="18.75">
      <c r="A99" s="31">
        <v>3319</v>
      </c>
      <c r="B99" s="32" t="s">
        <v>100</v>
      </c>
      <c r="C99" s="33" t="s">
        <v>166</v>
      </c>
      <c r="D99" s="269">
        <v>2497</v>
      </c>
    </row>
    <row r="100" spans="1:4" ht="18.75">
      <c r="A100" s="223"/>
      <c r="B100" s="223"/>
      <c r="C100" s="33" t="s">
        <v>71</v>
      </c>
      <c r="D100" s="269">
        <v>18082</v>
      </c>
    </row>
    <row r="101" spans="1:4" ht="18.75">
      <c r="A101" s="31">
        <v>3322</v>
      </c>
      <c r="B101" s="32" t="s">
        <v>11</v>
      </c>
      <c r="C101" s="33" t="s">
        <v>166</v>
      </c>
      <c r="D101" s="269">
        <v>100</v>
      </c>
    </row>
    <row r="102" spans="1:4" ht="18.75">
      <c r="A102" s="31"/>
      <c r="B102" s="32"/>
      <c r="C102" s="33" t="s">
        <v>199</v>
      </c>
      <c r="D102" s="269">
        <v>500</v>
      </c>
    </row>
    <row r="103" spans="1:4" ht="18.75">
      <c r="A103" s="31"/>
      <c r="B103" s="32"/>
      <c r="C103" s="33" t="s">
        <v>72</v>
      </c>
      <c r="D103" s="269">
        <v>10850</v>
      </c>
    </row>
    <row r="104" spans="1:4" ht="18.75">
      <c r="A104" s="31">
        <v>3326</v>
      </c>
      <c r="B104" s="32" t="s">
        <v>73</v>
      </c>
      <c r="C104" s="33" t="s">
        <v>166</v>
      </c>
      <c r="D104" s="269">
        <v>100</v>
      </c>
    </row>
    <row r="105" spans="1:4" ht="18.75">
      <c r="A105" s="31"/>
      <c r="B105" s="32"/>
      <c r="C105" s="33" t="s">
        <v>71</v>
      </c>
      <c r="D105" s="269">
        <v>1200</v>
      </c>
    </row>
    <row r="106" spans="1:4" ht="18.75">
      <c r="A106" s="31">
        <v>3329</v>
      </c>
      <c r="B106" s="32" t="s">
        <v>99</v>
      </c>
      <c r="C106" s="33" t="s">
        <v>71</v>
      </c>
      <c r="D106" s="269">
        <v>100</v>
      </c>
    </row>
    <row r="107" spans="1:4" ht="18.75">
      <c r="A107" s="31">
        <v>3349</v>
      </c>
      <c r="B107" s="32" t="s">
        <v>3</v>
      </c>
      <c r="C107" s="33" t="s">
        <v>181</v>
      </c>
      <c r="D107" s="269">
        <v>16601</v>
      </c>
    </row>
    <row r="108" spans="1:4" ht="19.5" thickBot="1">
      <c r="A108" s="31"/>
      <c r="B108" s="32"/>
      <c r="C108" s="33" t="s">
        <v>74</v>
      </c>
      <c r="D108" s="269">
        <v>3168</v>
      </c>
    </row>
    <row r="109" spans="1:4" ht="21" thickBot="1">
      <c r="A109" s="21" t="s">
        <v>18</v>
      </c>
      <c r="B109" s="22"/>
      <c r="C109" s="23"/>
      <c r="D109" s="268">
        <f>SUM(D93:D108)</f>
        <v>706280</v>
      </c>
    </row>
    <row r="110" spans="1:5" ht="23.25" thickBot="1">
      <c r="A110" s="246" t="s">
        <v>61</v>
      </c>
      <c r="B110" s="28"/>
      <c r="C110" s="28"/>
      <c r="D110" s="29"/>
      <c r="E110" s="244"/>
    </row>
    <row r="111" spans="1:4" ht="18.75">
      <c r="A111" s="10" t="s">
        <v>1</v>
      </c>
      <c r="B111" s="3" t="s">
        <v>2</v>
      </c>
      <c r="C111" s="3" t="s">
        <v>209</v>
      </c>
      <c r="D111" s="219" t="s">
        <v>206</v>
      </c>
    </row>
    <row r="112" spans="1:4" ht="19.5" thickBot="1">
      <c r="A112" s="11"/>
      <c r="B112" s="12"/>
      <c r="C112" s="12" t="s">
        <v>59</v>
      </c>
      <c r="D112" s="220"/>
    </row>
    <row r="113" spans="1:4" ht="18.75">
      <c r="A113" s="31">
        <v>3311</v>
      </c>
      <c r="B113" s="32" t="s">
        <v>29</v>
      </c>
      <c r="C113" s="33" t="s">
        <v>62</v>
      </c>
      <c r="D113" s="269">
        <v>900</v>
      </c>
    </row>
    <row r="114" spans="1:4" ht="18.75">
      <c r="A114" s="31">
        <v>3314</v>
      </c>
      <c r="B114" s="32" t="s">
        <v>31</v>
      </c>
      <c r="C114" s="33" t="s">
        <v>62</v>
      </c>
      <c r="D114" s="269">
        <v>700</v>
      </c>
    </row>
    <row r="115" spans="1:4" ht="18.75">
      <c r="A115" s="31">
        <v>3315</v>
      </c>
      <c r="B115" s="32" t="s">
        <v>32</v>
      </c>
      <c r="C115" s="33" t="s">
        <v>62</v>
      </c>
      <c r="D115" s="269">
        <v>19668</v>
      </c>
    </row>
    <row r="116" spans="1:4" ht="18.75">
      <c r="A116" s="31"/>
      <c r="B116" s="32"/>
      <c r="C116" s="33" t="s">
        <v>71</v>
      </c>
      <c r="D116" s="269">
        <v>14200</v>
      </c>
    </row>
    <row r="117" spans="1:4" ht="18.75">
      <c r="A117" s="31">
        <v>3319</v>
      </c>
      <c r="B117" s="32" t="s">
        <v>100</v>
      </c>
      <c r="C117" s="33" t="s">
        <v>71</v>
      </c>
      <c r="D117" s="269">
        <v>500</v>
      </c>
    </row>
    <row r="118" spans="1:4" ht="18.75">
      <c r="A118" s="31">
        <v>3322</v>
      </c>
      <c r="B118" s="32" t="s">
        <v>11</v>
      </c>
      <c r="C118" s="33" t="s">
        <v>62</v>
      </c>
      <c r="D118" s="269">
        <v>10000</v>
      </c>
    </row>
    <row r="119" spans="1:4" ht="18.75">
      <c r="A119" s="31">
        <v>3326</v>
      </c>
      <c r="B119" s="32" t="s">
        <v>73</v>
      </c>
      <c r="C119" s="33" t="s">
        <v>62</v>
      </c>
      <c r="D119" s="269">
        <v>21813</v>
      </c>
    </row>
    <row r="120" spans="1:4" ht="19.5" thickBot="1">
      <c r="A120" s="31"/>
      <c r="B120" s="32"/>
      <c r="C120" s="33" t="s">
        <v>71</v>
      </c>
      <c r="D120" s="269">
        <v>500</v>
      </c>
    </row>
    <row r="121" spans="1:4" ht="21" thickBot="1">
      <c r="A121" s="21" t="s">
        <v>19</v>
      </c>
      <c r="B121" s="22"/>
      <c r="C121" s="23"/>
      <c r="D121" s="268">
        <f>SUM(D113:D120)</f>
        <v>68281</v>
      </c>
    </row>
    <row r="122" spans="1:4" ht="21" thickBot="1">
      <c r="A122" s="21" t="s">
        <v>63</v>
      </c>
      <c r="B122" s="22"/>
      <c r="C122" s="23"/>
      <c r="D122" s="268">
        <f>D109+D121</f>
        <v>774561</v>
      </c>
    </row>
    <row r="123" spans="1:4" ht="26.25" thickBot="1">
      <c r="A123" s="262" t="s">
        <v>47</v>
      </c>
      <c r="B123" s="262"/>
      <c r="C123" s="262"/>
      <c r="D123" s="262"/>
    </row>
    <row r="124" spans="1:4" ht="23.25" thickBot="1">
      <c r="A124" s="8" t="s">
        <v>58</v>
      </c>
      <c r="B124" s="9"/>
      <c r="C124" s="9"/>
      <c r="D124" s="218"/>
    </row>
    <row r="125" spans="1:4" ht="18.75">
      <c r="A125" s="10" t="s">
        <v>1</v>
      </c>
      <c r="B125" s="3" t="s">
        <v>2</v>
      </c>
      <c r="C125" s="3" t="s">
        <v>209</v>
      </c>
      <c r="D125" s="219" t="s">
        <v>206</v>
      </c>
    </row>
    <row r="126" spans="1:4" ht="19.5" thickBot="1">
      <c r="A126" s="11"/>
      <c r="B126" s="12"/>
      <c r="C126" s="12" t="s">
        <v>59</v>
      </c>
      <c r="D126" s="220"/>
    </row>
    <row r="127" spans="1:4" ht="18.75">
      <c r="A127" s="232">
        <v>3412</v>
      </c>
      <c r="B127" s="233" t="s">
        <v>186</v>
      </c>
      <c r="C127" s="33" t="s">
        <v>166</v>
      </c>
      <c r="D127" s="234">
        <v>200</v>
      </c>
    </row>
    <row r="128" spans="1:4" ht="18.75">
      <c r="A128" s="31">
        <v>3419</v>
      </c>
      <c r="B128" s="32" t="s">
        <v>75</v>
      </c>
      <c r="C128" s="33" t="s">
        <v>68</v>
      </c>
      <c r="D128" s="269">
        <v>154309</v>
      </c>
    </row>
    <row r="129" spans="1:4" ht="18.75">
      <c r="A129" s="31">
        <v>3421</v>
      </c>
      <c r="B129" s="32" t="s">
        <v>35</v>
      </c>
      <c r="C129" s="33" t="s">
        <v>166</v>
      </c>
      <c r="D129" s="269">
        <v>200</v>
      </c>
    </row>
    <row r="130" spans="1:4" ht="18.75">
      <c r="A130" s="226"/>
      <c r="B130" s="223"/>
      <c r="C130" s="33" t="s">
        <v>68</v>
      </c>
      <c r="D130" s="269">
        <v>12900</v>
      </c>
    </row>
    <row r="131" spans="1:4" ht="19.5" thickBot="1">
      <c r="A131" s="31">
        <v>3429</v>
      </c>
      <c r="B131" s="32" t="s">
        <v>4</v>
      </c>
      <c r="C131" s="33" t="s">
        <v>74</v>
      </c>
      <c r="D131" s="269">
        <v>64</v>
      </c>
    </row>
    <row r="132" spans="1:4" ht="21" thickBot="1">
      <c r="A132" s="21" t="s">
        <v>18</v>
      </c>
      <c r="B132" s="22"/>
      <c r="C132" s="23"/>
      <c r="D132" s="268">
        <f>SUM(D127:D131)</f>
        <v>167673</v>
      </c>
    </row>
    <row r="133" spans="1:4" ht="21" thickBot="1">
      <c r="A133" s="245"/>
      <c r="B133" s="24"/>
      <c r="C133" s="25"/>
      <c r="D133" s="27"/>
    </row>
    <row r="134" spans="1:4" ht="23.25" thickBot="1">
      <c r="A134" s="210" t="s">
        <v>61</v>
      </c>
      <c r="B134" s="211"/>
      <c r="C134" s="211"/>
      <c r="D134" s="221"/>
    </row>
    <row r="135" spans="1:4" ht="18.75">
      <c r="A135" s="10" t="s">
        <v>1</v>
      </c>
      <c r="B135" s="3" t="s">
        <v>2</v>
      </c>
      <c r="C135" s="3" t="s">
        <v>209</v>
      </c>
      <c r="D135" s="219" t="s">
        <v>206</v>
      </c>
    </row>
    <row r="136" spans="1:4" ht="19.5" thickBot="1">
      <c r="A136" s="11"/>
      <c r="B136" s="12"/>
      <c r="C136" s="12" t="s">
        <v>59</v>
      </c>
      <c r="D136" s="220"/>
    </row>
    <row r="137" spans="1:4" ht="18.75">
      <c r="A137" s="31">
        <v>3412</v>
      </c>
      <c r="B137" s="32" t="s">
        <v>186</v>
      </c>
      <c r="C137" s="33" t="s">
        <v>62</v>
      </c>
      <c r="D137" s="269">
        <v>8500</v>
      </c>
    </row>
    <row r="138" spans="1:4" ht="19.5" thickBot="1">
      <c r="A138" s="31">
        <v>3421</v>
      </c>
      <c r="B138" s="32" t="s">
        <v>35</v>
      </c>
      <c r="C138" s="33" t="s">
        <v>62</v>
      </c>
      <c r="D138" s="269">
        <v>14681</v>
      </c>
    </row>
    <row r="139" spans="1:4" ht="21" thickBot="1">
      <c r="A139" s="21" t="s">
        <v>19</v>
      </c>
      <c r="B139" s="22"/>
      <c r="C139" s="23"/>
      <c r="D139" s="268">
        <f>SUM(D137:D138)</f>
        <v>23181</v>
      </c>
    </row>
    <row r="140" spans="1:4" ht="21" thickBot="1">
      <c r="A140" s="21" t="s">
        <v>63</v>
      </c>
      <c r="B140" s="22"/>
      <c r="C140" s="23"/>
      <c r="D140" s="268">
        <f>D132+D139</f>
        <v>190854</v>
      </c>
    </row>
    <row r="141" spans="1:4" ht="23.25" customHeight="1">
      <c r="A141" s="208"/>
      <c r="B141" s="24"/>
      <c r="C141" s="25"/>
      <c r="D141" s="26"/>
    </row>
    <row r="142" spans="1:4" ht="26.25" thickBot="1">
      <c r="A142" s="262" t="s">
        <v>48</v>
      </c>
      <c r="B142" s="262"/>
      <c r="C142" s="262"/>
      <c r="D142" s="262"/>
    </row>
    <row r="143" spans="1:4" ht="23.25" thickBot="1">
      <c r="A143" s="8" t="s">
        <v>58</v>
      </c>
      <c r="B143" s="9"/>
      <c r="C143" s="9"/>
      <c r="D143" s="218"/>
    </row>
    <row r="144" spans="1:4" ht="18.75">
      <c r="A144" s="10" t="s">
        <v>1</v>
      </c>
      <c r="B144" s="3" t="s">
        <v>2</v>
      </c>
      <c r="C144" s="3" t="s">
        <v>209</v>
      </c>
      <c r="D144" s="219" t="s">
        <v>206</v>
      </c>
    </row>
    <row r="145" spans="1:4" ht="19.5" thickBot="1">
      <c r="A145" s="11"/>
      <c r="B145" s="12"/>
      <c r="C145" s="12" t="s">
        <v>59</v>
      </c>
      <c r="D145" s="220"/>
    </row>
    <row r="146" spans="1:4" ht="18.75">
      <c r="A146" s="31">
        <v>3511</v>
      </c>
      <c r="B146" s="32" t="s">
        <v>76</v>
      </c>
      <c r="C146" s="33" t="s">
        <v>165</v>
      </c>
      <c r="D146" s="269">
        <v>1200</v>
      </c>
    </row>
    <row r="147" spans="1:4" ht="18.75">
      <c r="A147" s="31"/>
      <c r="B147" s="32"/>
      <c r="C147" s="33" t="s">
        <v>77</v>
      </c>
      <c r="D147" s="269">
        <v>8116</v>
      </c>
    </row>
    <row r="148" spans="1:4" ht="18.75">
      <c r="A148" s="31">
        <v>3522</v>
      </c>
      <c r="B148" s="32" t="s">
        <v>187</v>
      </c>
      <c r="C148" s="33" t="s">
        <v>77</v>
      </c>
      <c r="D148" s="269">
        <v>53712</v>
      </c>
    </row>
    <row r="149" spans="1:4" ht="18.75">
      <c r="A149" s="31">
        <v>3523</v>
      </c>
      <c r="B149" s="32" t="s">
        <v>27</v>
      </c>
      <c r="C149" s="33" t="s">
        <v>77</v>
      </c>
      <c r="D149" s="269">
        <v>10881</v>
      </c>
    </row>
    <row r="150" spans="1:4" ht="18.75">
      <c r="A150" s="31">
        <v>3529</v>
      </c>
      <c r="B150" s="32" t="s">
        <v>96</v>
      </c>
      <c r="C150" s="33" t="s">
        <v>77</v>
      </c>
      <c r="D150" s="269">
        <v>44836</v>
      </c>
    </row>
    <row r="151" spans="1:4" ht="18.75">
      <c r="A151" s="31">
        <v>3539</v>
      </c>
      <c r="B151" s="32" t="s">
        <v>78</v>
      </c>
      <c r="C151" s="33" t="s">
        <v>77</v>
      </c>
      <c r="D151" s="269">
        <v>6981</v>
      </c>
    </row>
    <row r="152" spans="1:4" ht="18.75">
      <c r="A152" s="31">
        <v>3541</v>
      </c>
      <c r="B152" s="32" t="s">
        <v>79</v>
      </c>
      <c r="C152" s="33" t="s">
        <v>81</v>
      </c>
      <c r="D152" s="269">
        <f>5953-98</f>
        <v>5855</v>
      </c>
    </row>
    <row r="153" spans="1:4" ht="19.5" thickBot="1">
      <c r="A153" s="31">
        <v>3599</v>
      </c>
      <c r="B153" s="32" t="s">
        <v>80</v>
      </c>
      <c r="C153" s="33" t="s">
        <v>77</v>
      </c>
      <c r="D153" s="269">
        <f>7147+98</f>
        <v>7245</v>
      </c>
    </row>
    <row r="154" spans="1:4" ht="21" thickBot="1">
      <c r="A154" s="21" t="s">
        <v>18</v>
      </c>
      <c r="B154" s="22"/>
      <c r="C154" s="23"/>
      <c r="D154" s="268">
        <f>SUM(D146:D153)</f>
        <v>138826</v>
      </c>
    </row>
    <row r="155" spans="1:4" ht="23.25" thickBot="1">
      <c r="A155" s="246" t="s">
        <v>61</v>
      </c>
      <c r="B155" s="28"/>
      <c r="C155" s="28"/>
      <c r="D155" s="29"/>
    </row>
    <row r="156" spans="1:4" ht="18.75">
      <c r="A156" s="10" t="s">
        <v>1</v>
      </c>
      <c r="B156" s="3" t="s">
        <v>2</v>
      </c>
      <c r="C156" s="3" t="s">
        <v>209</v>
      </c>
      <c r="D156" s="219" t="s">
        <v>206</v>
      </c>
    </row>
    <row r="157" spans="1:4" ht="19.5" thickBot="1">
      <c r="A157" s="11"/>
      <c r="B157" s="12"/>
      <c r="C157" s="12" t="s">
        <v>59</v>
      </c>
      <c r="D157" s="220"/>
    </row>
    <row r="158" spans="1:4" ht="18.75">
      <c r="A158" s="31">
        <v>3511</v>
      </c>
      <c r="B158" s="32" t="s">
        <v>76</v>
      </c>
      <c r="C158" s="33" t="s">
        <v>62</v>
      </c>
      <c r="D158" s="269">
        <v>3515</v>
      </c>
    </row>
    <row r="159" spans="1:4" ht="18.75">
      <c r="A159" s="31">
        <v>3522</v>
      </c>
      <c r="B159" s="32" t="s">
        <v>187</v>
      </c>
      <c r="C159" s="33" t="s">
        <v>62</v>
      </c>
      <c r="D159" s="269">
        <v>5000</v>
      </c>
    </row>
    <row r="160" spans="1:4" ht="18.75">
      <c r="A160" s="214">
        <v>3529</v>
      </c>
      <c r="B160" s="176" t="s">
        <v>96</v>
      </c>
      <c r="C160" s="33" t="s">
        <v>62</v>
      </c>
      <c r="D160" s="269">
        <v>4000</v>
      </c>
    </row>
    <row r="161" spans="1:4" ht="19.5" thickBot="1">
      <c r="A161" s="31">
        <v>3599</v>
      </c>
      <c r="B161" s="32" t="s">
        <v>183</v>
      </c>
      <c r="C161" s="33" t="s">
        <v>77</v>
      </c>
      <c r="D161" s="269">
        <v>1000</v>
      </c>
    </row>
    <row r="162" spans="1:4" ht="21" thickBot="1">
      <c r="A162" s="21" t="s">
        <v>19</v>
      </c>
      <c r="B162" s="22"/>
      <c r="C162" s="23"/>
      <c r="D162" s="268">
        <f>SUM(D158:D161)</f>
        <v>13515</v>
      </c>
    </row>
    <row r="163" spans="1:4" ht="21" thickBot="1">
      <c r="A163" s="21" t="s">
        <v>63</v>
      </c>
      <c r="B163" s="22"/>
      <c r="C163" s="23"/>
      <c r="D163" s="268">
        <f>D154+D162</f>
        <v>152341</v>
      </c>
    </row>
    <row r="164" spans="1:4" ht="24" customHeight="1">
      <c r="A164" s="40"/>
      <c r="B164" s="41"/>
      <c r="C164" s="42"/>
      <c r="D164" s="43"/>
    </row>
    <row r="165" spans="1:4" ht="26.25" thickBot="1">
      <c r="A165" s="262" t="s">
        <v>49</v>
      </c>
      <c r="B165" s="262"/>
      <c r="C165" s="262"/>
      <c r="D165" s="262"/>
    </row>
    <row r="166" spans="1:4" ht="23.25" thickBot="1">
      <c r="A166" s="8" t="s">
        <v>58</v>
      </c>
      <c r="B166" s="9"/>
      <c r="C166" s="9"/>
      <c r="D166" s="218"/>
    </row>
    <row r="167" spans="1:4" ht="18.75">
      <c r="A167" s="10" t="s">
        <v>1</v>
      </c>
      <c r="B167" s="3" t="s">
        <v>2</v>
      </c>
      <c r="C167" s="3" t="s">
        <v>209</v>
      </c>
      <c r="D167" s="219" t="s">
        <v>206</v>
      </c>
    </row>
    <row r="168" spans="1:4" ht="19.5" thickBot="1">
      <c r="A168" s="11"/>
      <c r="B168" s="12"/>
      <c r="C168" s="12" t="s">
        <v>59</v>
      </c>
      <c r="D168" s="220"/>
    </row>
    <row r="169" spans="1:4" ht="18.75">
      <c r="A169" s="31">
        <v>3612</v>
      </c>
      <c r="B169" s="32" t="s">
        <v>82</v>
      </c>
      <c r="C169" s="33" t="s">
        <v>191</v>
      </c>
      <c r="D169" s="269">
        <v>674733</v>
      </c>
    </row>
    <row r="170" spans="1:4" ht="18.75">
      <c r="A170" s="31"/>
      <c r="B170" s="32"/>
      <c r="C170" s="33" t="s">
        <v>199</v>
      </c>
      <c r="D170" s="269">
        <v>35900</v>
      </c>
    </row>
    <row r="171" spans="1:4" ht="18.75">
      <c r="A171" s="31">
        <v>3619</v>
      </c>
      <c r="B171" s="32" t="s">
        <v>83</v>
      </c>
      <c r="C171" s="33" t="s">
        <v>191</v>
      </c>
      <c r="D171" s="269">
        <v>40850</v>
      </c>
    </row>
    <row r="172" spans="1:4" ht="18.75">
      <c r="A172" s="31">
        <v>3631</v>
      </c>
      <c r="B172" s="32" t="s">
        <v>26</v>
      </c>
      <c r="C172" s="33" t="s">
        <v>84</v>
      </c>
      <c r="D172" s="269">
        <v>136842</v>
      </c>
    </row>
    <row r="173" spans="1:4" ht="18.75">
      <c r="A173" s="31">
        <v>3632</v>
      </c>
      <c r="B173" s="32" t="s">
        <v>12</v>
      </c>
      <c r="C173" s="33" t="s">
        <v>167</v>
      </c>
      <c r="D173" s="269">
        <v>24749</v>
      </c>
    </row>
    <row r="174" spans="1:4" ht="18.75">
      <c r="A174" s="31">
        <v>3633</v>
      </c>
      <c r="B174" s="32" t="s">
        <v>85</v>
      </c>
      <c r="C174" s="33" t="s">
        <v>84</v>
      </c>
      <c r="D174" s="269">
        <v>18791</v>
      </c>
    </row>
    <row r="175" spans="1:4" ht="18.75">
      <c r="A175" s="31">
        <v>3635</v>
      </c>
      <c r="B175" s="32" t="s">
        <v>23</v>
      </c>
      <c r="C175" s="33" t="s">
        <v>74</v>
      </c>
      <c r="D175" s="269">
        <v>656</v>
      </c>
    </row>
    <row r="176" spans="1:4" ht="18.75">
      <c r="A176" s="31"/>
      <c r="B176" s="32"/>
      <c r="C176" s="33" t="s">
        <v>166</v>
      </c>
      <c r="D176" s="269">
        <v>12404</v>
      </c>
    </row>
    <row r="177" spans="1:4" ht="18.75">
      <c r="A177" s="31">
        <v>3636</v>
      </c>
      <c r="B177" s="32" t="s">
        <v>57</v>
      </c>
      <c r="C177" s="33" t="s">
        <v>181</v>
      </c>
      <c r="D177" s="269">
        <v>11410</v>
      </c>
    </row>
    <row r="178" spans="1:4" ht="18.75">
      <c r="A178" s="31"/>
      <c r="B178" s="32"/>
      <c r="C178" s="33" t="s">
        <v>74</v>
      </c>
      <c r="D178" s="269">
        <v>4504</v>
      </c>
    </row>
    <row r="179" spans="1:4" ht="18.75">
      <c r="A179" s="31"/>
      <c r="B179" s="32"/>
      <c r="C179" s="33" t="s">
        <v>166</v>
      </c>
      <c r="D179" s="269">
        <v>3510</v>
      </c>
    </row>
    <row r="180" spans="1:4" ht="18.75">
      <c r="A180" s="31"/>
      <c r="B180" s="32"/>
      <c r="C180" s="33" t="s">
        <v>64</v>
      </c>
      <c r="D180" s="269">
        <v>1500</v>
      </c>
    </row>
    <row r="181" spans="1:4" ht="18.75">
      <c r="A181" s="31">
        <v>3639</v>
      </c>
      <c r="B181" s="32" t="s">
        <v>86</v>
      </c>
      <c r="C181" s="33" t="s">
        <v>166</v>
      </c>
      <c r="D181" s="269">
        <v>12450</v>
      </c>
    </row>
    <row r="182" spans="1:4" ht="18.75">
      <c r="A182" s="31"/>
      <c r="B182" s="32"/>
      <c r="C182" s="33" t="s">
        <v>62</v>
      </c>
      <c r="D182" s="269">
        <v>2400</v>
      </c>
    </row>
    <row r="183" spans="1:4" ht="18.75">
      <c r="A183" s="31"/>
      <c r="B183" s="32"/>
      <c r="C183" s="33" t="s">
        <v>192</v>
      </c>
      <c r="D183" s="269">
        <v>39841</v>
      </c>
    </row>
    <row r="184" spans="1:4" ht="18.75">
      <c r="A184" s="31"/>
      <c r="B184" s="32"/>
      <c r="C184" s="33" t="s">
        <v>199</v>
      </c>
      <c r="D184" s="269">
        <v>55189</v>
      </c>
    </row>
    <row r="185" spans="1:4" ht="19.5" thickBot="1">
      <c r="A185" s="31">
        <v>3699</v>
      </c>
      <c r="B185" s="32" t="s">
        <v>193</v>
      </c>
      <c r="C185" s="33" t="s">
        <v>84</v>
      </c>
      <c r="D185" s="269">
        <v>8160</v>
      </c>
    </row>
    <row r="186" spans="1:4" ht="21" thickBot="1">
      <c r="A186" s="21" t="s">
        <v>18</v>
      </c>
      <c r="B186" s="22"/>
      <c r="C186" s="23"/>
      <c r="D186" s="268">
        <f>SUM(D169:D185)</f>
        <v>1083889</v>
      </c>
    </row>
    <row r="187" spans="1:4" ht="23.25" thickBot="1">
      <c r="A187" s="210" t="s">
        <v>61</v>
      </c>
      <c r="B187" s="211"/>
      <c r="C187" s="211"/>
      <c r="D187" s="212"/>
    </row>
    <row r="188" spans="1:4" ht="18.75">
      <c r="A188" s="10" t="s">
        <v>1</v>
      </c>
      <c r="B188" s="3" t="s">
        <v>2</v>
      </c>
      <c r="C188" s="3" t="s">
        <v>209</v>
      </c>
      <c r="D188" s="219" t="s">
        <v>206</v>
      </c>
    </row>
    <row r="189" spans="1:4" ht="19.5" thickBot="1">
      <c r="A189" s="11"/>
      <c r="B189" s="12"/>
      <c r="C189" s="12" t="s">
        <v>59</v>
      </c>
      <c r="D189" s="220"/>
    </row>
    <row r="190" spans="1:4" ht="18.75">
      <c r="A190" s="31">
        <v>3612</v>
      </c>
      <c r="B190" s="32" t="s">
        <v>82</v>
      </c>
      <c r="C190" s="33" t="s">
        <v>191</v>
      </c>
      <c r="D190" s="269">
        <v>399013</v>
      </c>
    </row>
    <row r="191" spans="1:4" ht="18.75">
      <c r="A191" s="31"/>
      <c r="B191" s="32"/>
      <c r="C191" s="33" t="s">
        <v>199</v>
      </c>
      <c r="D191" s="269">
        <v>11000</v>
      </c>
    </row>
    <row r="192" spans="1:4" ht="18.75">
      <c r="A192" s="31">
        <v>3639</v>
      </c>
      <c r="B192" s="32" t="s">
        <v>86</v>
      </c>
      <c r="C192" s="33" t="s">
        <v>166</v>
      </c>
      <c r="D192" s="269">
        <v>9930</v>
      </c>
    </row>
    <row r="193" spans="1:4" ht="18.75">
      <c r="A193" s="31"/>
      <c r="B193" s="32"/>
      <c r="C193" s="33" t="s">
        <v>62</v>
      </c>
      <c r="D193" s="269">
        <v>2977</v>
      </c>
    </row>
    <row r="194" spans="1:4" ht="18.75">
      <c r="A194" s="31"/>
      <c r="B194" s="32"/>
      <c r="C194" s="33" t="s">
        <v>191</v>
      </c>
      <c r="D194" s="269">
        <v>287000</v>
      </c>
    </row>
    <row r="195" spans="1:4" ht="18.75">
      <c r="A195" s="31"/>
      <c r="B195" s="32"/>
      <c r="C195" s="33" t="s">
        <v>192</v>
      </c>
      <c r="D195" s="269">
        <v>26000</v>
      </c>
    </row>
    <row r="196" spans="1:4" ht="18.75">
      <c r="A196" s="31"/>
      <c r="B196" s="32"/>
      <c r="C196" s="33" t="s">
        <v>199</v>
      </c>
      <c r="D196" s="269">
        <v>3000</v>
      </c>
    </row>
    <row r="197" spans="1:4" ht="19.5" thickBot="1">
      <c r="A197" s="31">
        <v>3699</v>
      </c>
      <c r="B197" s="32" t="s">
        <v>193</v>
      </c>
      <c r="C197" s="33" t="s">
        <v>66</v>
      </c>
      <c r="D197" s="269">
        <v>20000</v>
      </c>
    </row>
    <row r="198" spans="1:4" ht="21" thickBot="1">
      <c r="A198" s="21" t="s">
        <v>19</v>
      </c>
      <c r="B198" s="22"/>
      <c r="C198" s="23"/>
      <c r="D198" s="268">
        <f>SUM(D190:D197)</f>
        <v>758920</v>
      </c>
    </row>
    <row r="199" spans="1:4" ht="21" thickBot="1">
      <c r="A199" s="21" t="s">
        <v>63</v>
      </c>
      <c r="B199" s="22"/>
      <c r="C199" s="23"/>
      <c r="D199" s="268">
        <f>D186+D198</f>
        <v>1842809</v>
      </c>
    </row>
    <row r="200" spans="1:4" ht="29.25" customHeight="1">
      <c r="A200" s="208"/>
      <c r="B200" s="24"/>
      <c r="C200" s="25"/>
      <c r="D200" s="26"/>
    </row>
    <row r="201" spans="1:4" ht="26.25" thickBot="1">
      <c r="A201" s="262" t="s">
        <v>51</v>
      </c>
      <c r="B201" s="262"/>
      <c r="C201" s="262"/>
      <c r="D201" s="262"/>
    </row>
    <row r="202" spans="1:4" ht="23.25" thickBot="1">
      <c r="A202" s="8" t="s">
        <v>58</v>
      </c>
      <c r="B202" s="9"/>
      <c r="C202" s="9"/>
      <c r="D202" s="218"/>
    </row>
    <row r="203" spans="1:4" ht="18.75">
      <c r="A203" s="10" t="s">
        <v>1</v>
      </c>
      <c r="B203" s="3" t="s">
        <v>2</v>
      </c>
      <c r="C203" s="3" t="s">
        <v>209</v>
      </c>
      <c r="D203" s="219" t="s">
        <v>206</v>
      </c>
    </row>
    <row r="204" spans="1:4" ht="19.5" thickBot="1">
      <c r="A204" s="11"/>
      <c r="B204" s="12"/>
      <c r="C204" s="12" t="s">
        <v>59</v>
      </c>
      <c r="D204" s="220"/>
    </row>
    <row r="205" spans="1:4" ht="18.75">
      <c r="A205" s="31">
        <v>3716</v>
      </c>
      <c r="B205" s="32" t="s">
        <v>13</v>
      </c>
      <c r="C205" s="33" t="s">
        <v>167</v>
      </c>
      <c r="D205" s="269">
        <v>2828</v>
      </c>
    </row>
    <row r="206" spans="1:4" ht="18.75">
      <c r="A206" s="31">
        <v>3722</v>
      </c>
      <c r="B206" s="32" t="s">
        <v>14</v>
      </c>
      <c r="C206" s="33" t="s">
        <v>167</v>
      </c>
      <c r="D206" s="269">
        <v>193108</v>
      </c>
    </row>
    <row r="207" spans="1:4" ht="18.75">
      <c r="A207" s="31">
        <v>3725</v>
      </c>
      <c r="B207" s="32" t="s">
        <v>87</v>
      </c>
      <c r="C207" s="33" t="s">
        <v>167</v>
      </c>
      <c r="D207" s="269">
        <v>182873</v>
      </c>
    </row>
    <row r="208" spans="1:4" ht="18.75">
      <c r="A208" s="31">
        <v>3727</v>
      </c>
      <c r="B208" s="32" t="s">
        <v>189</v>
      </c>
      <c r="C208" s="33" t="s">
        <v>74</v>
      </c>
      <c r="D208" s="269">
        <v>646</v>
      </c>
    </row>
    <row r="209" spans="1:4" ht="18.75">
      <c r="A209" s="31"/>
      <c r="B209" s="32"/>
      <c r="C209" s="33" t="s">
        <v>167</v>
      </c>
      <c r="D209" s="269">
        <v>1140</v>
      </c>
    </row>
    <row r="210" spans="1:4" ht="18.75">
      <c r="A210" s="31">
        <v>3729</v>
      </c>
      <c r="B210" s="32" t="s">
        <v>88</v>
      </c>
      <c r="C210" s="33" t="s">
        <v>167</v>
      </c>
      <c r="D210" s="269">
        <v>3510</v>
      </c>
    </row>
    <row r="211" spans="1:4" ht="18.75">
      <c r="A211" s="31">
        <v>3733</v>
      </c>
      <c r="B211" s="32" t="s">
        <v>15</v>
      </c>
      <c r="C211" s="33" t="s">
        <v>167</v>
      </c>
      <c r="D211" s="269">
        <v>642</v>
      </c>
    </row>
    <row r="212" spans="1:4" ht="18.75">
      <c r="A212" s="31">
        <v>3739</v>
      </c>
      <c r="B212" s="32" t="s">
        <v>89</v>
      </c>
      <c r="C212" s="33" t="s">
        <v>167</v>
      </c>
      <c r="D212" s="269">
        <v>910</v>
      </c>
    </row>
    <row r="213" spans="1:4" ht="18.75">
      <c r="A213" s="31"/>
      <c r="B213" s="32"/>
      <c r="C213" s="33" t="s">
        <v>168</v>
      </c>
      <c r="D213" s="269">
        <v>250</v>
      </c>
    </row>
    <row r="214" spans="1:4" ht="18.75">
      <c r="A214" s="31">
        <v>3741</v>
      </c>
      <c r="B214" s="32" t="s">
        <v>16</v>
      </c>
      <c r="C214" s="33" t="s">
        <v>167</v>
      </c>
      <c r="D214" s="269">
        <v>34169</v>
      </c>
    </row>
    <row r="215" spans="1:4" ht="18.75">
      <c r="A215" s="31">
        <v>3742</v>
      </c>
      <c r="B215" s="32" t="s">
        <v>17</v>
      </c>
      <c r="C215" s="33" t="s">
        <v>167</v>
      </c>
      <c r="D215" s="269">
        <v>730</v>
      </c>
    </row>
    <row r="216" spans="1:4" ht="18.75">
      <c r="A216" s="31">
        <v>3744</v>
      </c>
      <c r="B216" s="32" t="s">
        <v>90</v>
      </c>
      <c r="C216" s="33" t="s">
        <v>168</v>
      </c>
      <c r="D216" s="269">
        <v>396</v>
      </c>
    </row>
    <row r="217" spans="1:4" ht="18.75">
      <c r="A217" s="31">
        <v>3745</v>
      </c>
      <c r="B217" s="32" t="s">
        <v>50</v>
      </c>
      <c r="C217" s="33" t="s">
        <v>166</v>
      </c>
      <c r="D217" s="269">
        <v>9840</v>
      </c>
    </row>
    <row r="218" spans="1:4" ht="18.75">
      <c r="A218" s="31"/>
      <c r="B218" s="32"/>
      <c r="C218" s="33" t="s">
        <v>167</v>
      </c>
      <c r="D218" s="269">
        <v>27777</v>
      </c>
    </row>
    <row r="219" spans="1:4" ht="18.75">
      <c r="A219" s="31"/>
      <c r="B219" s="32"/>
      <c r="C219" s="33" t="s">
        <v>168</v>
      </c>
      <c r="D219" s="269">
        <v>10958</v>
      </c>
    </row>
    <row r="220" spans="1:4" ht="19.5" thickBot="1">
      <c r="A220" s="31">
        <v>3792</v>
      </c>
      <c r="B220" s="32" t="s">
        <v>21</v>
      </c>
      <c r="C220" s="33" t="s">
        <v>167</v>
      </c>
      <c r="D220" s="269">
        <v>2418</v>
      </c>
    </row>
    <row r="221" spans="1:4" ht="21" thickBot="1">
      <c r="A221" s="21" t="s">
        <v>18</v>
      </c>
      <c r="B221" s="22"/>
      <c r="C221" s="23"/>
      <c r="D221" s="268">
        <f>SUM(D205:D220)</f>
        <v>472195</v>
      </c>
    </row>
    <row r="222" spans="1:4" ht="21" thickBot="1">
      <c r="A222" s="245"/>
      <c r="B222" s="24"/>
      <c r="C222" s="25"/>
      <c r="D222" s="27"/>
    </row>
    <row r="223" spans="1:4" ht="23.25" thickBot="1">
      <c r="A223" s="210" t="s">
        <v>61</v>
      </c>
      <c r="B223" s="211"/>
      <c r="C223" s="211"/>
      <c r="D223" s="221"/>
    </row>
    <row r="224" spans="1:4" ht="18.75">
      <c r="A224" s="10" t="s">
        <v>1</v>
      </c>
      <c r="B224" s="3" t="s">
        <v>2</v>
      </c>
      <c r="C224" s="3" t="s">
        <v>209</v>
      </c>
      <c r="D224" s="219" t="s">
        <v>206</v>
      </c>
    </row>
    <row r="225" spans="1:4" ht="19.5" thickBot="1">
      <c r="A225" s="11"/>
      <c r="B225" s="12"/>
      <c r="C225" s="12" t="s">
        <v>59</v>
      </c>
      <c r="D225" s="220"/>
    </row>
    <row r="226" spans="1:4" ht="18.75">
      <c r="A226" s="31">
        <v>3742</v>
      </c>
      <c r="B226" s="32" t="s">
        <v>17</v>
      </c>
      <c r="C226" s="33" t="s">
        <v>62</v>
      </c>
      <c r="D226" s="269">
        <v>3000</v>
      </c>
    </row>
    <row r="227" spans="1:4" ht="18.75">
      <c r="A227" s="31">
        <v>3743</v>
      </c>
      <c r="B227" s="32" t="s">
        <v>97</v>
      </c>
      <c r="C227" s="33" t="s">
        <v>62</v>
      </c>
      <c r="D227" s="269">
        <v>2300</v>
      </c>
    </row>
    <row r="228" spans="1:4" ht="18.75">
      <c r="A228" s="31">
        <v>3745</v>
      </c>
      <c r="B228" s="32" t="s">
        <v>50</v>
      </c>
      <c r="C228" s="33" t="s">
        <v>62</v>
      </c>
      <c r="D228" s="269">
        <v>49315</v>
      </c>
    </row>
    <row r="229" spans="1:4" ht="19.5" thickBot="1">
      <c r="A229" s="31">
        <v>3792</v>
      </c>
      <c r="B229" s="32" t="s">
        <v>21</v>
      </c>
      <c r="C229" s="33" t="s">
        <v>62</v>
      </c>
      <c r="D229" s="269">
        <v>5000</v>
      </c>
    </row>
    <row r="230" spans="1:4" ht="21" thickBot="1">
      <c r="A230" s="21" t="s">
        <v>19</v>
      </c>
      <c r="B230" s="22"/>
      <c r="C230" s="23"/>
      <c r="D230" s="268">
        <f>SUM(D226:D229)</f>
        <v>59615</v>
      </c>
    </row>
    <row r="231" spans="1:4" ht="21" thickBot="1">
      <c r="A231" s="21" t="s">
        <v>63</v>
      </c>
      <c r="B231" s="22"/>
      <c r="C231" s="23"/>
      <c r="D231" s="268">
        <f>D221+D230</f>
        <v>531810</v>
      </c>
    </row>
    <row r="232" spans="1:4" ht="30" customHeight="1">
      <c r="A232" s="208"/>
      <c r="B232" s="24"/>
      <c r="C232" s="25"/>
      <c r="D232" s="26"/>
    </row>
    <row r="233" spans="1:4" ht="26.25" thickBot="1">
      <c r="A233" s="262" t="s">
        <v>179</v>
      </c>
      <c r="B233" s="262"/>
      <c r="C233" s="262"/>
      <c r="D233" s="262"/>
    </row>
    <row r="234" spans="1:4" ht="23.25" thickBot="1">
      <c r="A234" s="8" t="s">
        <v>58</v>
      </c>
      <c r="B234" s="9"/>
      <c r="C234" s="9"/>
      <c r="D234" s="218"/>
    </row>
    <row r="235" spans="1:4" ht="18.75">
      <c r="A235" s="10" t="s">
        <v>1</v>
      </c>
      <c r="B235" s="3" t="s">
        <v>2</v>
      </c>
      <c r="C235" s="3" t="s">
        <v>209</v>
      </c>
      <c r="D235" s="219" t="s">
        <v>206</v>
      </c>
    </row>
    <row r="236" spans="1:4" ht="19.5" thickBot="1">
      <c r="A236" s="11"/>
      <c r="B236" s="12"/>
      <c r="C236" s="12" t="s">
        <v>59</v>
      </c>
      <c r="D236" s="220"/>
    </row>
    <row r="237" spans="1:4" ht="19.5" thickBot="1">
      <c r="A237" s="31">
        <v>3809</v>
      </c>
      <c r="B237" s="32" t="s">
        <v>180</v>
      </c>
      <c r="C237" s="33" t="s">
        <v>181</v>
      </c>
      <c r="D237" s="269">
        <v>9500</v>
      </c>
    </row>
    <row r="238" spans="1:4" ht="21" thickBot="1">
      <c r="A238" s="21" t="s">
        <v>18</v>
      </c>
      <c r="B238" s="22"/>
      <c r="C238" s="23"/>
      <c r="D238" s="268">
        <f>SUM(D237:D237)</f>
        <v>9500</v>
      </c>
    </row>
    <row r="239" spans="1:4" ht="33" customHeight="1" thickBot="1">
      <c r="A239" s="262" t="s">
        <v>184</v>
      </c>
      <c r="B239" s="262"/>
      <c r="C239" s="262"/>
      <c r="D239" s="262"/>
    </row>
    <row r="240" spans="1:4" ht="23.25" thickBot="1">
      <c r="A240" s="8" t="s">
        <v>58</v>
      </c>
      <c r="B240" s="9"/>
      <c r="C240" s="9"/>
      <c r="D240" s="218"/>
    </row>
    <row r="241" spans="1:4" ht="18.75">
      <c r="A241" s="10" t="s">
        <v>1</v>
      </c>
      <c r="B241" s="3" t="s">
        <v>2</v>
      </c>
      <c r="C241" s="3" t="s">
        <v>209</v>
      </c>
      <c r="D241" s="219" t="s">
        <v>206</v>
      </c>
    </row>
    <row r="242" spans="1:4" ht="19.5" thickBot="1">
      <c r="A242" s="11"/>
      <c r="B242" s="12"/>
      <c r="C242" s="12" t="s">
        <v>59</v>
      </c>
      <c r="D242" s="220"/>
    </row>
    <row r="243" spans="1:4" ht="18.75">
      <c r="A243" s="31">
        <v>4341</v>
      </c>
      <c r="B243" s="32" t="s">
        <v>175</v>
      </c>
      <c r="C243" s="225" t="s">
        <v>166</v>
      </c>
      <c r="D243" s="234">
        <v>95</v>
      </c>
    </row>
    <row r="244" spans="1:4" s="206" customFormat="1" ht="18.75">
      <c r="A244" s="227"/>
      <c r="C244" s="33" t="s">
        <v>199</v>
      </c>
      <c r="D244" s="269">
        <v>3273</v>
      </c>
    </row>
    <row r="245" spans="1:4" s="206" customFormat="1" ht="18.75">
      <c r="A245" s="31"/>
      <c r="B245" s="32"/>
      <c r="C245" s="33" t="s">
        <v>81</v>
      </c>
      <c r="D245" s="269">
        <v>2619</v>
      </c>
    </row>
    <row r="246" spans="1:4" s="206" customFormat="1" ht="18.75">
      <c r="A246" s="31">
        <v>4342</v>
      </c>
      <c r="B246" s="32" t="s">
        <v>91</v>
      </c>
      <c r="C246" s="33" t="s">
        <v>81</v>
      </c>
      <c r="D246" s="269">
        <v>950</v>
      </c>
    </row>
    <row r="247" spans="1:4" s="206" customFormat="1" ht="18.75">
      <c r="A247" s="31">
        <v>4357</v>
      </c>
      <c r="B247" s="32" t="s">
        <v>170</v>
      </c>
      <c r="C247" s="33" t="s">
        <v>81</v>
      </c>
      <c r="D247" s="269">
        <v>221126</v>
      </c>
    </row>
    <row r="248" spans="1:4" s="206" customFormat="1" ht="18.75">
      <c r="A248" s="31">
        <v>4359</v>
      </c>
      <c r="B248" s="32" t="s">
        <v>171</v>
      </c>
      <c r="C248" s="33" t="s">
        <v>81</v>
      </c>
      <c r="D248" s="269">
        <v>44200</v>
      </c>
    </row>
    <row r="249" spans="1:4" s="206" customFormat="1" ht="19.5" thickBot="1">
      <c r="A249" s="31">
        <v>4379</v>
      </c>
      <c r="B249" s="32" t="s">
        <v>172</v>
      </c>
      <c r="C249" s="33" t="s">
        <v>81</v>
      </c>
      <c r="D249" s="269">
        <v>995</v>
      </c>
    </row>
    <row r="250" spans="1:4" ht="21" thickBot="1">
      <c r="A250" s="21" t="s">
        <v>18</v>
      </c>
      <c r="B250" s="22"/>
      <c r="C250" s="23"/>
      <c r="D250" s="268">
        <f>SUM(D243:D249)</f>
        <v>273258</v>
      </c>
    </row>
    <row r="251" spans="1:4" ht="23.25" thickBot="1">
      <c r="A251" s="210" t="s">
        <v>61</v>
      </c>
      <c r="B251" s="211"/>
      <c r="C251" s="211"/>
      <c r="D251" s="212"/>
    </row>
    <row r="252" spans="1:4" ht="18.75">
      <c r="A252" s="10" t="s">
        <v>1</v>
      </c>
      <c r="B252" s="3" t="s">
        <v>2</v>
      </c>
      <c r="C252" s="3" t="s">
        <v>209</v>
      </c>
      <c r="D252" s="219" t="s">
        <v>206</v>
      </c>
    </row>
    <row r="253" spans="1:4" ht="19.5" thickBot="1">
      <c r="A253" s="11"/>
      <c r="B253" s="12"/>
      <c r="C253" s="12" t="s">
        <v>59</v>
      </c>
      <c r="D253" s="220"/>
    </row>
    <row r="254" spans="1:4" ht="18.75">
      <c r="A254" s="31">
        <v>4341</v>
      </c>
      <c r="B254" s="32" t="s">
        <v>194</v>
      </c>
      <c r="C254" s="33" t="s">
        <v>62</v>
      </c>
      <c r="D254" s="269">
        <v>12795</v>
      </c>
    </row>
    <row r="255" spans="1:4" ht="18.75">
      <c r="A255" s="31">
        <v>4351</v>
      </c>
      <c r="B255" s="32" t="s">
        <v>169</v>
      </c>
      <c r="C255" s="33" t="s">
        <v>191</v>
      </c>
      <c r="D255" s="269">
        <v>45000</v>
      </c>
    </row>
    <row r="256" spans="1:4" ht="18.75">
      <c r="A256" s="31">
        <v>4352</v>
      </c>
      <c r="B256" s="32" t="s">
        <v>196</v>
      </c>
      <c r="C256" s="33" t="s">
        <v>62</v>
      </c>
      <c r="D256" s="269">
        <v>5000</v>
      </c>
    </row>
    <row r="257" spans="1:4" ht="19.5" thickBot="1">
      <c r="A257" s="31">
        <v>4357</v>
      </c>
      <c r="B257" s="32" t="s">
        <v>170</v>
      </c>
      <c r="C257" s="33" t="s">
        <v>62</v>
      </c>
      <c r="D257" s="269">
        <v>800</v>
      </c>
    </row>
    <row r="258" spans="1:4" ht="21" thickBot="1">
      <c r="A258" s="21" t="s">
        <v>19</v>
      </c>
      <c r="B258" s="22"/>
      <c r="C258" s="23"/>
      <c r="D258" s="268">
        <f>SUM(D254:D257)</f>
        <v>63595</v>
      </c>
    </row>
    <row r="259" spans="1:4" ht="21" thickBot="1">
      <c r="A259" s="21" t="s">
        <v>63</v>
      </c>
      <c r="B259" s="22"/>
      <c r="C259" s="23"/>
      <c r="D259" s="268">
        <f>D250+D258</f>
        <v>336853</v>
      </c>
    </row>
    <row r="260" spans="1:4" ht="31.5" customHeight="1">
      <c r="A260" s="1"/>
      <c r="B260" s="1"/>
      <c r="C260" s="1"/>
      <c r="D260" s="44"/>
    </row>
    <row r="261" spans="1:4" ht="26.25" thickBot="1">
      <c r="A261" s="262" t="s">
        <v>0</v>
      </c>
      <c r="B261" s="262"/>
      <c r="C261" s="262"/>
      <c r="D261" s="262"/>
    </row>
    <row r="262" spans="1:4" ht="23.25" thickBot="1">
      <c r="A262" s="8" t="s">
        <v>58</v>
      </c>
      <c r="B262" s="9"/>
      <c r="C262" s="9"/>
      <c r="D262" s="218"/>
    </row>
    <row r="263" spans="1:4" ht="18.75">
      <c r="A263" s="10" t="s">
        <v>1</v>
      </c>
      <c r="B263" s="3" t="s">
        <v>2</v>
      </c>
      <c r="C263" s="3" t="s">
        <v>209</v>
      </c>
      <c r="D263" s="219" t="s">
        <v>206</v>
      </c>
    </row>
    <row r="264" spans="1:4" ht="19.5" thickBot="1">
      <c r="A264" s="11"/>
      <c r="B264" s="12"/>
      <c r="C264" s="12" t="s">
        <v>59</v>
      </c>
      <c r="D264" s="220"/>
    </row>
    <row r="265" spans="1:4" ht="18.75">
      <c r="A265" s="259">
        <v>5212</v>
      </c>
      <c r="B265" s="233" t="s">
        <v>200</v>
      </c>
      <c r="C265" s="33" t="s">
        <v>92</v>
      </c>
      <c r="D265" s="234">
        <v>500</v>
      </c>
    </row>
    <row r="266" spans="1:4" ht="18.75">
      <c r="A266" s="31">
        <v>5269</v>
      </c>
      <c r="B266" s="224" t="s">
        <v>201</v>
      </c>
      <c r="C266" s="33" t="s">
        <v>92</v>
      </c>
      <c r="D266" s="275">
        <v>200</v>
      </c>
    </row>
    <row r="267" spans="1:4" ht="19.5" thickBot="1">
      <c r="A267" s="34">
        <v>5273</v>
      </c>
      <c r="B267" s="222" t="s">
        <v>202</v>
      </c>
      <c r="C267" s="33" t="s">
        <v>92</v>
      </c>
      <c r="D267" s="276">
        <v>300</v>
      </c>
    </row>
    <row r="268" spans="1:4" ht="21" thickBot="1">
      <c r="A268" s="21" t="s">
        <v>18</v>
      </c>
      <c r="B268" s="22"/>
      <c r="C268" s="23"/>
      <c r="D268" s="268">
        <f>SUM(D265:D267)</f>
        <v>1000</v>
      </c>
    </row>
    <row r="269" spans="1:4" ht="31.5" customHeight="1">
      <c r="A269" s="1"/>
      <c r="B269" s="1"/>
      <c r="C269" s="1"/>
      <c r="D269" s="44"/>
    </row>
    <row r="270" spans="1:4" ht="26.25" thickBot="1">
      <c r="A270" s="262" t="s">
        <v>52</v>
      </c>
      <c r="B270" s="262"/>
      <c r="C270" s="262"/>
      <c r="D270" s="262"/>
    </row>
    <row r="271" spans="1:4" ht="23.25" thickBot="1">
      <c r="A271" s="8" t="s">
        <v>58</v>
      </c>
      <c r="B271" s="9"/>
      <c r="C271" s="9"/>
      <c r="D271" s="218"/>
    </row>
    <row r="272" spans="1:4" ht="18.75">
      <c r="A272" s="10" t="s">
        <v>1</v>
      </c>
      <c r="B272" s="3" t="s">
        <v>2</v>
      </c>
      <c r="C272" s="3" t="s">
        <v>209</v>
      </c>
      <c r="D272" s="219" t="s">
        <v>206</v>
      </c>
    </row>
    <row r="273" spans="1:4" ht="19.5" thickBot="1">
      <c r="A273" s="11"/>
      <c r="B273" s="12"/>
      <c r="C273" s="12" t="s">
        <v>59</v>
      </c>
      <c r="D273" s="220"/>
    </row>
    <row r="274" spans="1:4" ht="18.75">
      <c r="A274" s="31">
        <v>5311</v>
      </c>
      <c r="B274" s="32" t="s">
        <v>28</v>
      </c>
      <c r="C274" s="33" t="s">
        <v>60</v>
      </c>
      <c r="D274" s="269">
        <v>340477</v>
      </c>
    </row>
    <row r="275" spans="1:4" ht="18.75">
      <c r="A275" s="31">
        <v>5319</v>
      </c>
      <c r="B275" s="32" t="s">
        <v>173</v>
      </c>
      <c r="C275" s="33" t="s">
        <v>81</v>
      </c>
      <c r="D275" s="269">
        <v>2500</v>
      </c>
    </row>
    <row r="276" spans="1:4" ht="19.5" thickBot="1">
      <c r="A276" s="31"/>
      <c r="B276" s="32"/>
      <c r="C276" s="33" t="s">
        <v>60</v>
      </c>
      <c r="D276" s="269">
        <v>654</v>
      </c>
    </row>
    <row r="277" spans="1:4" ht="21" thickBot="1">
      <c r="A277" s="21" t="s">
        <v>18</v>
      </c>
      <c r="B277" s="22"/>
      <c r="C277" s="23"/>
      <c r="D277" s="268">
        <f>SUM(D274:D276)</f>
        <v>343631</v>
      </c>
    </row>
    <row r="278" spans="1:4" ht="14.25" customHeight="1" thickBot="1">
      <c r="A278" s="245"/>
      <c r="B278" s="24"/>
      <c r="C278" s="25"/>
      <c r="D278" s="27"/>
    </row>
    <row r="279" spans="1:4" ht="23.25" thickBot="1">
      <c r="A279" s="210" t="s">
        <v>61</v>
      </c>
      <c r="B279" s="211"/>
      <c r="C279" s="211"/>
      <c r="D279" s="212"/>
    </row>
    <row r="280" spans="1:4" ht="18.75">
      <c r="A280" s="10" t="s">
        <v>1</v>
      </c>
      <c r="B280" s="3" t="s">
        <v>2</v>
      </c>
      <c r="C280" s="3" t="s">
        <v>209</v>
      </c>
      <c r="D280" s="219" t="s">
        <v>206</v>
      </c>
    </row>
    <row r="281" spans="1:4" ht="19.5" thickBot="1">
      <c r="A281" s="11"/>
      <c r="B281" s="12"/>
      <c r="C281" s="12" t="s">
        <v>59</v>
      </c>
      <c r="D281" s="220"/>
    </row>
    <row r="282" spans="1:4" ht="18.75">
      <c r="A282" s="31">
        <v>5311</v>
      </c>
      <c r="B282" s="32" t="s">
        <v>28</v>
      </c>
      <c r="C282" s="33" t="s">
        <v>62</v>
      </c>
      <c r="D282" s="269">
        <v>0</v>
      </c>
    </row>
    <row r="283" spans="1:4" ht="19.5" thickBot="1">
      <c r="A283" s="31"/>
      <c r="B283" s="32"/>
      <c r="C283" s="33" t="s">
        <v>60</v>
      </c>
      <c r="D283" s="269">
        <v>19971</v>
      </c>
    </row>
    <row r="284" spans="1:4" ht="21" thickBot="1">
      <c r="A284" s="21" t="s">
        <v>19</v>
      </c>
      <c r="B284" s="22"/>
      <c r="C284" s="23"/>
      <c r="D284" s="268">
        <f>SUM(D282:D283)</f>
        <v>19971</v>
      </c>
    </row>
    <row r="285" spans="1:4" ht="21" thickBot="1">
      <c r="A285" s="21" t="s">
        <v>63</v>
      </c>
      <c r="B285" s="22"/>
      <c r="C285" s="23"/>
      <c r="D285" s="268">
        <f>D277+D284</f>
        <v>363602</v>
      </c>
    </row>
    <row r="286" spans="1:4" ht="28.5" customHeight="1">
      <c r="A286" s="1"/>
      <c r="B286" s="1"/>
      <c r="C286" s="1"/>
      <c r="D286" s="44"/>
    </row>
    <row r="287" spans="1:4" ht="26.25" thickBot="1">
      <c r="A287" s="262" t="s">
        <v>53</v>
      </c>
      <c r="B287" s="262"/>
      <c r="C287" s="262"/>
      <c r="D287" s="262"/>
    </row>
    <row r="288" spans="1:4" ht="23.25" thickBot="1">
      <c r="A288" s="8" t="s">
        <v>58</v>
      </c>
      <c r="B288" s="9"/>
      <c r="C288" s="9"/>
      <c r="D288" s="218"/>
    </row>
    <row r="289" spans="1:4" ht="18.75">
      <c r="A289" s="10" t="s">
        <v>1</v>
      </c>
      <c r="B289" s="3" t="s">
        <v>2</v>
      </c>
      <c r="C289" s="3" t="s">
        <v>209</v>
      </c>
      <c r="D289" s="219" t="s">
        <v>206</v>
      </c>
    </row>
    <row r="290" spans="1:4" ht="19.5" thickBot="1">
      <c r="A290" s="11"/>
      <c r="B290" s="12"/>
      <c r="C290" s="12" t="s">
        <v>59</v>
      </c>
      <c r="D290" s="220"/>
    </row>
    <row r="291" spans="1:4" ht="19.5" thickBot="1">
      <c r="A291" s="31">
        <v>5511</v>
      </c>
      <c r="B291" s="32" t="s">
        <v>203</v>
      </c>
      <c r="C291" s="33" t="s">
        <v>74</v>
      </c>
      <c r="D291" s="269">
        <v>3000</v>
      </c>
    </row>
    <row r="292" spans="1:4" ht="21" thickBot="1">
      <c r="A292" s="21" t="s">
        <v>18</v>
      </c>
      <c r="B292" s="22"/>
      <c r="C292" s="23"/>
      <c r="D292" s="268">
        <f>SUM(D291:D291)</f>
        <v>3000</v>
      </c>
    </row>
    <row r="293" spans="1:4" ht="26.25" thickBot="1">
      <c r="A293" s="262" t="s">
        <v>56</v>
      </c>
      <c r="B293" s="262"/>
      <c r="C293" s="262"/>
      <c r="D293" s="262"/>
    </row>
    <row r="294" spans="1:4" ht="23.25" thickBot="1">
      <c r="A294" s="8" t="s">
        <v>58</v>
      </c>
      <c r="B294" s="9"/>
      <c r="C294" s="9"/>
      <c r="D294" s="218"/>
    </row>
    <row r="295" spans="1:4" ht="18.75">
      <c r="A295" s="10" t="s">
        <v>1</v>
      </c>
      <c r="B295" s="3" t="s">
        <v>2</v>
      </c>
      <c r="C295" s="3" t="s">
        <v>209</v>
      </c>
      <c r="D295" s="219" t="s">
        <v>206</v>
      </c>
    </row>
    <row r="296" spans="1:4" ht="19.5" thickBot="1">
      <c r="A296" s="11"/>
      <c r="B296" s="12"/>
      <c r="C296" s="12" t="s">
        <v>59</v>
      </c>
      <c r="D296" s="220"/>
    </row>
    <row r="297" spans="1:4" ht="18.75">
      <c r="A297" s="31">
        <v>6112</v>
      </c>
      <c r="B297" s="32" t="s">
        <v>5</v>
      </c>
      <c r="C297" s="33" t="s">
        <v>74</v>
      </c>
      <c r="D297" s="269">
        <v>21032</v>
      </c>
    </row>
    <row r="298" spans="1:4" ht="18.75">
      <c r="A298" s="31">
        <v>6171</v>
      </c>
      <c r="B298" s="32" t="s">
        <v>6</v>
      </c>
      <c r="C298" s="33" t="s">
        <v>165</v>
      </c>
      <c r="D298" s="269">
        <v>9105</v>
      </c>
    </row>
    <row r="299" spans="1:4" ht="18.75">
      <c r="A299" s="31"/>
      <c r="B299" s="32"/>
      <c r="C299" s="33" t="s">
        <v>181</v>
      </c>
      <c r="D299" s="269">
        <v>700</v>
      </c>
    </row>
    <row r="300" spans="1:4" ht="18.75">
      <c r="A300" s="31"/>
      <c r="B300" s="32"/>
      <c r="C300" s="33" t="s">
        <v>74</v>
      </c>
      <c r="D300" s="269">
        <v>572883</v>
      </c>
    </row>
    <row r="301" spans="1:4" ht="18.75">
      <c r="A301" s="31"/>
      <c r="B301" s="32"/>
      <c r="C301" s="33" t="s">
        <v>166</v>
      </c>
      <c r="D301" s="269">
        <v>1140</v>
      </c>
    </row>
    <row r="302" spans="1:4" ht="18.75">
      <c r="A302" s="31"/>
      <c r="B302" s="32"/>
      <c r="C302" s="33" t="s">
        <v>93</v>
      </c>
      <c r="D302" s="269">
        <v>202755</v>
      </c>
    </row>
    <row r="303" spans="1:4" ht="19.5" thickBot="1">
      <c r="A303" s="31"/>
      <c r="B303" s="32"/>
      <c r="C303" s="33" t="s">
        <v>199</v>
      </c>
      <c r="D303" s="269">
        <v>76936</v>
      </c>
    </row>
    <row r="304" spans="1:4" ht="21" thickBot="1">
      <c r="A304" s="21" t="s">
        <v>18</v>
      </c>
      <c r="B304" s="22"/>
      <c r="C304" s="23"/>
      <c r="D304" s="268">
        <f>SUM(D297:D303)</f>
        <v>884551</v>
      </c>
    </row>
    <row r="305" spans="1:4" ht="21" thickBot="1">
      <c r="A305" s="245"/>
      <c r="B305" s="24"/>
      <c r="C305" s="25"/>
      <c r="D305" s="27"/>
    </row>
    <row r="306" spans="1:4" ht="23.25" thickBot="1">
      <c r="A306" s="210" t="s">
        <v>61</v>
      </c>
      <c r="B306" s="211"/>
      <c r="C306" s="211"/>
      <c r="D306" s="221"/>
    </row>
    <row r="307" spans="1:4" ht="18.75">
      <c r="A307" s="10" t="s">
        <v>1</v>
      </c>
      <c r="B307" s="3" t="s">
        <v>2</v>
      </c>
      <c r="C307" s="3" t="s">
        <v>209</v>
      </c>
      <c r="D307" s="219" t="s">
        <v>206</v>
      </c>
    </row>
    <row r="308" spans="1:4" ht="19.5" thickBot="1">
      <c r="A308" s="11"/>
      <c r="B308" s="12"/>
      <c r="C308" s="12" t="s">
        <v>59</v>
      </c>
      <c r="D308" s="220"/>
    </row>
    <row r="309" spans="1:4" ht="18.75">
      <c r="A309" s="31">
        <v>6171</v>
      </c>
      <c r="B309" s="32" t="s">
        <v>6</v>
      </c>
      <c r="C309" s="225" t="s">
        <v>166</v>
      </c>
      <c r="D309" s="234">
        <v>72000</v>
      </c>
    </row>
    <row r="310" spans="1:4" ht="18.75">
      <c r="A310" s="242"/>
      <c r="B310" s="223"/>
      <c r="C310" s="213" t="s">
        <v>93</v>
      </c>
      <c r="D310" s="269">
        <v>55470</v>
      </c>
    </row>
    <row r="311" spans="1:4" ht="18.75">
      <c r="A311" s="31"/>
      <c r="B311" s="32"/>
      <c r="C311" s="213" t="s">
        <v>62</v>
      </c>
      <c r="D311" s="269">
        <v>20210</v>
      </c>
    </row>
    <row r="312" spans="1:4" ht="19.5" thickBot="1">
      <c r="A312" s="31"/>
      <c r="B312" s="32"/>
      <c r="C312" s="213" t="s">
        <v>199</v>
      </c>
      <c r="D312" s="269">
        <v>2000</v>
      </c>
    </row>
    <row r="313" spans="1:4" ht="21" thickBot="1">
      <c r="A313" s="21" t="s">
        <v>19</v>
      </c>
      <c r="B313" s="22"/>
      <c r="C313" s="23"/>
      <c r="D313" s="268">
        <f>SUM(D309:D312)</f>
        <v>149680</v>
      </c>
    </row>
    <row r="314" spans="1:4" ht="21" thickBot="1">
      <c r="A314" s="21" t="s">
        <v>63</v>
      </c>
      <c r="B314" s="22"/>
      <c r="C314" s="23"/>
      <c r="D314" s="268">
        <f>D304+D313</f>
        <v>1034231</v>
      </c>
    </row>
    <row r="315" spans="1:4" ht="23.25" customHeight="1">
      <c r="A315" s="1"/>
      <c r="B315" s="1"/>
      <c r="C315" s="1"/>
      <c r="D315" s="44"/>
    </row>
    <row r="316" spans="1:4" ht="26.25" thickBot="1">
      <c r="A316" s="262" t="s">
        <v>195</v>
      </c>
      <c r="B316" s="262"/>
      <c r="C316" s="262"/>
      <c r="D316" s="262"/>
    </row>
    <row r="317" spans="1:4" ht="23.25" thickBot="1">
      <c r="A317" s="8" t="s">
        <v>58</v>
      </c>
      <c r="B317" s="9"/>
      <c r="C317" s="9"/>
      <c r="D317" s="218"/>
    </row>
    <row r="318" spans="1:4" ht="18.75">
      <c r="A318" s="10" t="s">
        <v>1</v>
      </c>
      <c r="B318" s="3" t="s">
        <v>2</v>
      </c>
      <c r="C318" s="3" t="s">
        <v>209</v>
      </c>
      <c r="D318" s="219" t="s">
        <v>206</v>
      </c>
    </row>
    <row r="319" spans="1:4" ht="19.5" thickBot="1">
      <c r="A319" s="11"/>
      <c r="B319" s="12"/>
      <c r="C319" s="12" t="s">
        <v>59</v>
      </c>
      <c r="D319" s="220"/>
    </row>
    <row r="320" spans="1:4" ht="18.75">
      <c r="A320" s="31">
        <v>6211</v>
      </c>
      <c r="B320" s="32" t="s">
        <v>36</v>
      </c>
      <c r="C320" s="33" t="s">
        <v>182</v>
      </c>
      <c r="D320" s="269">
        <v>1872</v>
      </c>
    </row>
    <row r="321" spans="1:4" ht="18.75">
      <c r="A321" s="31"/>
      <c r="B321" s="32"/>
      <c r="C321" s="33" t="s">
        <v>199</v>
      </c>
      <c r="D321" s="269">
        <v>4590</v>
      </c>
    </row>
    <row r="322" spans="1:4" ht="19.5" thickBot="1">
      <c r="A322" s="31">
        <v>6223</v>
      </c>
      <c r="B322" s="32" t="s">
        <v>7</v>
      </c>
      <c r="C322" s="33" t="s">
        <v>74</v>
      </c>
      <c r="D322" s="269">
        <v>8410</v>
      </c>
    </row>
    <row r="323" spans="1:4" ht="21" thickBot="1">
      <c r="A323" s="21" t="s">
        <v>18</v>
      </c>
      <c r="B323" s="22"/>
      <c r="C323" s="23"/>
      <c r="D323" s="268">
        <f>SUM(D320:D322)</f>
        <v>14872</v>
      </c>
    </row>
    <row r="324" spans="1:4" ht="21" thickBot="1">
      <c r="A324" s="245"/>
      <c r="B324" s="24"/>
      <c r="C324" s="25"/>
      <c r="D324" s="26"/>
    </row>
    <row r="325" spans="1:4" ht="23.25" thickBot="1">
      <c r="A325" s="8" t="s">
        <v>61</v>
      </c>
      <c r="B325" s="9"/>
      <c r="C325" s="9"/>
      <c r="D325" s="218"/>
    </row>
    <row r="326" spans="1:4" ht="18.75">
      <c r="A326" s="10" t="s">
        <v>1</v>
      </c>
      <c r="B326" s="3" t="s">
        <v>2</v>
      </c>
      <c r="C326" s="3" t="s">
        <v>209</v>
      </c>
      <c r="D326" s="219" t="s">
        <v>206</v>
      </c>
    </row>
    <row r="327" spans="1:4" ht="19.5" thickBot="1">
      <c r="A327" s="11"/>
      <c r="B327" s="12"/>
      <c r="C327" s="12" t="s">
        <v>59</v>
      </c>
      <c r="D327" s="220"/>
    </row>
    <row r="328" spans="1:4" ht="19.5" thickBot="1">
      <c r="A328" s="31">
        <v>6211</v>
      </c>
      <c r="B328" s="32" t="s">
        <v>36</v>
      </c>
      <c r="C328" s="33" t="s">
        <v>182</v>
      </c>
      <c r="D328" s="269">
        <v>2000</v>
      </c>
    </row>
    <row r="329" spans="1:4" ht="21" thickBot="1">
      <c r="A329" s="21" t="s">
        <v>19</v>
      </c>
      <c r="B329" s="22"/>
      <c r="C329" s="23"/>
      <c r="D329" s="268">
        <f>SUM(D328:D328)</f>
        <v>2000</v>
      </c>
    </row>
    <row r="330" spans="1:4" ht="21" thickBot="1">
      <c r="A330" s="21" t="s">
        <v>63</v>
      </c>
      <c r="B330" s="22"/>
      <c r="C330" s="23"/>
      <c r="D330" s="268">
        <f>D323+D329</f>
        <v>16872</v>
      </c>
    </row>
    <row r="331" spans="1:4" ht="20.25">
      <c r="A331" s="209"/>
      <c r="B331" s="24"/>
      <c r="C331" s="25"/>
      <c r="D331" s="27"/>
    </row>
    <row r="332" spans="1:4" ht="26.25" thickBot="1">
      <c r="A332" s="262" t="s">
        <v>94</v>
      </c>
      <c r="B332" s="262"/>
      <c r="C332" s="262"/>
      <c r="D332" s="262"/>
    </row>
    <row r="333" spans="1:4" ht="23.25" thickBot="1">
      <c r="A333" s="8" t="s">
        <v>58</v>
      </c>
      <c r="B333" s="9"/>
      <c r="C333" s="9"/>
      <c r="D333" s="218"/>
    </row>
    <row r="334" spans="1:4" ht="18.75">
      <c r="A334" s="10" t="s">
        <v>1</v>
      </c>
      <c r="B334" s="3" t="s">
        <v>2</v>
      </c>
      <c r="C334" s="3" t="s">
        <v>209</v>
      </c>
      <c r="D334" s="219" t="s">
        <v>206</v>
      </c>
    </row>
    <row r="335" spans="1:4" ht="19.5" thickBot="1">
      <c r="A335" s="11"/>
      <c r="B335" s="12"/>
      <c r="C335" s="12" t="s">
        <v>59</v>
      </c>
      <c r="D335" s="220"/>
    </row>
    <row r="336" spans="1:4" ht="18.75">
      <c r="A336" s="31">
        <v>6310</v>
      </c>
      <c r="B336" s="32" t="s">
        <v>8</v>
      </c>
      <c r="C336" s="33" t="s">
        <v>165</v>
      </c>
      <c r="D336" s="269">
        <v>266646</v>
      </c>
    </row>
    <row r="337" spans="1:4" ht="19.5" thickBot="1">
      <c r="A337" s="31">
        <v>6399</v>
      </c>
      <c r="B337" s="32" t="s">
        <v>9</v>
      </c>
      <c r="C337" s="33" t="s">
        <v>165</v>
      </c>
      <c r="D337" s="269">
        <v>350000</v>
      </c>
    </row>
    <row r="338" spans="1:4" ht="21" thickBot="1">
      <c r="A338" s="21" t="s">
        <v>18</v>
      </c>
      <c r="B338" s="22"/>
      <c r="C338" s="23"/>
      <c r="D338" s="268">
        <f>SUM(D336:D337)</f>
        <v>616646</v>
      </c>
    </row>
    <row r="339" spans="1:4" ht="18.75" customHeight="1">
      <c r="A339" s="1"/>
      <c r="B339" s="1"/>
      <c r="C339" s="1"/>
      <c r="D339" s="44"/>
    </row>
    <row r="340" spans="1:4" ht="26.25" thickBot="1">
      <c r="A340" s="262" t="s">
        <v>55</v>
      </c>
      <c r="B340" s="262"/>
      <c r="C340" s="262"/>
      <c r="D340" s="262"/>
    </row>
    <row r="341" spans="1:4" ht="23.25" thickBot="1">
      <c r="A341" s="8" t="s">
        <v>58</v>
      </c>
      <c r="B341" s="9"/>
      <c r="C341" s="9"/>
      <c r="D341" s="218"/>
    </row>
    <row r="342" spans="1:4" ht="18.75">
      <c r="A342" s="10" t="s">
        <v>1</v>
      </c>
      <c r="B342" s="3" t="s">
        <v>2</v>
      </c>
      <c r="C342" s="3" t="s">
        <v>209</v>
      </c>
      <c r="D342" s="219" t="s">
        <v>206</v>
      </c>
    </row>
    <row r="343" spans="1:4" ht="19.5" thickBot="1">
      <c r="A343" s="11"/>
      <c r="B343" s="12"/>
      <c r="C343" s="12" t="s">
        <v>59</v>
      </c>
      <c r="D343" s="220"/>
    </row>
    <row r="344" spans="1:4" ht="19.5" thickBot="1">
      <c r="A344" s="45">
        <v>6409</v>
      </c>
      <c r="B344" s="46" t="s">
        <v>95</v>
      </c>
      <c r="C344" s="47" t="s">
        <v>165</v>
      </c>
      <c r="D344" s="273">
        <v>998545</v>
      </c>
    </row>
    <row r="345" spans="1:4" ht="21" thickBot="1">
      <c r="A345" s="21" t="s">
        <v>18</v>
      </c>
      <c r="B345" s="22"/>
      <c r="C345" s="23"/>
      <c r="D345" s="268">
        <f>SUM(D344:D344)</f>
        <v>998545</v>
      </c>
    </row>
    <row r="346" spans="1:4" ht="20.25">
      <c r="A346" s="209"/>
      <c r="B346" s="24"/>
      <c r="C346" s="25"/>
      <c r="D346" s="27"/>
    </row>
    <row r="347" ht="13.5" thickBot="1"/>
    <row r="348" spans="1:4" ht="18.75">
      <c r="A348" s="10"/>
      <c r="B348" s="254"/>
      <c r="C348" s="3"/>
      <c r="D348" s="219" t="s">
        <v>206</v>
      </c>
    </row>
    <row r="349" spans="1:4" ht="19.5" thickBot="1">
      <c r="A349" s="11"/>
      <c r="B349" s="255"/>
      <c r="C349" s="12"/>
      <c r="D349" s="220"/>
    </row>
    <row r="350" spans="1:4" ht="22.5" customHeight="1">
      <c r="A350" s="250" t="s">
        <v>18</v>
      </c>
      <c r="B350" s="248"/>
      <c r="C350" s="256"/>
      <c r="D350" s="277">
        <f>D12+D22+D36+D58+D79+D109+D132+D154+D186+D221+D238+D250+D268+D277+D292+D304+D323+D338+D345</f>
        <v>8165040</v>
      </c>
    </row>
    <row r="351" spans="1:5" ht="21.75" customHeight="1" thickBot="1">
      <c r="A351" s="252" t="s">
        <v>19</v>
      </c>
      <c r="B351" s="253"/>
      <c r="C351" s="257"/>
      <c r="D351" s="278">
        <f>D44+D67+D86+D121+D139+D162+D198+D230+D258+D284+D313+D329</f>
        <v>2896038</v>
      </c>
      <c r="E351" s="48"/>
    </row>
    <row r="352" spans="1:4" ht="21.75" customHeight="1" thickBot="1">
      <c r="A352" s="251" t="s">
        <v>205</v>
      </c>
      <c r="B352" s="249"/>
      <c r="C352" s="258"/>
      <c r="D352" s="279">
        <f>SUM(D350:D351)</f>
        <v>11061078</v>
      </c>
    </row>
  </sheetData>
  <mergeCells count="21">
    <mergeCell ref="A1:D1"/>
    <mergeCell ref="A2:D2"/>
    <mergeCell ref="A165:D165"/>
    <mergeCell ref="A201:D201"/>
    <mergeCell ref="A123:D123"/>
    <mergeCell ref="A142:D142"/>
    <mergeCell ref="A4:D4"/>
    <mergeCell ref="A24:D24"/>
    <mergeCell ref="A47:D47"/>
    <mergeCell ref="A14:D14"/>
    <mergeCell ref="A332:D332"/>
    <mergeCell ref="A340:D340"/>
    <mergeCell ref="A261:D261"/>
    <mergeCell ref="A270:D270"/>
    <mergeCell ref="A287:D287"/>
    <mergeCell ref="A293:D293"/>
    <mergeCell ref="A70:D70"/>
    <mergeCell ref="A89:D89"/>
    <mergeCell ref="A316:D316"/>
    <mergeCell ref="A233:D233"/>
    <mergeCell ref="A239:D239"/>
  </mergeCells>
  <printOptions horizontalCentered="1"/>
  <pageMargins left="0.7874015748031497" right="0.7874015748031497" top="0.6" bottom="0.71" header="0.5118110236220472" footer="0.5118110236220472"/>
  <pageSetup horizontalDpi="600" verticalDpi="600" orientation="portrait" paperSize="9" scale="60" r:id="rId1"/>
  <rowBreaks count="4" manualBreakCount="4">
    <brk id="58" max="3" man="1"/>
    <brk id="122" max="5" man="1"/>
    <brk id="238" max="5" man="1"/>
    <brk id="29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trnecka</cp:lastModifiedBy>
  <cp:lastPrinted>2012-01-09T07:11:18Z</cp:lastPrinted>
  <dcterms:created xsi:type="dcterms:W3CDTF">2002-11-28T07:00:49Z</dcterms:created>
  <dcterms:modified xsi:type="dcterms:W3CDTF">2012-01-09T07:11:23Z</dcterms:modified>
  <cp:category/>
  <cp:version/>
  <cp:contentType/>
  <cp:contentStatus/>
</cp:coreProperties>
</file>