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810" tabRatio="632" activeTab="0"/>
  </bookViews>
  <sheets>
    <sheet name="Bilance" sheetId="1" r:id="rId1"/>
    <sheet name="Transfery" sheetId="2" r:id="rId2"/>
    <sheet name="Příjmy" sheetId="3" r:id="rId3"/>
    <sheet name="Daňové a Transfery" sheetId="4" r:id="rId4"/>
    <sheet name="N a K" sheetId="5" r:id="rId5"/>
    <sheet name="Výdaje" sheetId="6" r:id="rId6"/>
    <sheet name="P a K" sheetId="7" r:id="rId7"/>
  </sheets>
  <definedNames>
    <definedName name="_xlnm._FilterDatabase" localSheetId="6">'P a K'!$A$4:$E$23</definedName>
    <definedName name="_xlnm.Print_Titles" localSheetId="3">'Daňové a Transfery'!$6:$7</definedName>
    <definedName name="_xlnm.Print_Titles" localSheetId="4">'N a K'!$1:$6</definedName>
    <definedName name="_xlnm.Print_Titles" localSheetId="6">'P a K'!$1:$2</definedName>
    <definedName name="_xlnm.Print_Area" localSheetId="3">'Daňové a Transfery'!$A$1:$G$67</definedName>
    <definedName name="_xlnm.Print_Area" localSheetId="4">'N a K'!$A$1:$M$115</definedName>
    <definedName name="_xlnm.Print_Area" localSheetId="6">'P a K'!$A$1:$M$179</definedName>
    <definedName name="_xlnm.Print_Area" localSheetId="2">'Příjmy'!$A$1:$K$38</definedName>
    <definedName name="_xlnm.Print_Area" localSheetId="1">'Transfery'!$A$1:$D$64</definedName>
    <definedName name="_xlnm.Print_Area" localSheetId="5">'Výdaje'!$A$1:$K$31</definedName>
  </definedNames>
  <calcPr fullCalcOnLoad="1"/>
</workbook>
</file>

<file path=xl/sharedStrings.xml><?xml version="1.0" encoding="utf-8"?>
<sst xmlns="http://schemas.openxmlformats.org/spreadsheetml/2006/main" count="651" uniqueCount="452">
  <si>
    <t>č.ř.</t>
  </si>
  <si>
    <t>PŘÍJMY</t>
  </si>
  <si>
    <t xml:space="preserve">Daň z příjmů právnických osob </t>
  </si>
  <si>
    <t xml:space="preserve">Daň z nemovitostí  </t>
  </si>
  <si>
    <t xml:space="preserve">Daň z příjmů právnických osob za obce - VHČ </t>
  </si>
  <si>
    <t>Správní poplatky</t>
  </si>
  <si>
    <t xml:space="preserve">Příjmy z vlastní činnosti </t>
  </si>
  <si>
    <t xml:space="preserve">Příjmy z pronájmu majetku </t>
  </si>
  <si>
    <t xml:space="preserve">Přijaté sankční platby </t>
  </si>
  <si>
    <t>Jiné nedaňové příjmy</t>
  </si>
  <si>
    <t>Převody z vlastních fondů hospodářské činnosti</t>
  </si>
  <si>
    <t>VÝDAJE</t>
  </si>
  <si>
    <t>Rezerva rozpočtu</t>
  </si>
  <si>
    <t>PŘEHLED HOSPODAŘENÍ</t>
  </si>
  <si>
    <t>Financování</t>
  </si>
  <si>
    <t>Neinvestiční příspěvky zřízeným příspěvkovým organizacím</t>
  </si>
  <si>
    <t>FINANCOVÁNÍ</t>
  </si>
  <si>
    <t xml:space="preserve">Daň z příjmů fyz. osob ze závislé činnosti a funkčních požitků </t>
  </si>
  <si>
    <t>Neinvestiční transfery městským částem</t>
  </si>
  <si>
    <t>Změna stavu krátkodobých prostředků na bankovních účtech</t>
  </si>
  <si>
    <t>Úroky</t>
  </si>
  <si>
    <t>522x</t>
  </si>
  <si>
    <t>Neinvestiční transfery neziskovým a podobným organizacím</t>
  </si>
  <si>
    <t>521x mimo 5213</t>
  </si>
  <si>
    <t>Ostatní neinvestiční výdaje</t>
  </si>
  <si>
    <t>631x</t>
  </si>
  <si>
    <t>133x</t>
  </si>
  <si>
    <t>134x</t>
  </si>
  <si>
    <t>211x</t>
  </si>
  <si>
    <t>213x</t>
  </si>
  <si>
    <t>221x</t>
  </si>
  <si>
    <t>tř. 2 mimo výše uved.</t>
  </si>
  <si>
    <t xml:space="preserve">Ostatní kapitálové výdaje </t>
  </si>
  <si>
    <t>třída</t>
  </si>
  <si>
    <t>podseskupení</t>
  </si>
  <si>
    <t>položka</t>
  </si>
  <si>
    <t>311x</t>
  </si>
  <si>
    <t>tř. 1</t>
  </si>
  <si>
    <t xml:space="preserve">tř. 2 </t>
  </si>
  <si>
    <t>tř. 3</t>
  </si>
  <si>
    <t>tř. 4</t>
  </si>
  <si>
    <t>tř. 5</t>
  </si>
  <si>
    <t>tř. 6</t>
  </si>
  <si>
    <t>tř. 1 až tř. 4</t>
  </si>
  <si>
    <t>tř. 5 + tř. 6</t>
  </si>
  <si>
    <t>tř. 8</t>
  </si>
  <si>
    <t>Saldo příjmů a výdajů (ř.1 mínus ř.2)</t>
  </si>
  <si>
    <t>Příjmy celkem</t>
  </si>
  <si>
    <t>Výdaje celkem</t>
  </si>
  <si>
    <t>městské části</t>
  </si>
  <si>
    <t>město Brno</t>
  </si>
  <si>
    <t>Třída</t>
  </si>
  <si>
    <t>Sesku-</t>
  </si>
  <si>
    <t>Položka</t>
  </si>
  <si>
    <t>Název položky</t>
  </si>
  <si>
    <t>pení</t>
  </si>
  <si>
    <t>Daň z příjmů fyzických osob ze závislé činnosti a funkčních požitků</t>
  </si>
  <si>
    <t>Daň z příjmů fyzických osob ze samostatné výdělečné činnosti</t>
  </si>
  <si>
    <t>Daň z příjmů právnických osob</t>
  </si>
  <si>
    <t>Daň z příjmů právnických osob za obce - VHČ</t>
  </si>
  <si>
    <t>Poplatky za vypouštění škodlivých látek do ovzduší</t>
  </si>
  <si>
    <t>Poplatek ze psů</t>
  </si>
  <si>
    <t>Poplatek za užívání veřejného prostranství</t>
  </si>
  <si>
    <t>Poplatek ze vstupného</t>
  </si>
  <si>
    <t>Poplatek za provozovaný výherní hrací přístroj</t>
  </si>
  <si>
    <t>;</t>
  </si>
  <si>
    <t>Daň z nemovitostí</t>
  </si>
  <si>
    <t>15 Majetkové daně</t>
  </si>
  <si>
    <t xml:space="preserve"> </t>
  </si>
  <si>
    <t>TŘÍDA</t>
  </si>
  <si>
    <t xml:space="preserve">NÁZEV TŘÍDY </t>
  </si>
  <si>
    <t>DAŇOVÉ PŘÍJMY</t>
  </si>
  <si>
    <t xml:space="preserve">KAPITÁLOVÉ PŘÍJMY </t>
  </si>
  <si>
    <t xml:space="preserve">C E L K E M </t>
  </si>
  <si>
    <t>ODDÍL</t>
  </si>
  <si>
    <t>NÁZEV ODDÍLU</t>
  </si>
  <si>
    <t xml:space="preserve"> Přijaté splátky půjček                                                    *)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</si>
  <si>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</si>
  <si>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</si>
  <si>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</si>
  <si>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</si>
  <si>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</si>
  <si>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</si>
  <si>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</si>
  <si>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</si>
  <si>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</si>
  <si>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</si>
  <si>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</si>
  <si>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</si>
  <si>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</si>
  <si>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</si>
  <si>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</si>
  <si>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</si>
  <si>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</si>
  <si>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</si>
  <si>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</si>
  <si>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52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</si>
  <si>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</si>
  <si>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</si>
  <si>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</si>
  <si>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</si>
  <si>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</si>
  <si>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</si>
  <si>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</si>
  <si>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Sku-</t>
  </si>
  <si>
    <t>Oddíl</t>
  </si>
  <si>
    <t>§</t>
  </si>
  <si>
    <t>Nazev paragrafu</t>
  </si>
  <si>
    <t>pina</t>
  </si>
  <si>
    <t>10 Zemědělství a lesní hospodářství</t>
  </si>
  <si>
    <t>1 Zemědělství a lesní hospodářství</t>
  </si>
  <si>
    <t>21 Průmysl, stavebnictví, obchod a služby</t>
  </si>
  <si>
    <t>Silnice</t>
  </si>
  <si>
    <t>22 Doprava</t>
  </si>
  <si>
    <t>Pitná voda</t>
  </si>
  <si>
    <t>23 Vodní hospodářství</t>
  </si>
  <si>
    <t>2 Průmyslová a ostatní odvětví hospodářství</t>
  </si>
  <si>
    <t>Předškolní zařízení</t>
  </si>
  <si>
    <t>Základní školy</t>
  </si>
  <si>
    <t>Zachování a obnova kulturních památek</t>
  </si>
  <si>
    <t>Zájmová činnost v kultuře</t>
  </si>
  <si>
    <t>33 Kultura, církve a sdělovací prostředky</t>
  </si>
  <si>
    <t>Využití volného času dětí a mládeže</t>
  </si>
  <si>
    <t>34 Tělovýchova a zájmová činnost</t>
  </si>
  <si>
    <t>35 Zdravotnictví</t>
  </si>
  <si>
    <t xml:space="preserve">Bytové hospodářství </t>
  </si>
  <si>
    <t>Pohřebnictví</t>
  </si>
  <si>
    <t>36 Bydlení, komunální služby a územní rozvoj</t>
  </si>
  <si>
    <t>Péče o vzhled obcí a veřejnou zeleň</t>
  </si>
  <si>
    <t>Ostatní činnosti k ochraně přírody a krajiny</t>
  </si>
  <si>
    <t>37 Ochrana životního prostředí</t>
  </si>
  <si>
    <t>3 Služby pro obyvatelstvo</t>
  </si>
  <si>
    <t>4 Sociální věci a politika zaměstnanosti</t>
  </si>
  <si>
    <t>Bezpečnost a veřejný pořádek</t>
  </si>
  <si>
    <t>53 Bezpečnost a veřejný pořádek</t>
  </si>
  <si>
    <t>5 Bezpečnost státu a právní ochrana</t>
  </si>
  <si>
    <t>Činnost místní správy</t>
  </si>
  <si>
    <t>Archivní činnost</t>
  </si>
  <si>
    <t>Obecné příjmy a výdaje z finančních operací</t>
  </si>
  <si>
    <t>63 Finanční operace</t>
  </si>
  <si>
    <t>64 Ostatní činnosti</t>
  </si>
  <si>
    <t>6 Všeobecná veřejná správa a služby</t>
  </si>
  <si>
    <t xml:space="preserve"> Dávky a podpory v sociálním zabezpečení</t>
  </si>
  <si>
    <t>55</t>
  </si>
  <si>
    <t xml:space="preserve"> Požární ochrana a integrovaný záchranný systém</t>
  </si>
  <si>
    <t>Sk.</t>
  </si>
  <si>
    <t>Název paragrafu</t>
  </si>
  <si>
    <t xml:space="preserve">Ozdravování hospodářských zvířat a plodin </t>
  </si>
  <si>
    <t xml:space="preserve">Celospolečenské funkce lesů </t>
  </si>
  <si>
    <t xml:space="preserve">Silnice </t>
  </si>
  <si>
    <t xml:space="preserve">Pitná voda </t>
  </si>
  <si>
    <t>Odvádění a čištění odpadních vod j.n.</t>
  </si>
  <si>
    <t>Úpravy drobných vodních toků</t>
  </si>
  <si>
    <t xml:space="preserve">Základní školy </t>
  </si>
  <si>
    <t xml:space="preserve">Divadelní činnost </t>
  </si>
  <si>
    <t xml:space="preserve">Činnosti knihovnické </t>
  </si>
  <si>
    <t xml:space="preserve">Činnosti muzeí a galerií </t>
  </si>
  <si>
    <t xml:space="preserve">Výstavní činnosti v kultuře </t>
  </si>
  <si>
    <t>Záležitosti církví, kultury a sděl. prostředků</t>
  </si>
  <si>
    <t xml:space="preserve">Všeobecná ambulantní péče </t>
  </si>
  <si>
    <t xml:space="preserve">Odborné léčebné ústavy </t>
  </si>
  <si>
    <t>Veřejné osvětlení</t>
  </si>
  <si>
    <t xml:space="preserve">Pohřebnictví </t>
  </si>
  <si>
    <t xml:space="preserve">Územní plánování </t>
  </si>
  <si>
    <t xml:space="preserve">Komunální služby a územní rozvoj  j.n. </t>
  </si>
  <si>
    <t xml:space="preserve">Monitoring ochrany ovzduší </t>
  </si>
  <si>
    <t xml:space="preserve">Sběr a svoz komunálních odpadů </t>
  </si>
  <si>
    <t xml:space="preserve">Využívání a zneškodňování komun. odpadů </t>
  </si>
  <si>
    <t xml:space="preserve">Monitoring půdy a podzemní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</si>
  <si>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</si>
  <si>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</si>
  <si>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</si>
  <si>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</si>
  <si>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 xml:space="preserve">Ekologická výchova a osvěta </t>
  </si>
  <si>
    <t>41 Dávky a podpory v sociálním zabezpečení</t>
  </si>
  <si>
    <t xml:space="preserve">Soc.péče a pomoc přistěh. a vybr. etnikům </t>
  </si>
  <si>
    <t xml:space="preserve">Bezpečnost a veřejný pořádek </t>
  </si>
  <si>
    <t xml:space="preserve">Požární ochrana - dobrovolná část </t>
  </si>
  <si>
    <t xml:space="preserve">Archivní činnost </t>
  </si>
  <si>
    <t>62 Jiné veřejné služby a činnosti</t>
  </si>
  <si>
    <t>Daň z přidané hodnoty</t>
  </si>
  <si>
    <t>Daňové výnosy (ř.1 až ř.6)</t>
  </si>
  <si>
    <t xml:space="preserve"> *)</t>
  </si>
  <si>
    <t>Bytové hospodářství</t>
  </si>
  <si>
    <t xml:space="preserve"> Bydlení, komunální služby a územní rozvoj                   </t>
  </si>
  <si>
    <t>Nedaňové příjmy</t>
  </si>
  <si>
    <t>Kapitálové příjmy</t>
  </si>
  <si>
    <t>Nedaňové a kapitálové příjmy</t>
  </si>
  <si>
    <t>nedaňové příjmy</t>
  </si>
  <si>
    <t>kapitálové příjmy</t>
  </si>
  <si>
    <t>nedaňové a kapitálové příjmy</t>
  </si>
  <si>
    <t>provozní výdaje</t>
  </si>
  <si>
    <t>kapitálové výdaje</t>
  </si>
  <si>
    <t>výdaje celkem</t>
  </si>
  <si>
    <t>Ústavy péče pro mládež</t>
  </si>
  <si>
    <t>Přehled transferů</t>
  </si>
  <si>
    <t>v tis. Kč</t>
  </si>
  <si>
    <t>transfery</t>
  </si>
  <si>
    <t>mezi</t>
  </si>
  <si>
    <t>MČ *)</t>
  </si>
  <si>
    <t xml:space="preserve">Neinvestiční transfery </t>
  </si>
  <si>
    <t>Saldo příjmů a výdajů</t>
  </si>
  <si>
    <t>Financování celkem</t>
  </si>
  <si>
    <t xml:space="preserve"> transfery</t>
  </si>
  <si>
    <t>Neinvestiční transfery MČ</t>
  </si>
  <si>
    <t>MĚSTSKÉ  ČÁSTI</t>
  </si>
  <si>
    <t>MČ</t>
  </si>
  <si>
    <t>Poplatek z ubytovací kapacity</t>
  </si>
  <si>
    <t>Poplatek za povolení k vjezdu do vybraných míst</t>
  </si>
  <si>
    <t>533x mimo 5331</t>
  </si>
  <si>
    <t>Pěstební činnost</t>
  </si>
  <si>
    <t>Divadelní činnost</t>
  </si>
  <si>
    <t>Činnosti knihovnické</t>
  </si>
  <si>
    <t>Činnosti muzeí a galerií</t>
  </si>
  <si>
    <t>Činnost ostatních orgánů st. správy v IZS</t>
  </si>
  <si>
    <t xml:space="preserve">NEDAŇOVÉ PŘÍJMY                                                   *) </t>
  </si>
  <si>
    <t>Uhrazené splátky dlouhodobých přijatých půjček a úvěrů</t>
  </si>
  <si>
    <t>Podnikání a restrukturalizace v zemědělství</t>
  </si>
  <si>
    <t>Zemědělská a potravinářská činnost a rozvoj</t>
  </si>
  <si>
    <t>31 a 32</t>
  </si>
  <si>
    <t>Základní umělecké školy</t>
  </si>
  <si>
    <t>statutární</t>
  </si>
  <si>
    <t>STATUTÁRNÍ MĚSTO  BRNO</t>
  </si>
  <si>
    <t xml:space="preserve">*) konsolidace na úrovni statutárního města Brna </t>
  </si>
  <si>
    <t>statutární město Brno</t>
  </si>
  <si>
    <t xml:space="preserve"> *) konsolidace na úrovni statutárního města Brna</t>
  </si>
  <si>
    <t xml:space="preserve">VÝSLEDEK KONSOLIDACE CELKEM </t>
  </si>
  <si>
    <t>město</t>
  </si>
  <si>
    <t>městem a MČ *)</t>
  </si>
  <si>
    <t>MĚSTO</t>
  </si>
  <si>
    <t>městem a MČ</t>
  </si>
  <si>
    <t xml:space="preserve"> město</t>
  </si>
  <si>
    <t>Daň z příjmů právnických osob za obce - rozpočtová činnost</t>
  </si>
  <si>
    <r>
      <t>Členěno dle položek rozpočtové skladby</t>
    </r>
    <r>
      <rPr>
        <vertAlign val="superscript"/>
        <sz val="16"/>
        <rFont val="Times New Roman CE"/>
        <family val="1"/>
      </rPr>
      <t xml:space="preserve"> 1)</t>
    </r>
  </si>
  <si>
    <r>
      <t>Daň z příjmů právnických osob za město - rozpočtová činnost</t>
    </r>
    <r>
      <rPr>
        <vertAlign val="superscript"/>
        <sz val="16"/>
        <rFont val="Times New Roman CE"/>
        <family val="1"/>
      </rPr>
      <t xml:space="preserve"> 2)</t>
    </r>
  </si>
  <si>
    <t>Odvody za odnětí půdy ze zemědělského půdního fondu</t>
  </si>
  <si>
    <t>Poplatek za likvidaci komunálního odpadu</t>
  </si>
  <si>
    <t>Poplatek za lázeňský nebo rekreační pobyt</t>
  </si>
  <si>
    <t>13 Daně a poplatky z vybraných činností a služeb</t>
  </si>
  <si>
    <t>Ostatní záležitosti v dopravě</t>
  </si>
  <si>
    <t>Odvádění a čištění odp. vod a nakládání s kaly</t>
  </si>
  <si>
    <t xml:space="preserve">Ostatní zařízení - výchova a vzdělávání mládeže </t>
  </si>
  <si>
    <t>Hudební činnost</t>
  </si>
  <si>
    <t xml:space="preserve">Zachování a obnova kulturních památek </t>
  </si>
  <si>
    <t xml:space="preserve">Pořízení, zachování a obnova kulturních hodnot </t>
  </si>
  <si>
    <t>Prevence před drogami, alkoholem, nikotinem</t>
  </si>
  <si>
    <t>52 Civilní připravenost na krizové stavy</t>
  </si>
  <si>
    <t xml:space="preserve"> Civilní připravnost na krizové stavy</t>
  </si>
  <si>
    <t>Poplatky a odvody v oblasti životního prostředí</t>
  </si>
  <si>
    <t>Místní poplatky z vybraných činností a služeb</t>
  </si>
  <si>
    <t>tř. 6 mimo výše uved.</t>
  </si>
  <si>
    <t>tř. 5 mimo výše uved.</t>
  </si>
  <si>
    <t>tř.1 až tř. 4</t>
  </si>
  <si>
    <t>tř.5 + tř. 6</t>
  </si>
  <si>
    <t xml:space="preserve"> Bilance zdrojů a výdajů statutárního města Brna (v tis. Kč)</t>
  </si>
  <si>
    <t>Odvod výtěžku z provozování loterií</t>
  </si>
  <si>
    <t>Poplatky za odnětí pozemků plnění funkcí lesa</t>
  </si>
  <si>
    <t>135x</t>
  </si>
  <si>
    <t>Ostatní odvody z vybraných činností a služeb</t>
  </si>
  <si>
    <t>Daňové příjmy celkem (ř.7 až ř.13)</t>
  </si>
  <si>
    <t>Daň z příjmů fyz. osob z kapitálových výnosů</t>
  </si>
  <si>
    <t xml:space="preserve">Příjmy z prodeje dlouhodobého majetku </t>
  </si>
  <si>
    <t>Převody z vlastních fondů hospodářské (podnikatelské) činnosti</t>
  </si>
  <si>
    <t xml:space="preserve"> Civilní připravenost na krizové stavy</t>
  </si>
  <si>
    <t xml:space="preserve"> Soc. péče a pomoc v soc. zabez. a politice zaměstnanosti</t>
  </si>
  <si>
    <t xml:space="preserve"> Jiné veřejné služby a činnosti</t>
  </si>
  <si>
    <t>Ostatní zemědělská a potravinářská činnost</t>
  </si>
  <si>
    <t>Ostatní záležitosti pozemních komunikací</t>
  </si>
  <si>
    <t>Ostatní záležitosti v silniční dopravě</t>
  </si>
  <si>
    <t>Speciální základní školy</t>
  </si>
  <si>
    <t>Ostatní záležitosti kultury</t>
  </si>
  <si>
    <t xml:space="preserve">Ostatní záležitosti sdělovacích prostředků </t>
  </si>
  <si>
    <t>Ostatní tělovýchovná činnost</t>
  </si>
  <si>
    <t>Ostatní zájmová činnost a rekreace</t>
  </si>
  <si>
    <t>Ostatní ústavní péče</t>
  </si>
  <si>
    <t>Ostatní zdr. zařízení a služby pro zdravotnictví</t>
  </si>
  <si>
    <t>Ostatní činnost ve zdravotnictví</t>
  </si>
  <si>
    <t>Nebytové hospodářství</t>
  </si>
  <si>
    <t>Výstavba a údržba místních inženýrských sítí</t>
  </si>
  <si>
    <t>Územní rozvoj</t>
  </si>
  <si>
    <t>Ostatní nakládání s odpady</t>
  </si>
  <si>
    <t xml:space="preserve">Ostatní ochrana půdy a spodní vody </t>
  </si>
  <si>
    <t>Příspěvek na zvláštní pomůcky</t>
  </si>
  <si>
    <t>Domovy - penziony pro matky s dětmi</t>
  </si>
  <si>
    <t>Ochrana obyvatelstva</t>
  </si>
  <si>
    <t>Činnost org. st.správy v obl. civil. nouz. hospodářství</t>
  </si>
  <si>
    <t>Ostatní záležitosti požární ochrany</t>
  </si>
  <si>
    <t>Zastupitelstva obcí</t>
  </si>
  <si>
    <t>Mezinárodní spolupráce j.n.</t>
  </si>
  <si>
    <t>Ostatní finanční operace</t>
  </si>
  <si>
    <t>Sběr a zpracování druhotných surovin</t>
  </si>
  <si>
    <t>Ostatní záležitosti vodního hospodářství</t>
  </si>
  <si>
    <t>Výstavní činnosti v kultuře</t>
  </si>
  <si>
    <t>Ostatní záležitosti sdělovacích prostředků</t>
  </si>
  <si>
    <t>Všeobecná ambulantní péče</t>
  </si>
  <si>
    <t>Komunální služby a územní rozvoj j.n.</t>
  </si>
  <si>
    <t>Ostatní záležitosti bydlení a komunálních služeb</t>
  </si>
  <si>
    <t>Využívání a zneškodňování komunálních odpadů</t>
  </si>
  <si>
    <t>Soc. pomoc osobám v nouzi a soc. nepřizpůsobivým</t>
  </si>
  <si>
    <t xml:space="preserve"> Státní správa a územní samospráva   *)</t>
  </si>
  <si>
    <t xml:space="preserve"> Státní správa a územní samospráva</t>
  </si>
  <si>
    <t>61 Státní správa a územní samospráva</t>
  </si>
  <si>
    <t xml:space="preserve"> Ostatní činnosti                                 *)</t>
  </si>
  <si>
    <t>Jedná se o převody finančních prostředků, které se konsolidují na úrovni statutárního města Brna</t>
  </si>
  <si>
    <t>43 Sociální péče a pomoc v soc. zabezpečení a politice zaměstnanosti</t>
  </si>
  <si>
    <r>
      <t xml:space="preserve">Ostatní činnosti j.n.  </t>
    </r>
    <r>
      <rPr>
        <b/>
        <vertAlign val="superscript"/>
        <sz val="10"/>
        <rFont val="Times New Roman CE"/>
        <family val="1"/>
      </rPr>
      <t>*)</t>
    </r>
  </si>
  <si>
    <r>
      <t xml:space="preserve">Činnost místní správy  </t>
    </r>
    <r>
      <rPr>
        <b/>
        <vertAlign val="superscript"/>
        <sz val="10"/>
        <rFont val="Times New Roman CE"/>
        <family val="1"/>
      </rPr>
      <t>*)</t>
    </r>
  </si>
  <si>
    <t>Ozdr. hosp. zvířat, plodin a zvl. vet. péče</t>
  </si>
  <si>
    <t>Střední odborné školy</t>
  </si>
  <si>
    <t>Sportovní zařízení v majetku obce</t>
  </si>
  <si>
    <t>Ostatní správa v průmyslu, stavebnictví, obchodu a službách</t>
  </si>
  <si>
    <t>212x</t>
  </si>
  <si>
    <t>501x</t>
  </si>
  <si>
    <t>502x</t>
  </si>
  <si>
    <t>Platy</t>
  </si>
  <si>
    <t>Ostatní platby za provedenou práci</t>
  </si>
  <si>
    <t>Odvody přebytků organizací s přímým vztahem</t>
  </si>
  <si>
    <t>Nedaňové příjmy celkem (ř.15 až ř.21)</t>
  </si>
  <si>
    <t>Podpora ostatních produkčních činností</t>
  </si>
  <si>
    <t>Filmová tvorba, distribuce, kina</t>
  </si>
  <si>
    <t>Pojištění funkčně nespecifikované</t>
  </si>
  <si>
    <t>214x</t>
  </si>
  <si>
    <t xml:space="preserve">Provozní výdaje celkem  (ř.1 až ř.13) </t>
  </si>
  <si>
    <t>Zrušené místní poplatky</t>
  </si>
  <si>
    <t>Dlouhodobé přijaté půjčené prostředky ze zahraničí - EIB</t>
  </si>
  <si>
    <t xml:space="preserve">Daň z příjmů fyz. osob ze samostatné výdělečné činnosti  </t>
  </si>
  <si>
    <t>Ostatní záležitosti těžebního průmyslu a energetiky</t>
  </si>
  <si>
    <t>Ost. záležitosti ochrany památek a péče o kulturní dědictví</t>
  </si>
  <si>
    <t>Požární ochrana - dobrovolná část</t>
  </si>
  <si>
    <t>55 Požární ochrana a IZS</t>
  </si>
  <si>
    <t>Sběr a svoz komunálních odpadů</t>
  </si>
  <si>
    <t>Bezpečnost silničního provozu</t>
  </si>
  <si>
    <t>Činnosti registrovaných církví a náb. společností</t>
  </si>
  <si>
    <t>Splátky půjčených prostředků od MČ</t>
  </si>
  <si>
    <t>Neinvestiční přijaté transfery ze státních fondů</t>
  </si>
  <si>
    <t>Neinvestiční přijaté transfery od města</t>
  </si>
  <si>
    <t>Neinvestiční přijaté transfery od jiných městských částí</t>
  </si>
  <si>
    <t>Neinvestiční přijaté transfery od obcí z jiného okresu či kraje</t>
  </si>
  <si>
    <t>Neinvestiční transfery nefin. podnikatelským sub. - právnickým osobám</t>
  </si>
  <si>
    <t>Neinvestiční transfer - DPmB a.s.</t>
  </si>
  <si>
    <t>Neinvestiční transfery podnikatelským subjektům</t>
  </si>
  <si>
    <t>Neinvestiční transfery ost. příspěvkovým a podobným organizacím</t>
  </si>
  <si>
    <t>Dlouhodobé přijaté půjčené prostředky</t>
  </si>
  <si>
    <t>Neinvestiční transfery ze SR v rámci souhrnného dotačního vztahu</t>
  </si>
  <si>
    <t xml:space="preserve">Neinvestiční přijaté transfery od obcí z jiného okresu či kraje                 </t>
  </si>
  <si>
    <r>
      <t>Neinvestiční přijaté transfery od města či jiných MČ</t>
    </r>
    <r>
      <rPr>
        <b/>
        <sz val="16"/>
        <rFont val="Times New Roman CE"/>
        <family val="1"/>
      </rPr>
      <t xml:space="preserve"> *)</t>
    </r>
  </si>
  <si>
    <t>4 Přijaté transfery</t>
  </si>
  <si>
    <t>41 Neinvestiční přijaté transfery</t>
  </si>
  <si>
    <t>Příjmy za zkoušky z odb. způsobilosti od žadatelů o řidičské oprávnění</t>
  </si>
  <si>
    <r>
      <t xml:space="preserve">Přijaté splátky půjčených prostředků </t>
    </r>
    <r>
      <rPr>
        <b/>
        <sz val="16"/>
        <rFont val="Times New Roman CE"/>
        <family val="1"/>
      </rPr>
      <t>*)</t>
    </r>
  </si>
  <si>
    <t xml:space="preserve">   Přijaté splátky půjčených prostředků</t>
  </si>
  <si>
    <t xml:space="preserve">          </t>
  </si>
  <si>
    <t xml:space="preserve"> Vzdělávání a školské služby</t>
  </si>
  <si>
    <t>Vnitřní obchod</t>
  </si>
  <si>
    <t>Domovy mládeže</t>
  </si>
  <si>
    <t>Osobní asistence, pečovatelská služba</t>
  </si>
  <si>
    <t>Denní stacionáře a centra denních služeb</t>
  </si>
  <si>
    <t>Domovy</t>
  </si>
  <si>
    <t>Ostatní služby a činnosti v oblasti soc. péče</t>
  </si>
  <si>
    <t>Cestovní ruch</t>
  </si>
  <si>
    <t>První stupeň základních škol</t>
  </si>
  <si>
    <t>Soc.pomoc osobám v hmotné nouzi a soc.nepřizpůsobivým</t>
  </si>
  <si>
    <t>Ost. sociální péče a pomoc ost. skupinám obyv.</t>
  </si>
  <si>
    <t>Denní stacionáře a centra sociálních služeb</t>
  </si>
  <si>
    <t>Domy na půl cesty</t>
  </si>
  <si>
    <t>Ost. služby a činnosti v oblasti sociální prevence</t>
  </si>
  <si>
    <t>Příspěvek na živobytí</t>
  </si>
  <si>
    <t>Doplatek na bydlení</t>
  </si>
  <si>
    <t>Mimořádní okamžitá pomoc</t>
  </si>
  <si>
    <t>Ostatní dávky sociální pomoci</t>
  </si>
  <si>
    <t xml:space="preserve">1 Daňové příjmy </t>
  </si>
  <si>
    <t>11 Daně z příjmů, zisku a kapitálových výnosů</t>
  </si>
  <si>
    <t>12 Daně ze zboží a služeb v tuzemsku</t>
  </si>
  <si>
    <t xml:space="preserve">Neinvestiční přijaté transfery v rámci souhrnného dotačního vztahu </t>
  </si>
  <si>
    <t>Investiční transfery nefin. podnikatelským sub. - právnickým osobám</t>
  </si>
  <si>
    <t>Investiční transfery zřízeným příspěvkovým organizacím</t>
  </si>
  <si>
    <t>Uhrazené splátky dlouhodobých přijatých půjček od města</t>
  </si>
  <si>
    <t>Odvádění a čištění odpadních vod a nakládání s kaly</t>
  </si>
  <si>
    <t>Ostatní rozvoj bydlení a bytové hospodářství</t>
  </si>
  <si>
    <t>Filmová tvorba, distribuce, kina a audiovizuální archiválie</t>
  </si>
  <si>
    <t>Ostatní sociální pomoc dětem a mládeži</t>
  </si>
  <si>
    <t xml:space="preserve">Zařízení pro výkon pěstounské péče </t>
  </si>
  <si>
    <t>Přijaté splátky půjčených prostředků</t>
  </si>
  <si>
    <t>Uhrazené splátky přijatých půjčených prostředků</t>
  </si>
  <si>
    <t>Přijaté splátky půjčených prostředků od MČ</t>
  </si>
  <si>
    <t>Uhrazené splátky přijatých půjčených prostředků MČ městu</t>
  </si>
  <si>
    <t>Neinvestiční přijaté transfery od města a ostatních MČ</t>
  </si>
  <si>
    <t xml:space="preserve">Neinvestiční přijaté transfery </t>
  </si>
  <si>
    <t>Neinvestiční transfery městu a ostatním MČ</t>
  </si>
  <si>
    <t>Ostatní poplatky a odvody v oblasti životního prostředí</t>
  </si>
  <si>
    <t xml:space="preserve">Úpravy vodohosp.významných a vodárenských toků    </t>
  </si>
  <si>
    <t>Ostatní služby a činnosti v oblasti soc. prevence</t>
  </si>
  <si>
    <t>Ostatní záležitosti vody v zemědělské krajině</t>
  </si>
  <si>
    <t>Kapitálové příjmy celkem (ř. 23)</t>
  </si>
  <si>
    <t>Vlastní příjmy (ř.14+ ř.22 + ř.24)</t>
  </si>
  <si>
    <t>Humanitární zahraniční pomoc přímá</t>
  </si>
  <si>
    <t>Rozhlas a televize</t>
  </si>
  <si>
    <t>Ostatní výzkum a vývoj</t>
  </si>
  <si>
    <t>38 Ostatní výzkum a vývoj</t>
  </si>
  <si>
    <t>55 Požární ochrana a integrovaný záchranný systém</t>
  </si>
  <si>
    <t>38</t>
  </si>
  <si>
    <t>Zařízení pro děti vyžadující okamžitou pomoc</t>
  </si>
  <si>
    <t>Ostatní služby a činnosti v oblasti sociální péče</t>
  </si>
  <si>
    <t xml:space="preserve"> Ostatní výzkum a vývoj</t>
  </si>
  <si>
    <t>31 Vzdělávání a školské služby</t>
  </si>
  <si>
    <t>32 Vzdělávání a školské služby</t>
  </si>
  <si>
    <t>Záležitosti předškolní výchovy a základního vzdělávání</t>
  </si>
  <si>
    <t xml:space="preserve">Školní stravování při předškolním a základním vzdělávání </t>
  </si>
  <si>
    <t>Ostatní záležitosti kultury, církví a sdělovacích prostředků</t>
  </si>
  <si>
    <t>Činnost orgánů st. správy v oblasti civil. nouz. hospodářství</t>
  </si>
  <si>
    <t>Daň z příjmů fyzických osob z kapitálových výnosů</t>
  </si>
  <si>
    <t>SCHVÁLENÝ ROZPOČET 2010</t>
  </si>
  <si>
    <t>Uhrazené splátky krátkodobých přijatých půjčených prostředků</t>
  </si>
  <si>
    <t>SCHVÁLENÝ ROZPOČET NA ROK 2010</t>
  </si>
  <si>
    <t>PŘÍJMY STATUTÁRNÍHO MĚSTA BRNA - rozpočet na rok 2010 - rekapitulace dle druhů příjmů a dle oddílů (v tis. Kč)</t>
  </si>
  <si>
    <t>Daňové příjmy statutárního města Brna - rozpočet na rok 2010 (v tis. Kč)</t>
  </si>
  <si>
    <t>Transfery, přijaté statutárním městem Brnem - rozpočet na rok 2010 (v tis. Kč)</t>
  </si>
  <si>
    <t>Nedaňové a kapitálové příjmy statutárního města Brna - rozpočet na rok 2010 (v tis. Kč)</t>
  </si>
  <si>
    <t>VÝDAJE STATUTÁRNÍHO MĚSTA BRNA - rozpočet na rok 2010 - rekapitulace dle druhů výdajů a dle oddílů (v tis. Kč)</t>
  </si>
  <si>
    <t>Nízkoprahová zařízení pro děti a mládež</t>
  </si>
  <si>
    <t>Rekultivace půdy po skládkách odpadů, apod.</t>
  </si>
  <si>
    <t>Prevence vzniku odpadů</t>
  </si>
  <si>
    <t>Ostatní nemocnice</t>
  </si>
  <si>
    <t>Ostatní dráhy</t>
  </si>
  <si>
    <t>Výnosy z finančního majetku</t>
  </si>
  <si>
    <t xml:space="preserve">Financování statutárního města Brna celkem (ř.1 až ř.6) </t>
  </si>
  <si>
    <t>Investiční přijaté transfery od jiných městských částí</t>
  </si>
  <si>
    <t>Přijaté transfery celkem (ř.26 až ř.32)</t>
  </si>
  <si>
    <t>Investiční transfery jiným městským částem</t>
  </si>
  <si>
    <t xml:space="preserve">Kapitálové výdaje celkem (ř.15 až ř.18) </t>
  </si>
  <si>
    <t>Výdaje statutárního města Brna celkem  (ř.14 + ř.19)</t>
  </si>
  <si>
    <r>
      <t>Investiční přijaté transfery od jiných MČ</t>
    </r>
    <r>
      <rPr>
        <b/>
        <sz val="16"/>
        <rFont val="Times New Roman CE"/>
        <family val="1"/>
      </rPr>
      <t xml:space="preserve"> *)</t>
    </r>
  </si>
  <si>
    <t xml:space="preserve"> Soc. služby a společné činnosti v soc. zabezpečení</t>
  </si>
  <si>
    <t>43 Sociální služby a společné činnosti v sociálním zabezpečení</t>
  </si>
  <si>
    <t xml:space="preserve">Investiční přijaté transfery </t>
  </si>
  <si>
    <t>Neinvestiční přijaté transfery od ostatních MČ</t>
  </si>
  <si>
    <t>Neinvestiční ostatním MČ</t>
  </si>
  <si>
    <t xml:space="preserve">Investiční transfery </t>
  </si>
  <si>
    <r>
      <t xml:space="preserve">Předškolní zařízení  </t>
    </r>
    <r>
      <rPr>
        <b/>
        <sz val="10"/>
        <rFont val="Times New Roman CE"/>
        <family val="0"/>
      </rPr>
      <t>*)</t>
    </r>
  </si>
  <si>
    <t>Ostatní záležitosti civilní připravenosti na krizové stavy</t>
  </si>
  <si>
    <t>Ostatní záležitosti bezpečnosti a veřejného pořádku</t>
  </si>
  <si>
    <t>Ostatní záležitosti bezpečnosti, veřejného pořádku</t>
  </si>
  <si>
    <t>Lékařská služba první pomoci</t>
  </si>
  <si>
    <t>V na obyv.</t>
  </si>
  <si>
    <t>Příjmy statutárního města Brna celkem (ř.25 +  ř.33)</t>
  </si>
  <si>
    <t>PŘIJATÉ TRANSFERY                                                 *)</t>
  </si>
  <si>
    <t>Poznámka : Na daňové příjmy, přijaté transfery a splátky půjček se nevztahuje odvětvové členění (tj. členění na oddíly a §) rozpočtové skladby</t>
  </si>
  <si>
    <t>42 Investiční přijaté transfery</t>
  </si>
  <si>
    <r>
      <t>1)</t>
    </r>
    <r>
      <rPr>
        <sz val="16"/>
        <rFont val="Times New Roman CE"/>
        <family val="1"/>
      </rPr>
      <t xml:space="preserve"> Na daňové příjmy a přijaté transfery se nevztahuje odvětvové členění (tj. členění na oddíly a §) rozpočtové skladby</t>
    </r>
  </si>
  <si>
    <r>
      <t xml:space="preserve">2) </t>
    </r>
    <r>
      <rPr>
        <sz val="16"/>
        <rFont val="Times New Roman CE"/>
        <family val="1"/>
      </rPr>
      <t>Daň z příjmů právnických osob za město z rozpočtové činnosti je v příjmech i ve výdajích ve stejné výši a neovlivňuje saldo příjmů a výdajů</t>
    </r>
  </si>
  <si>
    <t>Členěno dle skupin, oddílů a paragrafů rozpočtové skladby</t>
  </si>
  <si>
    <t xml:space="preserve"> Vzdělávání a školské služby            *)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</si>
</sst>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25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sz val="14"/>
      <name val="Times New Roman CE"/>
      <family val="1"/>
    </font>
    <font>
      <b/>
      <u val="single"/>
      <sz val="16"/>
      <name val="Times New Roman CE"/>
      <family val="1"/>
    </font>
    <font>
      <sz val="10"/>
      <name val="Arial"/>
      <family val="0"/>
    </font>
    <font>
      <b/>
      <sz val="18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sz val="16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6"/>
      <name val="Times New Roman CE"/>
      <family val="1"/>
    </font>
    <font>
      <b/>
      <u val="single"/>
      <sz val="18"/>
      <name val="Times New Roman CE"/>
      <family val="1"/>
    </font>
    <font>
      <sz val="18"/>
      <name val="Times New Roman CE"/>
      <family val="1"/>
    </font>
    <font>
      <b/>
      <vertAlign val="superscript"/>
      <sz val="10"/>
      <name val="Times New Roman CE"/>
      <family val="1"/>
    </font>
    <font>
      <b/>
      <u val="single"/>
      <sz val="20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2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double"/>
      <bottom style="double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1" fontId="3" fillId="0" borderId="4" xfId="0" applyNumberFormat="1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5" xfId="0" applyNumberFormat="1" applyFont="1" applyFill="1" applyBorder="1" applyAlignment="1" applyProtection="1">
      <alignment/>
      <protection/>
    </xf>
    <xf numFmtId="0" fontId="3" fillId="0" borderId="6" xfId="0" applyFont="1" applyFill="1" applyBorder="1" applyAlignment="1">
      <alignment/>
    </xf>
    <xf numFmtId="1" fontId="3" fillId="0" borderId="7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 applyProtection="1">
      <alignment horizontal="right"/>
      <protection/>
    </xf>
    <xf numFmtId="1" fontId="3" fillId="0" borderId="7" xfId="0" applyNumberFormat="1" applyFont="1" applyFill="1" applyBorder="1" applyAlignment="1" applyProtection="1">
      <alignment horizontal="right"/>
      <protection/>
    </xf>
    <xf numFmtId="1" fontId="3" fillId="0" borderId="8" xfId="0" applyNumberFormat="1" applyFont="1" applyFill="1" applyBorder="1" applyAlignment="1" applyProtection="1">
      <alignment horizontal="right"/>
      <protection/>
    </xf>
    <xf numFmtId="1" fontId="3" fillId="0" borderId="7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applyProtection="1">
      <alignment/>
      <protection/>
    </xf>
    <xf numFmtId="1" fontId="3" fillId="0" borderId="8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" fontId="3" fillId="0" borderId="14" xfId="0" applyNumberFormat="1" applyFont="1" applyFill="1" applyBorder="1" applyAlignment="1" applyProtection="1">
      <alignment/>
      <protection/>
    </xf>
    <xf numFmtId="165" fontId="6" fillId="2" borderId="5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3" fontId="8" fillId="0" borderId="5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/>
      <protection/>
    </xf>
    <xf numFmtId="1" fontId="3" fillId="0" borderId="14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3" fontId="6" fillId="2" borderId="5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>
      <alignment/>
    </xf>
    <xf numFmtId="165" fontId="8" fillId="0" borderId="4" xfId="0" applyNumberFormat="1" applyFont="1" applyFill="1" applyBorder="1" applyAlignment="1" applyProtection="1">
      <alignment horizontal="left"/>
      <protection/>
    </xf>
    <xf numFmtId="166" fontId="8" fillId="0" borderId="7" xfId="0" applyNumberFormat="1" applyFont="1" applyFill="1" applyBorder="1" applyAlignment="1" applyProtection="1">
      <alignment horizontal="left"/>
      <protection/>
    </xf>
    <xf numFmtId="166" fontId="8" fillId="0" borderId="4" xfId="0" applyNumberFormat="1" applyFont="1" applyFill="1" applyBorder="1" applyAlignment="1" applyProtection="1">
      <alignment horizontal="left"/>
      <protection/>
    </xf>
    <xf numFmtId="165" fontId="8" fillId="0" borderId="5" xfId="0" applyNumberFormat="1" applyFont="1" applyFill="1" applyBorder="1" applyAlignment="1" applyProtection="1">
      <alignment horizontal="left"/>
      <protection/>
    </xf>
    <xf numFmtId="0" fontId="8" fillId="0" borderId="4" xfId="0" applyFont="1" applyFill="1" applyBorder="1" applyAlignment="1">
      <alignment horizontal="left"/>
    </xf>
    <xf numFmtId="165" fontId="6" fillId="0" borderId="5" xfId="0" applyNumberFormat="1" applyFont="1" applyFill="1" applyBorder="1" applyAlignment="1" applyProtection="1">
      <alignment horizontal="left"/>
      <protection/>
    </xf>
    <xf numFmtId="165" fontId="8" fillId="0" borderId="7" xfId="0" applyNumberFormat="1" applyFont="1" applyFill="1" applyBorder="1" applyAlignment="1" applyProtection="1">
      <alignment horizontal="left"/>
      <protection/>
    </xf>
    <xf numFmtId="0" fontId="8" fillId="0" borderId="7" xfId="0" applyFont="1" applyFill="1" applyBorder="1" applyAlignment="1">
      <alignment horizontal="left"/>
    </xf>
    <xf numFmtId="165" fontId="6" fillId="0" borderId="2" xfId="0" applyNumberFormat="1" applyFont="1" applyFill="1" applyBorder="1" applyAlignment="1" applyProtection="1">
      <alignment horizontal="left"/>
      <protection/>
    </xf>
    <xf numFmtId="166" fontId="8" fillId="0" borderId="8" xfId="0" applyNumberFormat="1" applyFont="1" applyFill="1" applyBorder="1" applyAlignment="1" applyProtection="1">
      <alignment horizontal="left"/>
      <protection/>
    </xf>
    <xf numFmtId="165" fontId="8" fillId="0" borderId="8" xfId="0" applyNumberFormat="1" applyFont="1" applyFill="1" applyBorder="1" applyAlignment="1" applyProtection="1">
      <alignment horizontal="left"/>
      <protection/>
    </xf>
    <xf numFmtId="165" fontId="6" fillId="0" borderId="19" xfId="0" applyNumberFormat="1" applyFont="1" applyFill="1" applyBorder="1" applyAlignment="1" applyProtection="1">
      <alignment horizontal="left"/>
      <protection/>
    </xf>
    <xf numFmtId="165" fontId="8" fillId="0" borderId="14" xfId="0" applyNumberFormat="1" applyFont="1" applyFill="1" applyBorder="1" applyAlignment="1" applyProtection="1">
      <alignment horizontal="left"/>
      <protection/>
    </xf>
    <xf numFmtId="166" fontId="8" fillId="0" borderId="14" xfId="0" applyNumberFormat="1" applyFont="1" applyFill="1" applyBorder="1" applyAlignment="1" applyProtection="1">
      <alignment horizontal="left"/>
      <protection/>
    </xf>
    <xf numFmtId="165" fontId="6" fillId="0" borderId="20" xfId="0" applyNumberFormat="1" applyFont="1" applyFill="1" applyBorder="1" applyAlignment="1" applyProtection="1">
      <alignment horizontal="left"/>
      <protection/>
    </xf>
    <xf numFmtId="1" fontId="8" fillId="0" borderId="21" xfId="0" applyNumberFormat="1" applyFont="1" applyFill="1" applyBorder="1" applyAlignment="1" applyProtection="1">
      <alignment/>
      <protection/>
    </xf>
    <xf numFmtId="1" fontId="8" fillId="0" borderId="22" xfId="0" applyNumberFormat="1" applyFont="1" applyFill="1" applyBorder="1" applyAlignment="1" applyProtection="1">
      <alignment/>
      <protection/>
    </xf>
    <xf numFmtId="1" fontId="8" fillId="0" borderId="23" xfId="0" applyNumberFormat="1" applyFont="1" applyFill="1" applyBorder="1" applyAlignment="1" applyProtection="1">
      <alignment/>
      <protection/>
    </xf>
    <xf numFmtId="1" fontId="8" fillId="0" borderId="24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8" fillId="0" borderId="7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8" fillId="0" borderId="15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1" fontId="3" fillId="0" borderId="15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4" fillId="0" borderId="28" xfId="22" applyNumberFormat="1" applyFont="1" applyBorder="1" applyAlignment="1">
      <alignment horizontal="centerContinuous"/>
      <protection/>
    </xf>
    <xf numFmtId="0" fontId="4" fillId="0" borderId="29" xfId="22" applyFont="1" applyBorder="1" applyAlignment="1">
      <alignment horizontal="centerContinuous"/>
      <protection/>
    </xf>
    <xf numFmtId="0" fontId="4" fillId="0" borderId="30" xfId="22" applyFont="1" applyBorder="1" applyAlignment="1">
      <alignment horizontal="centerContinuous"/>
      <protection/>
    </xf>
    <xf numFmtId="0" fontId="4" fillId="0" borderId="31" xfId="22" applyFont="1" applyBorder="1" applyAlignment="1">
      <alignment horizontal="centerContinuous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4" fillId="0" borderId="0" xfId="0" applyNumberFormat="1" applyFont="1" applyAlignment="1" applyProtection="1">
      <alignment horizontal="centerContinuous"/>
      <protection/>
    </xf>
    <xf numFmtId="166" fontId="12" fillId="0" borderId="0" xfId="0" applyNumberFormat="1" applyFont="1" applyAlignment="1" applyProtection="1">
      <alignment horizontal="right"/>
      <protection/>
    </xf>
    <xf numFmtId="0" fontId="3" fillId="0" borderId="32" xfId="0" applyFont="1" applyBorder="1" applyAlignment="1">
      <alignment/>
    </xf>
    <xf numFmtId="166" fontId="4" fillId="0" borderId="33" xfId="0" applyNumberFormat="1" applyFont="1" applyBorder="1" applyAlignment="1" applyProtection="1">
      <alignment horizontal="centerContinuous"/>
      <protection/>
    </xf>
    <xf numFmtId="0" fontId="3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166" fontId="4" fillId="0" borderId="37" xfId="0" applyNumberFormat="1" applyFont="1" applyBorder="1" applyAlignment="1" applyProtection="1">
      <alignment horizontal="center"/>
      <protection/>
    </xf>
    <xf numFmtId="166" fontId="4" fillId="0" borderId="36" xfId="0" applyNumberFormat="1" applyFont="1" applyBorder="1" applyAlignment="1" applyProtection="1">
      <alignment horizontal="center"/>
      <protection/>
    </xf>
    <xf numFmtId="0" fontId="3" fillId="0" borderId="38" xfId="0" applyFont="1" applyBorder="1" applyAlignment="1">
      <alignment/>
    </xf>
    <xf numFmtId="3" fontId="3" fillId="0" borderId="38" xfId="0" applyNumberFormat="1" applyFont="1" applyBorder="1" applyAlignment="1" applyProtection="1">
      <alignment/>
      <protection/>
    </xf>
    <xf numFmtId="0" fontId="4" fillId="0" borderId="38" xfId="0" applyFont="1" applyBorder="1" applyAlignment="1">
      <alignment/>
    </xf>
    <xf numFmtId="0" fontId="3" fillId="0" borderId="38" xfId="0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39" xfId="0" applyFont="1" applyBorder="1" applyAlignment="1">
      <alignment/>
    </xf>
    <xf numFmtId="3" fontId="4" fillId="0" borderId="34" xfId="0" applyNumberFormat="1" applyFont="1" applyBorder="1" applyAlignment="1" applyProtection="1">
      <alignment/>
      <protection/>
    </xf>
    <xf numFmtId="0" fontId="4" fillId="0" borderId="38" xfId="0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3" fontId="4" fillId="0" borderId="39" xfId="0" applyNumberFormat="1" applyFont="1" applyBorder="1" applyAlignment="1" applyProtection="1">
      <alignment/>
      <protection/>
    </xf>
    <xf numFmtId="0" fontId="13" fillId="0" borderId="36" xfId="0" applyFont="1" applyBorder="1" applyAlignment="1">
      <alignment horizontal="right"/>
    </xf>
    <xf numFmtId="0" fontId="13" fillId="0" borderId="36" xfId="0" applyFont="1" applyBorder="1" applyAlignment="1">
      <alignment/>
    </xf>
    <xf numFmtId="3" fontId="4" fillId="0" borderId="36" xfId="0" applyNumberFormat="1" applyFont="1" applyBorder="1" applyAlignment="1" applyProtection="1">
      <alignment/>
      <protection/>
    </xf>
    <xf numFmtId="3" fontId="4" fillId="0" borderId="38" xfId="0" applyNumberFormat="1" applyFont="1" applyBorder="1" applyAlignment="1" applyProtection="1">
      <alignment/>
      <protection/>
    </xf>
    <xf numFmtId="0" fontId="3" fillId="0" borderId="36" xfId="0" applyFont="1" applyBorder="1" applyAlignment="1">
      <alignment horizontal="right"/>
    </xf>
    <xf numFmtId="3" fontId="3" fillId="0" borderId="36" xfId="0" applyNumberFormat="1" applyFont="1" applyBorder="1" applyAlignment="1" applyProtection="1">
      <alignment/>
      <protection/>
    </xf>
    <xf numFmtId="0" fontId="4" fillId="0" borderId="36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3" fillId="0" borderId="40" xfId="0" applyFont="1" applyBorder="1" applyAlignment="1">
      <alignment/>
    </xf>
    <xf numFmtId="166" fontId="4" fillId="0" borderId="40" xfId="0" applyNumberFormat="1" applyFont="1" applyBorder="1" applyAlignment="1" applyProtection="1">
      <alignment horizontal="center"/>
      <protection/>
    </xf>
    <xf numFmtId="166" fontId="4" fillId="0" borderId="38" xfId="0" applyNumberFormat="1" applyFont="1" applyBorder="1" applyAlignment="1" applyProtection="1">
      <alignment horizontal="center"/>
      <protection/>
    </xf>
    <xf numFmtId="0" fontId="3" fillId="0" borderId="41" xfId="0" applyFont="1" applyBorder="1" applyAlignment="1">
      <alignment/>
    </xf>
    <xf numFmtId="3" fontId="3" fillId="0" borderId="36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166" fontId="4" fillId="0" borderId="42" xfId="0" applyNumberFormat="1" applyFont="1" applyBorder="1" applyAlignment="1" applyProtection="1">
      <alignment horizontal="center"/>
      <protection/>
    </xf>
    <xf numFmtId="0" fontId="4" fillId="0" borderId="42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6" fontId="5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 horizontal="right"/>
      <protection/>
    </xf>
    <xf numFmtId="167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4" fillId="0" borderId="45" xfId="0" applyFont="1" applyBorder="1" applyAlignment="1">
      <alignment/>
    </xf>
    <xf numFmtId="166" fontId="5" fillId="0" borderId="0" xfId="0" applyNumberFormat="1" applyFont="1" applyBorder="1" applyAlignment="1" applyProtection="1">
      <alignment horizontal="center"/>
      <protection/>
    </xf>
    <xf numFmtId="0" fontId="14" fillId="3" borderId="45" xfId="0" applyFont="1" applyFill="1" applyBorder="1" applyAlignment="1">
      <alignment/>
    </xf>
    <xf numFmtId="0" fontId="14" fillId="3" borderId="46" xfId="0" applyFont="1" applyFill="1" applyBorder="1" applyAlignment="1" applyProtection="1">
      <alignment/>
      <protection/>
    </xf>
    <xf numFmtId="0" fontId="14" fillId="0" borderId="47" xfId="0" applyFont="1" applyFill="1" applyBorder="1" applyAlignment="1">
      <alignment/>
    </xf>
    <xf numFmtId="0" fontId="14" fillId="0" borderId="48" xfId="0" applyFont="1" applyFill="1" applyBorder="1" applyAlignment="1" applyProtection="1">
      <alignment/>
      <protection/>
    </xf>
    <xf numFmtId="0" fontId="14" fillId="0" borderId="47" xfId="0" applyFont="1" applyBorder="1" applyAlignment="1">
      <alignment/>
    </xf>
    <xf numFmtId="0" fontId="14" fillId="0" borderId="47" xfId="0" applyFont="1" applyBorder="1" applyAlignment="1">
      <alignment horizontal="right"/>
    </xf>
    <xf numFmtId="0" fontId="14" fillId="0" borderId="48" xfId="0" applyFont="1" applyBorder="1" applyAlignment="1" applyProtection="1">
      <alignment/>
      <protection/>
    </xf>
    <xf numFmtId="0" fontId="14" fillId="3" borderId="46" xfId="0" applyFont="1" applyFill="1" applyBorder="1" applyAlignment="1" applyProtection="1">
      <alignment horizontal="left"/>
      <protection/>
    </xf>
    <xf numFmtId="0" fontId="14" fillId="3" borderId="49" xfId="0" applyFont="1" applyFill="1" applyBorder="1" applyAlignment="1">
      <alignment/>
    </xf>
    <xf numFmtId="0" fontId="14" fillId="0" borderId="50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2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5" fillId="0" borderId="52" xfId="0" applyFont="1" applyBorder="1" applyAlignment="1">
      <alignment/>
    </xf>
    <xf numFmtId="0" fontId="5" fillId="0" borderId="0" xfId="0" applyFont="1" applyBorder="1" applyAlignment="1">
      <alignment/>
    </xf>
    <xf numFmtId="166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4" fillId="0" borderId="44" xfId="0" applyNumberFormat="1" applyFont="1" applyBorder="1" applyAlignment="1" applyProtection="1">
      <alignment horizontal="right"/>
      <protection/>
    </xf>
    <xf numFmtId="3" fontId="5" fillId="3" borderId="44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Fill="1" applyBorder="1" applyAlignment="1" applyProtection="1">
      <alignment horizontal="right"/>
      <protection/>
    </xf>
    <xf numFmtId="3" fontId="14" fillId="0" borderId="53" xfId="0" applyNumberFormat="1" applyFont="1" applyFill="1" applyBorder="1" applyAlignment="1" applyProtection="1">
      <alignment horizontal="right"/>
      <protection/>
    </xf>
    <xf numFmtId="3" fontId="5" fillId="3" borderId="53" xfId="0" applyNumberFormat="1" applyFont="1" applyFill="1" applyBorder="1" applyAlignment="1" applyProtection="1">
      <alignment horizontal="right"/>
      <protection/>
    </xf>
    <xf numFmtId="3" fontId="5" fillId="0" borderId="54" xfId="0" applyNumberFormat="1" applyFont="1" applyBorder="1" applyAlignment="1" applyProtection="1">
      <alignment horizontal="right"/>
      <protection/>
    </xf>
    <xf numFmtId="3" fontId="14" fillId="0" borderId="52" xfId="0" applyNumberFormat="1" applyFont="1" applyBorder="1" applyAlignment="1" applyProtection="1">
      <alignment horizontal="right"/>
      <protection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/>
    </xf>
    <xf numFmtId="3" fontId="5" fillId="0" borderId="44" xfId="0" applyNumberFormat="1" applyFont="1" applyBorder="1" applyAlignment="1" applyProtection="1">
      <alignment horizontal="center"/>
      <protection/>
    </xf>
    <xf numFmtId="3" fontId="14" fillId="0" borderId="53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166" fontId="14" fillId="0" borderId="0" xfId="0" applyNumberFormat="1" applyFont="1" applyAlignment="1">
      <alignment/>
    </xf>
    <xf numFmtId="0" fontId="14" fillId="0" borderId="46" xfId="0" applyFont="1" applyBorder="1" applyAlignment="1" applyProtection="1">
      <alignment/>
      <protection/>
    </xf>
    <xf numFmtId="0" fontId="14" fillId="0" borderId="50" xfId="0" applyFont="1" applyBorder="1" applyAlignment="1" applyProtection="1">
      <alignment/>
      <protection/>
    </xf>
    <xf numFmtId="0" fontId="14" fillId="0" borderId="45" xfId="0" applyFont="1" applyFill="1" applyBorder="1" applyAlignment="1">
      <alignment/>
    </xf>
    <xf numFmtId="0" fontId="14" fillId="0" borderId="46" xfId="0" applyFont="1" applyFill="1" applyBorder="1" applyAlignment="1" applyProtection="1">
      <alignment/>
      <protection/>
    </xf>
    <xf numFmtId="0" fontId="14" fillId="0" borderId="55" xfId="0" applyFont="1" applyBorder="1" applyAlignment="1" applyProtection="1">
      <alignment/>
      <protection/>
    </xf>
    <xf numFmtId="0" fontId="14" fillId="0" borderId="46" xfId="0" applyFont="1" applyBorder="1" applyAlignment="1" applyProtection="1">
      <alignment horizontal="left"/>
      <protection/>
    </xf>
    <xf numFmtId="0" fontId="14" fillId="0" borderId="56" xfId="0" applyFont="1" applyFill="1" applyBorder="1" applyAlignment="1">
      <alignment/>
    </xf>
    <xf numFmtId="0" fontId="14" fillId="0" borderId="0" xfId="0" applyFont="1" applyAlignment="1" applyProtection="1">
      <alignment/>
      <protection/>
    </xf>
    <xf numFmtId="3" fontId="14" fillId="0" borderId="44" xfId="0" applyNumberFormat="1" applyFont="1" applyFill="1" applyBorder="1" applyAlignment="1" applyProtection="1">
      <alignment horizontal="right"/>
      <protection/>
    </xf>
    <xf numFmtId="3" fontId="14" fillId="0" borderId="57" xfId="0" applyNumberFormat="1" applyFont="1" applyBorder="1" applyAlignment="1" applyProtection="1">
      <alignment horizontal="right"/>
      <protection/>
    </xf>
    <xf numFmtId="3" fontId="5" fillId="0" borderId="44" xfId="0" applyNumberFormat="1" applyFont="1" applyBorder="1" applyAlignment="1" applyProtection="1">
      <alignment horizontal="right"/>
      <protection/>
    </xf>
    <xf numFmtId="3" fontId="5" fillId="0" borderId="57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5" fillId="0" borderId="0" xfId="22" applyFont="1">
      <alignment/>
      <protection/>
    </xf>
    <xf numFmtId="1" fontId="15" fillId="0" borderId="22" xfId="22" applyNumberFormat="1" applyFont="1" applyBorder="1" applyAlignment="1">
      <alignment horizontal="center"/>
      <protection/>
    </xf>
    <xf numFmtId="1" fontId="15" fillId="0" borderId="43" xfId="22" applyNumberFormat="1" applyFont="1" applyBorder="1" applyAlignment="1">
      <alignment horizontal="center"/>
      <protection/>
    </xf>
    <xf numFmtId="49" fontId="15" fillId="0" borderId="58" xfId="22" applyNumberFormat="1" applyFont="1" applyBorder="1" applyAlignment="1">
      <alignment horizontal="left"/>
      <protection/>
    </xf>
    <xf numFmtId="3" fontId="15" fillId="0" borderId="22" xfId="22" applyNumberFormat="1" applyFont="1" applyBorder="1">
      <alignment/>
      <protection/>
    </xf>
    <xf numFmtId="3" fontId="15" fillId="0" borderId="43" xfId="22" applyNumberFormat="1" applyFont="1" applyBorder="1">
      <alignment/>
      <protection/>
    </xf>
    <xf numFmtId="1" fontId="15" fillId="0" borderId="59" xfId="22" applyNumberFormat="1" applyFont="1" applyBorder="1" applyAlignment="1">
      <alignment horizontal="center"/>
      <protection/>
    </xf>
    <xf numFmtId="1" fontId="15" fillId="0" borderId="45" xfId="22" applyNumberFormat="1" applyFont="1" applyBorder="1" applyAlignment="1">
      <alignment horizontal="center"/>
      <protection/>
    </xf>
    <xf numFmtId="49" fontId="15" fillId="0" borderId="49" xfId="22" applyNumberFormat="1" applyFont="1" applyBorder="1" applyAlignment="1">
      <alignment horizontal="left"/>
      <protection/>
    </xf>
    <xf numFmtId="3" fontId="15" fillId="0" borderId="45" xfId="22" applyNumberFormat="1" applyFont="1" applyFill="1" applyBorder="1">
      <alignment/>
      <protection/>
    </xf>
    <xf numFmtId="3" fontId="15" fillId="0" borderId="59" xfId="22" applyNumberFormat="1" applyFont="1" applyBorder="1">
      <alignment/>
      <protection/>
    </xf>
    <xf numFmtId="1" fontId="16" fillId="3" borderId="59" xfId="22" applyNumberFormat="1" applyFont="1" applyFill="1" applyBorder="1" applyAlignment="1">
      <alignment horizontal="left"/>
      <protection/>
    </xf>
    <xf numFmtId="1" fontId="16" fillId="3" borderId="45" xfId="22" applyNumberFormat="1" applyFont="1" applyFill="1" applyBorder="1" applyAlignment="1">
      <alignment horizontal="left"/>
      <protection/>
    </xf>
    <xf numFmtId="1" fontId="15" fillId="3" borderId="45" xfId="22" applyNumberFormat="1" applyFont="1" applyFill="1" applyBorder="1" applyAlignment="1">
      <alignment horizontal="center"/>
      <protection/>
    </xf>
    <xf numFmtId="49" fontId="15" fillId="3" borderId="49" xfId="22" applyNumberFormat="1" applyFont="1" applyFill="1" applyBorder="1" applyAlignment="1">
      <alignment horizontal="left"/>
      <protection/>
    </xf>
    <xf numFmtId="3" fontId="16" fillId="3" borderId="59" xfId="22" applyNumberFormat="1" applyFont="1" applyFill="1" applyBorder="1">
      <alignment/>
      <protection/>
    </xf>
    <xf numFmtId="3" fontId="16" fillId="3" borderId="45" xfId="22" applyNumberFormat="1" applyFont="1" applyFill="1" applyBorder="1">
      <alignment/>
      <protection/>
    </xf>
    <xf numFmtId="1" fontId="15" fillId="0" borderId="60" xfId="22" applyNumberFormat="1" applyFont="1" applyBorder="1" applyAlignment="1">
      <alignment horizontal="center"/>
      <protection/>
    </xf>
    <xf numFmtId="1" fontId="16" fillId="0" borderId="61" xfId="22" applyNumberFormat="1" applyFont="1" applyBorder="1" applyAlignment="1">
      <alignment horizontal="left"/>
      <protection/>
    </xf>
    <xf numFmtId="1" fontId="15" fillId="0" borderId="61" xfId="22" applyNumberFormat="1" applyFont="1" applyBorder="1" applyAlignment="1">
      <alignment horizontal="center"/>
      <protection/>
    </xf>
    <xf numFmtId="49" fontId="15" fillId="0" borderId="62" xfId="22" applyNumberFormat="1" applyFont="1" applyBorder="1" applyAlignment="1">
      <alignment horizontal="left"/>
      <protection/>
    </xf>
    <xf numFmtId="3" fontId="16" fillId="0" borderId="60" xfId="22" applyNumberFormat="1" applyFont="1" applyBorder="1">
      <alignment/>
      <protection/>
    </xf>
    <xf numFmtId="3" fontId="16" fillId="0" borderId="61" xfId="22" applyNumberFormat="1" applyFont="1" applyFill="1" applyBorder="1">
      <alignment/>
      <protection/>
    </xf>
    <xf numFmtId="3" fontId="16" fillId="0" borderId="63" xfId="22" applyNumberFormat="1" applyFont="1" applyFill="1" applyBorder="1">
      <alignment/>
      <protection/>
    </xf>
    <xf numFmtId="1" fontId="16" fillId="0" borderId="64" xfId="22" applyNumberFormat="1" applyFont="1" applyBorder="1" applyAlignment="1">
      <alignment horizontal="left"/>
      <protection/>
    </xf>
    <xf numFmtId="1" fontId="15" fillId="0" borderId="65" xfId="22" applyNumberFormat="1" applyFont="1" applyBorder="1" applyAlignment="1">
      <alignment horizontal="center"/>
      <protection/>
    </xf>
    <xf numFmtId="49" fontId="15" fillId="0" borderId="66" xfId="22" applyNumberFormat="1" applyFont="1" applyBorder="1" applyAlignment="1">
      <alignment horizontal="left"/>
      <protection/>
    </xf>
    <xf numFmtId="3" fontId="16" fillId="0" borderId="64" xfId="22" applyNumberFormat="1" applyFont="1" applyBorder="1">
      <alignment/>
      <protection/>
    </xf>
    <xf numFmtId="3" fontId="16" fillId="0" borderId="65" xfId="22" applyNumberFormat="1" applyFont="1" applyFill="1" applyBorder="1">
      <alignment/>
      <protection/>
    </xf>
    <xf numFmtId="3" fontId="16" fillId="0" borderId="67" xfId="22" applyNumberFormat="1" applyFont="1" applyFill="1" applyBorder="1">
      <alignment/>
      <protection/>
    </xf>
    <xf numFmtId="1" fontId="16" fillId="0" borderId="22" xfId="22" applyNumberFormat="1" applyFont="1" applyBorder="1" applyAlignment="1">
      <alignment horizontal="left"/>
      <protection/>
    </xf>
    <xf numFmtId="3" fontId="16" fillId="0" borderId="22" xfId="22" applyNumberFormat="1" applyFont="1" applyBorder="1">
      <alignment/>
      <protection/>
    </xf>
    <xf numFmtId="3" fontId="16" fillId="0" borderId="43" xfId="22" applyNumberFormat="1" applyFont="1" applyFill="1" applyBorder="1">
      <alignment/>
      <protection/>
    </xf>
    <xf numFmtId="1" fontId="16" fillId="0" borderId="45" xfId="22" applyNumberFormat="1" applyFont="1" applyBorder="1" applyAlignment="1">
      <alignment horizontal="left"/>
      <protection/>
    </xf>
    <xf numFmtId="3" fontId="16" fillId="0" borderId="59" xfId="22" applyNumberFormat="1" applyFont="1" applyBorder="1">
      <alignment/>
      <protection/>
    </xf>
    <xf numFmtId="3" fontId="16" fillId="0" borderId="45" xfId="22" applyNumberFormat="1" applyFont="1" applyFill="1" applyBorder="1">
      <alignment/>
      <protection/>
    </xf>
    <xf numFmtId="1" fontId="16" fillId="0" borderId="68" xfId="22" applyNumberFormat="1" applyFont="1" applyBorder="1" applyAlignment="1">
      <alignment horizontal="left"/>
      <protection/>
    </xf>
    <xf numFmtId="1" fontId="15" fillId="0" borderId="51" xfId="22" applyNumberFormat="1" applyFont="1" applyBorder="1" applyAlignment="1">
      <alignment horizontal="center"/>
      <protection/>
    </xf>
    <xf numFmtId="49" fontId="15" fillId="0" borderId="69" xfId="22" applyNumberFormat="1" applyFont="1" applyBorder="1" applyAlignment="1">
      <alignment horizontal="left"/>
      <protection/>
    </xf>
    <xf numFmtId="3" fontId="16" fillId="0" borderId="68" xfId="22" applyNumberFormat="1" applyFont="1" applyBorder="1">
      <alignment/>
      <protection/>
    </xf>
    <xf numFmtId="3" fontId="16" fillId="0" borderId="51" xfId="22" applyNumberFormat="1" applyFont="1" applyFill="1" applyBorder="1">
      <alignment/>
      <protection/>
    </xf>
    <xf numFmtId="3" fontId="15" fillId="0" borderId="43" xfId="22" applyNumberFormat="1" applyFont="1" applyFill="1" applyBorder="1">
      <alignment/>
      <protection/>
    </xf>
    <xf numFmtId="1" fontId="15" fillId="0" borderId="59" xfId="22" applyNumberFormat="1" applyFont="1" applyFill="1" applyBorder="1" applyAlignment="1">
      <alignment horizontal="center"/>
      <protection/>
    </xf>
    <xf numFmtId="1" fontId="16" fillId="0" borderId="45" xfId="22" applyNumberFormat="1" applyFont="1" applyFill="1" applyBorder="1" applyAlignment="1">
      <alignment horizontal="left"/>
      <protection/>
    </xf>
    <xf numFmtId="1" fontId="15" fillId="0" borderId="45" xfId="22" applyNumberFormat="1" applyFont="1" applyFill="1" applyBorder="1" applyAlignment="1">
      <alignment horizontal="center"/>
      <protection/>
    </xf>
    <xf numFmtId="49" fontId="15" fillId="0" borderId="49" xfId="22" applyNumberFormat="1" applyFont="1" applyFill="1" applyBorder="1" applyAlignment="1">
      <alignment horizontal="left"/>
      <protection/>
    </xf>
    <xf numFmtId="3" fontId="16" fillId="0" borderId="59" xfId="22" applyNumberFormat="1" applyFont="1" applyFill="1" applyBorder="1">
      <alignment/>
      <protection/>
    </xf>
    <xf numFmtId="1" fontId="16" fillId="0" borderId="70" xfId="22" applyNumberFormat="1" applyFont="1" applyBorder="1" applyAlignment="1">
      <alignment horizontal="left"/>
      <protection/>
    </xf>
    <xf numFmtId="1" fontId="15" fillId="0" borderId="56" xfId="22" applyNumberFormat="1" applyFont="1" applyBorder="1" applyAlignment="1">
      <alignment horizontal="center"/>
      <protection/>
    </xf>
    <xf numFmtId="49" fontId="15" fillId="0" borderId="71" xfId="22" applyNumberFormat="1" applyFont="1" applyBorder="1" applyAlignment="1">
      <alignment horizontal="left"/>
      <protection/>
    </xf>
    <xf numFmtId="3" fontId="16" fillId="0" borderId="70" xfId="22" applyNumberFormat="1" applyFont="1" applyBorder="1">
      <alignment/>
      <protection/>
    </xf>
    <xf numFmtId="3" fontId="16" fillId="0" borderId="56" xfId="22" applyNumberFormat="1" applyFont="1" applyFill="1" applyBorder="1">
      <alignment/>
      <protection/>
    </xf>
    <xf numFmtId="3" fontId="16" fillId="0" borderId="72" xfId="22" applyNumberFormat="1" applyFont="1" applyFill="1" applyBorder="1">
      <alignment/>
      <protection/>
    </xf>
    <xf numFmtId="1" fontId="15" fillId="0" borderId="0" xfId="22" applyNumberFormat="1" applyFont="1" applyAlignment="1">
      <alignment horizontal="left"/>
      <protection/>
    </xf>
    <xf numFmtId="49" fontId="15" fillId="0" borderId="0" xfId="22" applyNumberFormat="1" applyFont="1" applyAlignment="1">
      <alignment horizontal="left"/>
      <protection/>
    </xf>
    <xf numFmtId="3" fontId="15" fillId="0" borderId="0" xfId="22" applyNumberFormat="1" applyFont="1">
      <alignment/>
      <protection/>
    </xf>
    <xf numFmtId="0" fontId="9" fillId="0" borderId="0" xfId="21" applyFont="1" applyAlignment="1">
      <alignment horizontal="centerContinuous"/>
      <protection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5" fillId="0" borderId="73" xfId="21" applyFont="1" applyBorder="1" applyAlignment="1">
      <alignment horizontal="centerContinuous"/>
      <protection/>
    </xf>
    <xf numFmtId="0" fontId="5" fillId="0" borderId="74" xfId="21" applyFont="1" applyBorder="1" applyAlignment="1">
      <alignment horizontal="centerContinuous"/>
      <protection/>
    </xf>
    <xf numFmtId="0" fontId="5" fillId="0" borderId="75" xfId="21" applyFont="1" applyBorder="1" applyAlignment="1">
      <alignment horizontal="centerContinuous"/>
      <protection/>
    </xf>
    <xf numFmtId="0" fontId="5" fillId="0" borderId="76" xfId="21" applyFont="1" applyBorder="1" applyAlignment="1">
      <alignment horizontal="centerContinuous"/>
      <protection/>
    </xf>
    <xf numFmtId="0" fontId="5" fillId="0" borderId="0" xfId="21" applyFont="1" applyBorder="1" applyAlignment="1">
      <alignment horizontal="center"/>
      <protection/>
    </xf>
    <xf numFmtId="0" fontId="14" fillId="0" borderId="22" xfId="21" applyFont="1" applyBorder="1">
      <alignment/>
      <protection/>
    </xf>
    <xf numFmtId="0" fontId="14" fillId="0" borderId="58" xfId="21" applyFont="1" applyBorder="1">
      <alignment/>
      <protection/>
    </xf>
    <xf numFmtId="3" fontId="14" fillId="0" borderId="21" xfId="21" applyNumberFormat="1" applyFont="1" applyBorder="1">
      <alignment/>
      <protection/>
    </xf>
    <xf numFmtId="3" fontId="14" fillId="0" borderId="77" xfId="21" applyNumberFormat="1" applyFont="1" applyBorder="1">
      <alignment/>
      <protection/>
    </xf>
    <xf numFmtId="3" fontId="14" fillId="0" borderId="13" xfId="21" applyNumberFormat="1" applyFont="1" applyBorder="1">
      <alignment/>
      <protection/>
    </xf>
    <xf numFmtId="167" fontId="14" fillId="0" borderId="0" xfId="21" applyNumberFormat="1" applyFont="1" applyBorder="1">
      <alignment/>
      <protection/>
    </xf>
    <xf numFmtId="0" fontId="14" fillId="0" borderId="59" xfId="21" applyFont="1" applyBorder="1">
      <alignment/>
      <protection/>
    </xf>
    <xf numFmtId="0" fontId="14" fillId="0" borderId="49" xfId="21" applyFont="1" applyBorder="1">
      <alignment/>
      <protection/>
    </xf>
    <xf numFmtId="3" fontId="14" fillId="0" borderId="59" xfId="21" applyNumberFormat="1" applyFont="1" applyBorder="1">
      <alignment/>
      <protection/>
    </xf>
    <xf numFmtId="3" fontId="14" fillId="0" borderId="45" xfId="21" applyNumberFormat="1" applyFont="1" applyBorder="1">
      <alignment/>
      <protection/>
    </xf>
    <xf numFmtId="3" fontId="14" fillId="0" borderId="6" xfId="21" applyNumberFormat="1" applyFont="1" applyBorder="1">
      <alignment/>
      <protection/>
    </xf>
    <xf numFmtId="4" fontId="14" fillId="0" borderId="0" xfId="21" applyNumberFormat="1" applyFont="1" applyBorder="1">
      <alignment/>
      <protection/>
    </xf>
    <xf numFmtId="3" fontId="14" fillId="0" borderId="45" xfId="21" applyNumberFormat="1" applyFont="1" applyFill="1" applyBorder="1">
      <alignment/>
      <protection/>
    </xf>
    <xf numFmtId="0" fontId="14" fillId="0" borderId="59" xfId="21" applyFont="1" applyBorder="1" applyAlignment="1">
      <alignment horizontal="left"/>
      <protection/>
    </xf>
    <xf numFmtId="0" fontId="5" fillId="0" borderId="23" xfId="21" applyFont="1" applyBorder="1">
      <alignment/>
      <protection/>
    </xf>
    <xf numFmtId="0" fontId="5" fillId="0" borderId="78" xfId="21" applyFont="1" applyBorder="1">
      <alignment/>
      <protection/>
    </xf>
    <xf numFmtId="3" fontId="5" fillId="0" borderId="23" xfId="21" applyNumberFormat="1" applyFont="1" applyBorder="1">
      <alignment/>
      <protection/>
    </xf>
    <xf numFmtId="3" fontId="5" fillId="0" borderId="79" xfId="21" applyNumberFormat="1" applyFont="1" applyBorder="1">
      <alignment/>
      <protection/>
    </xf>
    <xf numFmtId="3" fontId="5" fillId="0" borderId="11" xfId="21" applyNumberFormat="1" applyFont="1" applyBorder="1">
      <alignment/>
      <protection/>
    </xf>
    <xf numFmtId="4" fontId="5" fillId="0" borderId="0" xfId="21" applyNumberFormat="1" applyFont="1" applyBorder="1">
      <alignment/>
      <protection/>
    </xf>
    <xf numFmtId="0" fontId="14" fillId="0" borderId="22" xfId="0" applyFont="1" applyBorder="1" applyAlignment="1">
      <alignment horizontal="center"/>
    </xf>
    <xf numFmtId="3" fontId="14" fillId="0" borderId="77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59" xfId="0" applyFont="1" applyBorder="1" applyAlignment="1">
      <alignment horizontal="center"/>
    </xf>
    <xf numFmtId="3" fontId="14" fillId="0" borderId="6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23" xfId="0" applyFont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73" xfId="0" applyFont="1" applyBorder="1" applyAlignment="1">
      <alignment horizontal="centerContinuous"/>
    </xf>
    <xf numFmtId="0" fontId="5" fillId="0" borderId="74" xfId="0" applyFont="1" applyBorder="1" applyAlignment="1">
      <alignment horizontal="centerContinuous"/>
    </xf>
    <xf numFmtId="0" fontId="5" fillId="0" borderId="75" xfId="0" applyFont="1" applyBorder="1" applyAlignment="1">
      <alignment horizontal="centerContinuous"/>
    </xf>
    <xf numFmtId="0" fontId="5" fillId="0" borderId="76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58" xfId="0" applyFont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49" xfId="0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78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1" fontId="16" fillId="0" borderId="59" xfId="22" applyNumberFormat="1" applyFont="1" applyFill="1" applyBorder="1" applyAlignment="1">
      <alignment horizontal="left"/>
      <protection/>
    </xf>
    <xf numFmtId="3" fontId="15" fillId="0" borderId="45" xfId="22" applyNumberFormat="1" applyFont="1" applyBorder="1">
      <alignment/>
      <protection/>
    </xf>
    <xf numFmtId="3" fontId="16" fillId="0" borderId="61" xfId="22" applyNumberFormat="1" applyFont="1" applyBorder="1">
      <alignment/>
      <protection/>
    </xf>
    <xf numFmtId="3" fontId="16" fillId="0" borderId="65" xfId="22" applyNumberFormat="1" applyFont="1" applyBorder="1">
      <alignment/>
      <protection/>
    </xf>
    <xf numFmtId="3" fontId="16" fillId="0" borderId="43" xfId="22" applyNumberFormat="1" applyFont="1" applyBorder="1">
      <alignment/>
      <protection/>
    </xf>
    <xf numFmtId="3" fontId="16" fillId="0" borderId="45" xfId="22" applyNumberFormat="1" applyFont="1" applyBorder="1">
      <alignment/>
      <protection/>
    </xf>
    <xf numFmtId="3" fontId="16" fillId="0" borderId="51" xfId="22" applyNumberFormat="1" applyFont="1" applyBorder="1">
      <alignment/>
      <protection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" fontId="4" fillId="0" borderId="5" xfId="0" applyNumberFormat="1" applyFont="1" applyFill="1" applyBorder="1" applyAlignment="1" applyProtection="1">
      <alignment horizontal="right"/>
      <protection/>
    </xf>
    <xf numFmtId="1" fontId="4" fillId="0" borderId="5" xfId="0" applyNumberFormat="1" applyFont="1" applyFill="1" applyBorder="1" applyAlignment="1">
      <alignment horizontal="right"/>
    </xf>
    <xf numFmtId="1" fontId="4" fillId="2" borderId="5" xfId="0" applyNumberFormat="1" applyFont="1" applyFill="1" applyBorder="1" applyAlignment="1" applyProtection="1">
      <alignment horizontal="right"/>
      <protection/>
    </xf>
    <xf numFmtId="1" fontId="4" fillId="0" borderId="20" xfId="0" applyNumberFormat="1" applyFont="1" applyFill="1" applyBorder="1" applyAlignment="1" applyProtection="1">
      <alignment horizontal="right"/>
      <protection/>
    </xf>
    <xf numFmtId="3" fontId="6" fillId="2" borderId="17" xfId="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8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23" xfId="21" applyFont="1" applyBorder="1" applyAlignment="1">
      <alignment horizontal="center" vertical="center" wrapText="1"/>
      <protection/>
    </xf>
    <xf numFmtId="0" fontId="5" fillId="0" borderId="79" xfId="21" applyFont="1" applyBorder="1" applyAlignment="1">
      <alignment horizontal="center" vertical="center"/>
      <protection/>
    </xf>
    <xf numFmtId="3" fontId="16" fillId="0" borderId="23" xfId="22" applyNumberFormat="1" applyFont="1" applyBorder="1" applyAlignment="1">
      <alignment horizontal="center" vertical="center" wrapText="1"/>
      <protection/>
    </xf>
    <xf numFmtId="3" fontId="16" fillId="0" borderId="79" xfId="22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4" fillId="0" borderId="56" xfId="0" applyFont="1" applyBorder="1" applyAlignment="1">
      <alignment/>
    </xf>
    <xf numFmtId="0" fontId="19" fillId="3" borderId="25" xfId="0" applyFont="1" applyFill="1" applyBorder="1" applyAlignment="1">
      <alignment/>
    </xf>
    <xf numFmtId="3" fontId="11" fillId="3" borderId="81" xfId="0" applyNumberFormat="1" applyFont="1" applyFill="1" applyBorder="1" applyAlignment="1" applyProtection="1">
      <alignment horizontal="right"/>
      <protection/>
    </xf>
    <xf numFmtId="0" fontId="16" fillId="0" borderId="0" xfId="22" applyFont="1">
      <alignment/>
      <protection/>
    </xf>
    <xf numFmtId="0" fontId="5" fillId="0" borderId="11" xfId="21" applyFont="1" applyBorder="1" applyAlignment="1">
      <alignment horizontal="center" vertical="center"/>
      <protection/>
    </xf>
    <xf numFmtId="3" fontId="16" fillId="0" borderId="11" xfId="22" applyNumberFormat="1" applyFont="1" applyBorder="1" applyAlignment="1">
      <alignment horizontal="center" vertical="center" wrapText="1"/>
      <protection/>
    </xf>
    <xf numFmtId="49" fontId="15" fillId="0" borderId="49" xfId="22" applyNumberFormat="1" applyFont="1" applyBorder="1" applyAlignment="1">
      <alignment horizontal="left" shrinkToFit="1"/>
      <protection/>
    </xf>
    <xf numFmtId="1" fontId="3" fillId="0" borderId="4" xfId="0" applyNumberFormat="1" applyFont="1" applyFill="1" applyBorder="1" applyAlignment="1" applyProtection="1">
      <alignment horizontal="center"/>
      <protection/>
    </xf>
    <xf numFmtId="1" fontId="3" fillId="0" borderId="14" xfId="0" applyNumberFormat="1" applyFont="1" applyFill="1" applyBorder="1" applyAlignment="1" applyProtection="1">
      <alignment horizontal="center"/>
      <protection/>
    </xf>
    <xf numFmtId="1" fontId="3" fillId="0" borderId="8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16" fillId="0" borderId="21" xfId="22" applyFont="1" applyBorder="1" applyAlignment="1">
      <alignment horizontal="center"/>
      <protection/>
    </xf>
    <xf numFmtId="0" fontId="16" fillId="0" borderId="77" xfId="22" applyFont="1" applyBorder="1" applyAlignment="1">
      <alignment horizontal="left"/>
      <protection/>
    </xf>
    <xf numFmtId="0" fontId="16" fillId="0" borderId="77" xfId="22" applyFont="1" applyBorder="1" applyAlignment="1">
      <alignment horizontal="center"/>
      <protection/>
    </xf>
    <xf numFmtId="0" fontId="16" fillId="0" borderId="82" xfId="22" applyFont="1" applyBorder="1" applyAlignment="1">
      <alignment horizontal="center"/>
      <protection/>
    </xf>
    <xf numFmtId="3" fontId="16" fillId="0" borderId="21" xfId="22" applyNumberFormat="1" applyFont="1" applyBorder="1" applyAlignment="1">
      <alignment horizontal="center" vertical="center" wrapText="1"/>
      <protection/>
    </xf>
    <xf numFmtId="3" fontId="16" fillId="0" borderId="77" xfId="22" applyNumberFormat="1" applyFont="1" applyBorder="1" applyAlignment="1">
      <alignment horizontal="center" vertical="center" wrapText="1"/>
      <protection/>
    </xf>
    <xf numFmtId="3" fontId="16" fillId="0" borderId="13" xfId="22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Continuous"/>
    </xf>
    <xf numFmtId="3" fontId="14" fillId="0" borderId="0" xfId="21" applyNumberFormat="1" applyFont="1">
      <alignment/>
      <protection/>
    </xf>
    <xf numFmtId="0" fontId="5" fillId="0" borderId="24" xfId="0" applyFont="1" applyBorder="1" applyAlignment="1">
      <alignment vertical="center"/>
    </xf>
    <xf numFmtId="3" fontId="15" fillId="0" borderId="22" xfId="22" applyNumberFormat="1" applyFont="1" applyFill="1" applyBorder="1">
      <alignment/>
      <protection/>
    </xf>
    <xf numFmtId="0" fontId="8" fillId="0" borderId="15" xfId="0" applyFont="1" applyFill="1" applyBorder="1" applyAlignment="1">
      <alignment horizontal="left"/>
    </xf>
    <xf numFmtId="3" fontId="5" fillId="0" borderId="83" xfId="0" applyNumberFormat="1" applyFont="1" applyBorder="1" applyAlignment="1" applyProtection="1">
      <alignment horizontal="center"/>
      <protection/>
    </xf>
    <xf numFmtId="3" fontId="14" fillId="0" borderId="83" xfId="0" applyNumberFormat="1" applyFont="1" applyBorder="1" applyAlignment="1" applyProtection="1">
      <alignment horizontal="right"/>
      <protection/>
    </xf>
    <xf numFmtId="3" fontId="5" fillId="0" borderId="84" xfId="0" applyNumberFormat="1" applyFont="1" applyBorder="1" applyAlignment="1" applyProtection="1">
      <alignment horizontal="right"/>
      <protection/>
    </xf>
    <xf numFmtId="3" fontId="5" fillId="0" borderId="83" xfId="0" applyNumberFormat="1" applyFont="1" applyFill="1" applyBorder="1" applyAlignment="1" applyProtection="1">
      <alignment horizontal="right"/>
      <protection/>
    </xf>
    <xf numFmtId="3" fontId="5" fillId="3" borderId="83" xfId="0" applyNumberFormat="1" applyFont="1" applyFill="1" applyBorder="1" applyAlignment="1" applyProtection="1">
      <alignment horizontal="right"/>
      <protection/>
    </xf>
    <xf numFmtId="3" fontId="5" fillId="3" borderId="85" xfId="0" applyNumberFormat="1" applyFont="1" applyFill="1" applyBorder="1" applyAlignment="1" applyProtection="1">
      <alignment horizontal="right"/>
      <protection/>
    </xf>
    <xf numFmtId="0" fontId="5" fillId="0" borderId="22" xfId="0" applyFont="1" applyBorder="1" applyAlignment="1">
      <alignment horizontal="center" vertical="center"/>
    </xf>
    <xf numFmtId="0" fontId="5" fillId="0" borderId="68" xfId="0" applyFont="1" applyBorder="1" applyAlignment="1">
      <alignment/>
    </xf>
    <xf numFmtId="0" fontId="5" fillId="0" borderId="59" xfId="0" applyNumberFormat="1" applyFont="1" applyFill="1" applyBorder="1" applyAlignment="1">
      <alignment/>
    </xf>
    <xf numFmtId="0" fontId="5" fillId="3" borderId="59" xfId="0" applyNumberFormat="1" applyFont="1" applyFill="1" applyBorder="1" applyAlignment="1">
      <alignment/>
    </xf>
    <xf numFmtId="0" fontId="5" fillId="0" borderId="86" xfId="0" applyNumberFormat="1" applyFont="1" applyBorder="1" applyAlignment="1">
      <alignment/>
    </xf>
    <xf numFmtId="0" fontId="5" fillId="0" borderId="68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14" fillId="0" borderId="22" xfId="0" applyNumberFormat="1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70" xfId="0" applyFont="1" applyBorder="1" applyAlignment="1">
      <alignment/>
    </xf>
    <xf numFmtId="0" fontId="11" fillId="3" borderId="27" xfId="0" applyFont="1" applyFill="1" applyBorder="1" applyAlignment="1">
      <alignment/>
    </xf>
    <xf numFmtId="0" fontId="5" fillId="0" borderId="87" xfId="0" applyFont="1" applyBorder="1" applyAlignment="1">
      <alignment horizontal="center" vertical="center"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88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>
      <alignment horizontal="left"/>
    </xf>
    <xf numFmtId="3" fontId="16" fillId="3" borderId="49" xfId="22" applyNumberFormat="1" applyFont="1" applyFill="1" applyBorder="1">
      <alignment/>
      <protection/>
    </xf>
    <xf numFmtId="3" fontId="16" fillId="3" borderId="89" xfId="22" applyNumberFormat="1" applyFont="1" applyFill="1" applyBorder="1">
      <alignment/>
      <protection/>
    </xf>
    <xf numFmtId="3" fontId="15" fillId="0" borderId="90" xfId="22" applyNumberFormat="1" applyFont="1" applyBorder="1">
      <alignment/>
      <protection/>
    </xf>
    <xf numFmtId="3" fontId="16" fillId="0" borderId="91" xfId="22" applyNumberFormat="1" applyFont="1" applyFill="1" applyBorder="1">
      <alignment/>
      <protection/>
    </xf>
    <xf numFmtId="3" fontId="15" fillId="0" borderId="88" xfId="22" applyNumberFormat="1" applyFont="1" applyBorder="1">
      <alignment/>
      <protection/>
    </xf>
    <xf numFmtId="3" fontId="15" fillId="0" borderId="14" xfId="22" applyNumberFormat="1" applyFont="1" applyBorder="1">
      <alignment/>
      <protection/>
    </xf>
    <xf numFmtId="3" fontId="16" fillId="3" borderId="14" xfId="22" applyNumberFormat="1" applyFont="1" applyFill="1" applyBorder="1">
      <alignment/>
      <protection/>
    </xf>
    <xf numFmtId="3" fontId="16" fillId="0" borderId="92" xfId="22" applyNumberFormat="1" applyFont="1" applyBorder="1">
      <alignment/>
      <protection/>
    </xf>
    <xf numFmtId="3" fontId="16" fillId="0" borderId="93" xfId="22" applyNumberFormat="1" applyFont="1" applyBorder="1">
      <alignment/>
      <protection/>
    </xf>
    <xf numFmtId="3" fontId="16" fillId="0" borderId="88" xfId="22" applyNumberFormat="1" applyFont="1" applyBorder="1">
      <alignment/>
      <protection/>
    </xf>
    <xf numFmtId="3" fontId="16" fillId="0" borderId="14" xfId="22" applyNumberFormat="1" applyFont="1" applyBorder="1">
      <alignment/>
      <protection/>
    </xf>
    <xf numFmtId="3" fontId="16" fillId="0" borderId="94" xfId="22" applyNumberFormat="1" applyFont="1" applyBorder="1">
      <alignment/>
      <protection/>
    </xf>
    <xf numFmtId="3" fontId="16" fillId="0" borderId="14" xfId="22" applyNumberFormat="1" applyFont="1" applyFill="1" applyBorder="1">
      <alignment/>
      <protection/>
    </xf>
    <xf numFmtId="3" fontId="16" fillId="0" borderId="95" xfId="22" applyNumberFormat="1" applyFont="1" applyBorder="1">
      <alignment/>
      <protection/>
    </xf>
    <xf numFmtId="3" fontId="16" fillId="0" borderId="96" xfId="22" applyNumberFormat="1" applyFont="1" applyFill="1" applyBorder="1">
      <alignment/>
      <protection/>
    </xf>
    <xf numFmtId="3" fontId="16" fillId="0" borderId="90" xfId="22" applyNumberFormat="1" applyFont="1" applyFill="1" applyBorder="1">
      <alignment/>
      <protection/>
    </xf>
    <xf numFmtId="3" fontId="15" fillId="0" borderId="89" xfId="22" applyNumberFormat="1" applyFont="1" applyBorder="1">
      <alignment/>
      <protection/>
    </xf>
    <xf numFmtId="3" fontId="16" fillId="0" borderId="89" xfId="22" applyNumberFormat="1" applyFont="1" applyFill="1" applyBorder="1">
      <alignment/>
      <protection/>
    </xf>
    <xf numFmtId="3" fontId="16" fillId="3" borderId="97" xfId="22" applyNumberFormat="1" applyFont="1" applyFill="1" applyBorder="1">
      <alignment/>
      <protection/>
    </xf>
    <xf numFmtId="3" fontId="16" fillId="0" borderId="98" xfId="22" applyNumberFormat="1" applyFont="1" applyFill="1" applyBorder="1">
      <alignment/>
      <protection/>
    </xf>
    <xf numFmtId="3" fontId="15" fillId="0" borderId="89" xfId="22" applyNumberFormat="1" applyFont="1" applyFill="1" applyBorder="1">
      <alignment/>
      <protection/>
    </xf>
    <xf numFmtId="3" fontId="16" fillId="0" borderId="99" xfId="22" applyNumberFormat="1" applyFont="1" applyFill="1" applyBorder="1">
      <alignment/>
      <protection/>
    </xf>
    <xf numFmtId="3" fontId="16" fillId="0" borderId="56" xfId="22" applyNumberFormat="1" applyFont="1" applyBorder="1">
      <alignment/>
      <protection/>
    </xf>
    <xf numFmtId="1" fontId="15" fillId="3" borderId="80" xfId="22" applyNumberFormat="1" applyFont="1" applyFill="1" applyBorder="1" applyAlignment="1">
      <alignment horizontal="center"/>
      <protection/>
    </xf>
    <xf numFmtId="49" fontId="15" fillId="3" borderId="100" xfId="22" applyNumberFormat="1" applyFont="1" applyFill="1" applyBorder="1" applyAlignment="1">
      <alignment horizontal="left"/>
      <protection/>
    </xf>
    <xf numFmtId="3" fontId="16" fillId="3" borderId="24" xfId="22" applyNumberFormat="1" applyFont="1" applyFill="1" applyBorder="1">
      <alignment/>
      <protection/>
    </xf>
    <xf numFmtId="3" fontId="16" fillId="3" borderId="80" xfId="22" applyNumberFormat="1" applyFont="1" applyFill="1" applyBorder="1">
      <alignment/>
      <protection/>
    </xf>
    <xf numFmtId="3" fontId="16" fillId="3" borderId="18" xfId="22" applyNumberFormat="1" applyFont="1" applyFill="1" applyBorder="1">
      <alignment/>
      <protection/>
    </xf>
    <xf numFmtId="1" fontId="4" fillId="3" borderId="24" xfId="22" applyNumberFormat="1" applyFont="1" applyFill="1" applyBorder="1" applyAlignment="1">
      <alignment horizontal="left"/>
      <protection/>
    </xf>
    <xf numFmtId="165" fontId="8" fillId="0" borderId="8" xfId="0" applyNumberFormat="1" applyFont="1" applyFill="1" applyBorder="1" applyAlignment="1" applyProtection="1">
      <alignment horizontal="left" shrinkToFit="1"/>
      <protection/>
    </xf>
    <xf numFmtId="0" fontId="5" fillId="0" borderId="59" xfId="0" applyFont="1" applyFill="1" applyBorder="1" applyAlignment="1">
      <alignment/>
    </xf>
    <xf numFmtId="3" fontId="14" fillId="0" borderId="101" xfId="0" applyNumberFormat="1" applyFont="1" applyBorder="1" applyAlignment="1" applyProtection="1">
      <alignment horizontal="right"/>
      <protection/>
    </xf>
    <xf numFmtId="3" fontId="14" fillId="0" borderId="102" xfId="0" applyNumberFormat="1" applyFont="1" applyBorder="1" applyAlignment="1" applyProtection="1">
      <alignment horizontal="right"/>
      <protection/>
    </xf>
    <xf numFmtId="3" fontId="5" fillId="3" borderId="102" xfId="0" applyNumberFormat="1" applyFont="1" applyFill="1" applyBorder="1" applyAlignment="1" applyProtection="1">
      <alignment horizontal="right"/>
      <protection/>
    </xf>
    <xf numFmtId="3" fontId="5" fillId="0" borderId="102" xfId="0" applyNumberFormat="1" applyFont="1" applyFill="1" applyBorder="1" applyAlignment="1" applyProtection="1">
      <alignment horizontal="right"/>
      <protection/>
    </xf>
    <xf numFmtId="3" fontId="5" fillId="3" borderId="101" xfId="0" applyNumberFormat="1" applyFont="1" applyFill="1" applyBorder="1" applyAlignment="1" applyProtection="1">
      <alignment horizontal="right"/>
      <protection/>
    </xf>
    <xf numFmtId="3" fontId="5" fillId="0" borderId="103" xfId="0" applyNumberFormat="1" applyFont="1" applyFill="1" applyBorder="1" applyAlignment="1" applyProtection="1">
      <alignment horizontal="right"/>
      <protection/>
    </xf>
    <xf numFmtId="3" fontId="5" fillId="0" borderId="104" xfId="0" applyNumberFormat="1" applyFont="1" applyBorder="1" applyAlignment="1" applyProtection="1">
      <alignment horizontal="right"/>
      <protection/>
    </xf>
    <xf numFmtId="0" fontId="14" fillId="0" borderId="59" xfId="0" applyFont="1" applyBorder="1" applyAlignment="1">
      <alignment horizontal="left"/>
    </xf>
    <xf numFmtId="0" fontId="2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8" fillId="0" borderId="105" xfId="0" applyNumberFormat="1" applyFont="1" applyFill="1" applyBorder="1" applyAlignment="1" applyProtection="1">
      <alignment horizontal="right"/>
      <protection/>
    </xf>
    <xf numFmtId="3" fontId="6" fillId="0" borderId="105" xfId="0" applyNumberFormat="1" applyFont="1" applyFill="1" applyBorder="1" applyAlignment="1" applyProtection="1">
      <alignment horizontal="right"/>
      <protection/>
    </xf>
    <xf numFmtId="3" fontId="8" fillId="0" borderId="14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3" fontId="8" fillId="0" borderId="89" xfId="0" applyNumberFormat="1" applyFont="1" applyFill="1" applyBorder="1" applyAlignment="1" applyProtection="1">
      <alignment horizontal="right"/>
      <protection/>
    </xf>
    <xf numFmtId="3" fontId="8" fillId="0" borderId="89" xfId="0" applyNumberFormat="1" applyFont="1" applyFill="1" applyBorder="1" applyAlignment="1">
      <alignment horizontal="right"/>
    </xf>
    <xf numFmtId="3" fontId="8" fillId="0" borderId="106" xfId="0" applyNumberFormat="1" applyFont="1" applyFill="1" applyBorder="1" applyAlignment="1" applyProtection="1">
      <alignment horizontal="right"/>
      <protection/>
    </xf>
    <xf numFmtId="3" fontId="8" fillId="0" borderId="90" xfId="0" applyNumberFormat="1" applyFont="1" applyFill="1" applyBorder="1" applyAlignment="1" applyProtection="1">
      <alignment horizontal="right"/>
      <protection/>
    </xf>
    <xf numFmtId="3" fontId="8" fillId="0" borderId="90" xfId="0" applyNumberFormat="1" applyFont="1" applyFill="1" applyBorder="1" applyAlignment="1">
      <alignment horizontal="right"/>
    </xf>
    <xf numFmtId="3" fontId="8" fillId="0" borderId="99" xfId="0" applyNumberFormat="1" applyFont="1" applyFill="1" applyBorder="1" applyAlignment="1" applyProtection="1">
      <alignment horizontal="right"/>
      <protection/>
    </xf>
    <xf numFmtId="3" fontId="8" fillId="0" borderId="106" xfId="0" applyNumberFormat="1" applyFont="1" applyFill="1" applyBorder="1" applyAlignment="1" applyProtection="1">
      <alignment/>
      <protection/>
    </xf>
    <xf numFmtId="0" fontId="14" fillId="0" borderId="48" xfId="0" applyFont="1" applyBorder="1" applyAlignment="1" applyProtection="1">
      <alignment shrinkToFit="1"/>
      <protection/>
    </xf>
    <xf numFmtId="0" fontId="5" fillId="0" borderId="107" xfId="0" applyFont="1" applyBorder="1" applyAlignment="1">
      <alignment horizontal="center" vertical="center"/>
    </xf>
    <xf numFmtId="3" fontId="16" fillId="3" borderId="6" xfId="22" applyNumberFormat="1" applyFont="1" applyFill="1" applyBorder="1">
      <alignment/>
      <protection/>
    </xf>
    <xf numFmtId="0" fontId="5" fillId="0" borderId="10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3" fontId="14" fillId="0" borderId="59" xfId="0" applyNumberFormat="1" applyFont="1" applyFill="1" applyBorder="1" applyAlignment="1">
      <alignment/>
    </xf>
    <xf numFmtId="0" fontId="5" fillId="0" borderId="108" xfId="0" applyFont="1" applyBorder="1" applyAlignment="1" applyProtection="1">
      <alignment horizontal="center"/>
      <protection/>
    </xf>
    <xf numFmtId="0" fontId="5" fillId="0" borderId="109" xfId="0" applyFont="1" applyBorder="1" applyAlignment="1" applyProtection="1">
      <alignment horizontal="center"/>
      <protection/>
    </xf>
    <xf numFmtId="0" fontId="5" fillId="0" borderId="83" xfId="0" applyFont="1" applyBorder="1" applyAlignment="1" applyProtection="1">
      <alignment horizontal="center"/>
      <protection/>
    </xf>
    <xf numFmtId="0" fontId="5" fillId="0" borderId="86" xfId="0" applyNumberFormat="1" applyFont="1" applyFill="1" applyBorder="1" applyAlignment="1">
      <alignment/>
    </xf>
    <xf numFmtId="3" fontId="14" fillId="0" borderId="85" xfId="0" applyNumberFormat="1" applyFont="1" applyFill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/>
    </xf>
    <xf numFmtId="3" fontId="5" fillId="0" borderId="108" xfId="0" applyNumberFormat="1" applyFont="1" applyBorder="1" applyAlignment="1" applyProtection="1">
      <alignment horizontal="center"/>
      <protection/>
    </xf>
    <xf numFmtId="3" fontId="5" fillId="0" borderId="109" xfId="0" applyNumberFormat="1" applyFont="1" applyBorder="1" applyAlignment="1" applyProtection="1">
      <alignment horizontal="center"/>
      <protection/>
    </xf>
    <xf numFmtId="3" fontId="14" fillId="0" borderId="85" xfId="0" applyNumberFormat="1" applyFont="1" applyBorder="1" applyAlignment="1" applyProtection="1">
      <alignment horizontal="right"/>
      <protection/>
    </xf>
    <xf numFmtId="0" fontId="5" fillId="0" borderId="94" xfId="0" applyFont="1" applyBorder="1" applyAlignment="1">
      <alignment/>
    </xf>
    <xf numFmtId="0" fontId="5" fillId="0" borderId="110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111" xfId="0" applyFont="1" applyBorder="1" applyAlignment="1" applyProtection="1">
      <alignment horizontal="center"/>
      <protection/>
    </xf>
    <xf numFmtId="0" fontId="5" fillId="0" borderId="112" xfId="0" applyFont="1" applyBorder="1" applyAlignment="1" applyProtection="1">
      <alignment horizontal="center"/>
      <protection/>
    </xf>
    <xf numFmtId="3" fontId="14" fillId="0" borderId="112" xfId="0" applyNumberFormat="1" applyFont="1" applyBorder="1" applyAlignment="1" applyProtection="1">
      <alignment horizontal="right"/>
      <protection/>
    </xf>
    <xf numFmtId="3" fontId="5" fillId="3" borderId="112" xfId="0" applyNumberFormat="1" applyFont="1" applyFill="1" applyBorder="1" applyAlignment="1" applyProtection="1">
      <alignment horizontal="right"/>
      <protection/>
    </xf>
    <xf numFmtId="3" fontId="5" fillId="0" borderId="112" xfId="0" applyNumberFormat="1" applyFont="1" applyFill="1" applyBorder="1" applyAlignment="1" applyProtection="1">
      <alignment horizontal="right"/>
      <protection/>
    </xf>
    <xf numFmtId="3" fontId="14" fillId="0" borderId="113" xfId="0" applyNumberFormat="1" applyFont="1" applyFill="1" applyBorder="1" applyAlignment="1" applyProtection="1">
      <alignment horizontal="right"/>
      <protection/>
    </xf>
    <xf numFmtId="3" fontId="5" fillId="3" borderId="113" xfId="0" applyNumberFormat="1" applyFont="1" applyFill="1" applyBorder="1" applyAlignment="1" applyProtection="1">
      <alignment horizontal="right"/>
      <protection/>
    </xf>
    <xf numFmtId="3" fontId="5" fillId="0" borderId="114" xfId="0" applyNumberFormat="1" applyFont="1" applyBorder="1" applyAlignment="1" applyProtection="1">
      <alignment horizontal="right"/>
      <protection/>
    </xf>
    <xf numFmtId="3" fontId="5" fillId="0" borderId="111" xfId="0" applyNumberFormat="1" applyFont="1" applyBorder="1" applyAlignment="1" applyProtection="1">
      <alignment horizontal="center"/>
      <protection/>
    </xf>
    <xf numFmtId="3" fontId="14" fillId="0" borderId="113" xfId="0" applyNumberFormat="1" applyFont="1" applyBorder="1" applyAlignment="1" applyProtection="1">
      <alignment horizontal="right"/>
      <protection/>
    </xf>
    <xf numFmtId="166" fontId="5" fillId="0" borderId="115" xfId="0" applyNumberFormat="1" applyFont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9" fillId="3" borderId="25" xfId="0" applyFont="1" applyFill="1" applyBorder="1" applyAlignment="1" applyProtection="1">
      <alignment/>
      <protection/>
    </xf>
    <xf numFmtId="3" fontId="5" fillId="0" borderId="116" xfId="0" applyNumberFormat="1" applyFont="1" applyBorder="1" applyAlignment="1" applyProtection="1">
      <alignment horizontal="center"/>
      <protection/>
    </xf>
    <xf numFmtId="3" fontId="14" fillId="0" borderId="116" xfId="0" applyNumberFormat="1" applyFont="1" applyBorder="1" applyAlignment="1" applyProtection="1">
      <alignment horizontal="right"/>
      <protection/>
    </xf>
    <xf numFmtId="3" fontId="5" fillId="0" borderId="117" xfId="0" applyNumberFormat="1" applyFont="1" applyBorder="1" applyAlignment="1" applyProtection="1">
      <alignment horizontal="right"/>
      <protection/>
    </xf>
    <xf numFmtId="3" fontId="5" fillId="0" borderId="116" xfId="0" applyNumberFormat="1" applyFont="1" applyFill="1" applyBorder="1" applyAlignment="1" applyProtection="1">
      <alignment horizontal="right"/>
      <protection/>
    </xf>
    <xf numFmtId="3" fontId="5" fillId="3" borderId="116" xfId="0" applyNumberFormat="1" applyFont="1" applyFill="1" applyBorder="1" applyAlignment="1" applyProtection="1">
      <alignment horizontal="right"/>
      <protection/>
    </xf>
    <xf numFmtId="3" fontId="14" fillId="0" borderId="118" xfId="0" applyNumberFormat="1" applyFont="1" applyBorder="1" applyAlignment="1" applyProtection="1">
      <alignment horizontal="right"/>
      <protection/>
    </xf>
    <xf numFmtId="3" fontId="5" fillId="3" borderId="119" xfId="0" applyNumberFormat="1" applyFont="1" applyFill="1" applyBorder="1" applyAlignment="1" applyProtection="1">
      <alignment horizontal="right"/>
      <protection/>
    </xf>
    <xf numFmtId="3" fontId="14" fillId="0" borderId="119" xfId="0" applyNumberFormat="1" applyFont="1" applyBorder="1" applyAlignment="1" applyProtection="1">
      <alignment horizontal="right"/>
      <protection/>
    </xf>
    <xf numFmtId="3" fontId="5" fillId="0" borderId="118" xfId="0" applyNumberFormat="1" applyFont="1" applyFill="1" applyBorder="1" applyAlignment="1" applyProtection="1">
      <alignment horizontal="right"/>
      <protection/>
    </xf>
    <xf numFmtId="3" fontId="14" fillId="0" borderId="120" xfId="0" applyNumberFormat="1" applyFont="1" applyBorder="1" applyAlignment="1" applyProtection="1">
      <alignment horizontal="right"/>
      <protection/>
    </xf>
    <xf numFmtId="3" fontId="5" fillId="0" borderId="119" xfId="0" applyNumberFormat="1" applyFont="1" applyFill="1" applyBorder="1" applyAlignment="1" applyProtection="1">
      <alignment horizontal="right"/>
      <protection/>
    </xf>
    <xf numFmtId="3" fontId="11" fillId="3" borderId="121" xfId="0" applyNumberFormat="1" applyFont="1" applyFill="1" applyBorder="1" applyAlignment="1" applyProtection="1">
      <alignment horizontal="right"/>
      <protection/>
    </xf>
    <xf numFmtId="0" fontId="3" fillId="0" borderId="72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1" fontId="4" fillId="2" borderId="17" xfId="0" applyNumberFormat="1" applyFont="1" applyFill="1" applyBorder="1" applyAlignment="1" applyProtection="1">
      <alignment horizontal="right"/>
      <protection/>
    </xf>
    <xf numFmtId="166" fontId="6" fillId="2" borderId="17" xfId="0" applyNumberFormat="1" applyFont="1" applyFill="1" applyBorder="1" applyAlignment="1" applyProtection="1">
      <alignment horizontal="left"/>
      <protection/>
    </xf>
    <xf numFmtId="1" fontId="15" fillId="0" borderId="64" xfId="22" applyNumberFormat="1" applyFont="1" applyBorder="1" applyAlignment="1">
      <alignment horizontal="center"/>
      <protection/>
    </xf>
    <xf numFmtId="1" fontId="16" fillId="0" borderId="65" xfId="22" applyNumberFormat="1" applyFont="1" applyBorder="1" applyAlignment="1">
      <alignment horizontal="left"/>
      <protection/>
    </xf>
    <xf numFmtId="1" fontId="15" fillId="0" borderId="86" xfId="22" applyNumberFormat="1" applyFont="1" applyBorder="1" applyAlignment="1">
      <alignment horizontal="center"/>
      <protection/>
    </xf>
    <xf numFmtId="1" fontId="16" fillId="0" borderId="47" xfId="22" applyNumberFormat="1" applyFont="1" applyBorder="1" applyAlignment="1">
      <alignment horizontal="left"/>
      <protection/>
    </xf>
    <xf numFmtId="1" fontId="15" fillId="0" borderId="47" xfId="22" applyNumberFormat="1" applyFont="1" applyBorder="1" applyAlignment="1">
      <alignment horizontal="center"/>
      <protection/>
    </xf>
    <xf numFmtId="49" fontId="15" fillId="0" borderId="122" xfId="22" applyNumberFormat="1" applyFont="1" applyBorder="1" applyAlignment="1">
      <alignment horizontal="left"/>
      <protection/>
    </xf>
    <xf numFmtId="3" fontId="16" fillId="0" borderId="86" xfId="22" applyNumberFormat="1" applyFont="1" applyBorder="1">
      <alignment/>
      <protection/>
    </xf>
    <xf numFmtId="3" fontId="16" fillId="0" borderId="47" xfId="22" applyNumberFormat="1" applyFont="1" applyBorder="1">
      <alignment/>
      <protection/>
    </xf>
    <xf numFmtId="3" fontId="16" fillId="0" borderId="47" xfId="22" applyNumberFormat="1" applyFont="1" applyFill="1" applyBorder="1">
      <alignment/>
      <protection/>
    </xf>
    <xf numFmtId="3" fontId="16" fillId="0" borderId="123" xfId="22" applyNumberFormat="1" applyFont="1" applyBorder="1">
      <alignment/>
      <protection/>
    </xf>
    <xf numFmtId="3" fontId="16" fillId="0" borderId="106" xfId="22" applyNumberFormat="1" applyFont="1" applyFill="1" applyBorder="1">
      <alignment/>
      <protection/>
    </xf>
    <xf numFmtId="3" fontId="14" fillId="0" borderId="103" xfId="0" applyNumberFormat="1" applyFont="1" applyBorder="1" applyAlignment="1" applyProtection="1">
      <alignment horizontal="right"/>
      <protection/>
    </xf>
    <xf numFmtId="3" fontId="5" fillId="0" borderId="102" xfId="0" applyNumberFormat="1" applyFont="1" applyBorder="1" applyAlignment="1" applyProtection="1">
      <alignment horizontal="right"/>
      <protection/>
    </xf>
    <xf numFmtId="3" fontId="11" fillId="3" borderId="124" xfId="0" applyNumberFormat="1" applyFont="1" applyFill="1" applyBorder="1" applyAlignment="1" applyProtection="1">
      <alignment horizontal="right"/>
      <protection/>
    </xf>
    <xf numFmtId="3" fontId="5" fillId="0" borderId="125" xfId="0" applyNumberFormat="1" applyFont="1" applyBorder="1" applyAlignment="1" applyProtection="1">
      <alignment horizontal="center"/>
      <protection/>
    </xf>
    <xf numFmtId="3" fontId="14" fillId="0" borderId="125" xfId="0" applyNumberFormat="1" applyFont="1" applyFill="1" applyBorder="1" applyAlignment="1" applyProtection="1">
      <alignment horizontal="right"/>
      <protection/>
    </xf>
    <xf numFmtId="3" fontId="5" fillId="0" borderId="115" xfId="0" applyNumberFormat="1" applyFont="1" applyBorder="1" applyAlignment="1" applyProtection="1">
      <alignment horizontal="right"/>
      <protection/>
    </xf>
    <xf numFmtId="3" fontId="5" fillId="0" borderId="125" xfId="0" applyNumberFormat="1" applyFont="1" applyFill="1" applyBorder="1" applyAlignment="1" applyProtection="1">
      <alignment horizontal="right"/>
      <protection/>
    </xf>
    <xf numFmtId="3" fontId="14" fillId="0" borderId="125" xfId="0" applyNumberFormat="1" applyFont="1" applyBorder="1" applyAlignment="1" applyProtection="1">
      <alignment horizontal="right"/>
      <protection/>
    </xf>
    <xf numFmtId="3" fontId="5" fillId="3" borderId="125" xfId="0" applyNumberFormat="1" applyFont="1" applyFill="1" applyBorder="1" applyAlignment="1" applyProtection="1">
      <alignment horizontal="right"/>
      <protection/>
    </xf>
    <xf numFmtId="3" fontId="14" fillId="0" borderId="126" xfId="0" applyNumberFormat="1" applyFont="1" applyBorder="1" applyAlignment="1" applyProtection="1">
      <alignment horizontal="right"/>
      <protection/>
    </xf>
    <xf numFmtId="3" fontId="5" fillId="3" borderId="127" xfId="0" applyNumberFormat="1" applyFont="1" applyFill="1" applyBorder="1" applyAlignment="1" applyProtection="1">
      <alignment horizontal="right"/>
      <protection/>
    </xf>
    <xf numFmtId="3" fontId="5" fillId="0" borderId="125" xfId="0" applyNumberFormat="1" applyFont="1" applyBorder="1" applyAlignment="1" applyProtection="1">
      <alignment horizontal="right"/>
      <protection/>
    </xf>
    <xf numFmtId="3" fontId="5" fillId="0" borderId="126" xfId="0" applyNumberFormat="1" applyFont="1" applyFill="1" applyBorder="1" applyAlignment="1" applyProtection="1">
      <alignment horizontal="right"/>
      <protection/>
    </xf>
    <xf numFmtId="3" fontId="11" fillId="3" borderId="128" xfId="0" applyNumberFormat="1" applyFont="1" applyFill="1" applyBorder="1" applyAlignment="1" applyProtection="1">
      <alignment horizontal="right"/>
      <protection/>
    </xf>
    <xf numFmtId="3" fontId="5" fillId="0" borderId="129" xfId="0" applyNumberFormat="1" applyFont="1" applyBorder="1" applyAlignment="1" applyProtection="1">
      <alignment horizontal="center"/>
      <protection/>
    </xf>
    <xf numFmtId="3" fontId="14" fillId="0" borderId="129" xfId="0" applyNumberFormat="1" applyFont="1" applyBorder="1" applyAlignment="1" applyProtection="1">
      <alignment horizontal="right"/>
      <protection/>
    </xf>
    <xf numFmtId="3" fontId="5" fillId="0" borderId="130" xfId="0" applyNumberFormat="1" applyFont="1" applyBorder="1" applyAlignment="1" applyProtection="1">
      <alignment horizontal="right"/>
      <protection/>
    </xf>
    <xf numFmtId="3" fontId="5" fillId="0" borderId="129" xfId="0" applyNumberFormat="1" applyFont="1" applyFill="1" applyBorder="1" applyAlignment="1" applyProtection="1">
      <alignment horizontal="right"/>
      <protection/>
    </xf>
    <xf numFmtId="3" fontId="5" fillId="3" borderId="129" xfId="0" applyNumberFormat="1" applyFont="1" applyFill="1" applyBorder="1" applyAlignment="1" applyProtection="1">
      <alignment horizontal="right"/>
      <protection/>
    </xf>
    <xf numFmtId="3" fontId="14" fillId="0" borderId="131" xfId="0" applyNumberFormat="1" applyFont="1" applyBorder="1" applyAlignment="1" applyProtection="1">
      <alignment horizontal="right"/>
      <protection/>
    </xf>
    <xf numFmtId="3" fontId="5" fillId="3" borderId="132" xfId="0" applyNumberFormat="1" applyFont="1" applyFill="1" applyBorder="1" applyAlignment="1" applyProtection="1">
      <alignment horizontal="right"/>
      <protection/>
    </xf>
    <xf numFmtId="3" fontId="14" fillId="0" borderId="132" xfId="0" applyNumberFormat="1" applyFont="1" applyBorder="1" applyAlignment="1" applyProtection="1">
      <alignment horizontal="right"/>
      <protection/>
    </xf>
    <xf numFmtId="3" fontId="5" fillId="0" borderId="131" xfId="0" applyNumberFormat="1" applyFont="1" applyFill="1" applyBorder="1" applyAlignment="1" applyProtection="1">
      <alignment horizontal="right"/>
      <protection/>
    </xf>
    <xf numFmtId="3" fontId="14" fillId="0" borderId="133" xfId="0" applyNumberFormat="1" applyFont="1" applyBorder="1" applyAlignment="1" applyProtection="1">
      <alignment horizontal="right"/>
      <protection/>
    </xf>
    <xf numFmtId="3" fontId="5" fillId="0" borderId="132" xfId="0" applyNumberFormat="1" applyFont="1" applyFill="1" applyBorder="1" applyAlignment="1" applyProtection="1">
      <alignment horizontal="right"/>
      <protection/>
    </xf>
    <xf numFmtId="3" fontId="11" fillId="3" borderId="134" xfId="0" applyNumberFormat="1" applyFont="1" applyFill="1" applyBorder="1" applyAlignment="1" applyProtection="1">
      <alignment horizontal="right"/>
      <protection/>
    </xf>
    <xf numFmtId="3" fontId="14" fillId="0" borderId="135" xfId="0" applyNumberFormat="1" applyFont="1" applyBorder="1" applyAlignment="1" applyProtection="1">
      <alignment horizontal="right"/>
      <protection/>
    </xf>
    <xf numFmtId="3" fontId="5" fillId="0" borderId="83" xfId="0" applyNumberFormat="1" applyFont="1" applyBorder="1" applyAlignment="1" applyProtection="1">
      <alignment horizontal="right"/>
      <protection/>
    </xf>
    <xf numFmtId="3" fontId="5" fillId="0" borderId="135" xfId="0" applyNumberFormat="1" applyFont="1" applyFill="1" applyBorder="1" applyAlignment="1" applyProtection="1">
      <alignment horizontal="right"/>
      <protection/>
    </xf>
    <xf numFmtId="3" fontId="5" fillId="0" borderId="119" xfId="0" applyNumberFormat="1" applyFont="1" applyBorder="1" applyAlignment="1" applyProtection="1">
      <alignment horizontal="right"/>
      <protection/>
    </xf>
    <xf numFmtId="3" fontId="11" fillId="3" borderId="136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Border="1" applyAlignment="1">
      <alignment horizontal="centerContinuous"/>
    </xf>
    <xf numFmtId="3" fontId="5" fillId="0" borderId="29" xfId="0" applyNumberFormat="1" applyFont="1" applyBorder="1" applyAlignment="1">
      <alignment horizontal="centerContinuous"/>
    </xf>
    <xf numFmtId="3" fontId="5" fillId="0" borderId="31" xfId="0" applyNumberFormat="1" applyFont="1" applyBorder="1" applyAlignment="1">
      <alignment horizontal="centerContinuous"/>
    </xf>
    <xf numFmtId="3" fontId="8" fillId="0" borderId="73" xfId="0" applyNumberFormat="1" applyFont="1" applyFill="1" applyBorder="1" applyAlignment="1" applyProtection="1">
      <alignment horizontal="right"/>
      <protection/>
    </xf>
    <xf numFmtId="3" fontId="15" fillId="0" borderId="45" xfId="22" applyNumberFormat="1" applyFont="1" applyBorder="1">
      <alignment/>
      <protection/>
    </xf>
    <xf numFmtId="0" fontId="5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/>
      <protection/>
    </xf>
    <xf numFmtId="0" fontId="5" fillId="0" borderId="139" xfId="0" applyFont="1" applyBorder="1" applyAlignment="1" applyProtection="1">
      <alignment horizontal="center"/>
      <protection/>
    </xf>
    <xf numFmtId="0" fontId="5" fillId="0" borderId="140" xfId="0" applyFont="1" applyBorder="1" applyAlignment="1" applyProtection="1">
      <alignment horizontal="center"/>
      <protection/>
    </xf>
    <xf numFmtId="0" fontId="5" fillId="0" borderId="141" xfId="0" applyFont="1" applyBorder="1" applyAlignment="1" applyProtection="1">
      <alignment horizontal="center"/>
      <protection/>
    </xf>
    <xf numFmtId="3" fontId="5" fillId="0" borderId="139" xfId="0" applyNumberFormat="1" applyFont="1" applyBorder="1" applyAlignment="1" applyProtection="1">
      <alignment horizontal="center"/>
      <protection/>
    </xf>
    <xf numFmtId="3" fontId="5" fillId="0" borderId="140" xfId="0" applyNumberFormat="1" applyFont="1" applyBorder="1" applyAlignment="1" applyProtection="1">
      <alignment horizontal="center"/>
      <protection/>
    </xf>
    <xf numFmtId="3" fontId="5" fillId="0" borderId="141" xfId="0" applyNumberFormat="1" applyFont="1" applyBorder="1" applyAlignment="1" applyProtection="1">
      <alignment horizontal="center"/>
      <protection/>
    </xf>
    <xf numFmtId="3" fontId="5" fillId="0" borderId="102" xfId="0" applyNumberFormat="1" applyFont="1" applyBorder="1" applyAlignment="1" applyProtection="1">
      <alignment horizontal="center"/>
      <protection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79" xfId="0" applyNumberFormat="1" applyFont="1" applyBorder="1" applyAlignment="1">
      <alignment horizontal="center" vertical="center"/>
    </xf>
    <xf numFmtId="3" fontId="5" fillId="0" borderId="78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42" xfId="0" applyNumberFormat="1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 applyProtection="1">
      <alignment/>
      <protection/>
    </xf>
    <xf numFmtId="3" fontId="5" fillId="0" borderId="113" xfId="0" applyNumberFormat="1" applyFont="1" applyFill="1" applyBorder="1" applyAlignment="1" applyProtection="1">
      <alignment horizontal="right"/>
      <protection/>
    </xf>
    <xf numFmtId="3" fontId="5" fillId="0" borderId="53" xfId="0" applyNumberFormat="1" applyFont="1" applyFill="1" applyBorder="1" applyAlignment="1" applyProtection="1">
      <alignment horizontal="right"/>
      <protection/>
    </xf>
    <xf numFmtId="3" fontId="5" fillId="0" borderId="85" xfId="0" applyNumberFormat="1" applyFont="1" applyFill="1" applyBorder="1" applyAlignment="1" applyProtection="1">
      <alignment horizontal="right"/>
      <protection/>
    </xf>
    <xf numFmtId="3" fontId="14" fillId="0" borderId="83" xfId="0" applyNumberFormat="1" applyFont="1" applyFill="1" applyBorder="1" applyAlignment="1" applyProtection="1">
      <alignment horizontal="right"/>
      <protection/>
    </xf>
    <xf numFmtId="3" fontId="3" fillId="0" borderId="35" xfId="0" applyNumberFormat="1" applyFont="1" applyBorder="1" applyAlignment="1" applyProtection="1">
      <alignment/>
      <protection/>
    </xf>
    <xf numFmtId="3" fontId="14" fillId="0" borderId="0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4" fontId="14" fillId="0" borderId="0" xfId="21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4" fillId="0" borderId="55" xfId="0" applyFont="1" applyFill="1" applyBorder="1" applyAlignment="1" applyProtection="1">
      <alignment shrinkToFit="1"/>
      <protection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87" xfId="0" applyFont="1" applyBorder="1" applyAlignment="1">
      <alignment vertical="center"/>
    </xf>
    <xf numFmtId="0" fontId="0" fillId="0" borderId="137" xfId="0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5" fillId="0" borderId="110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" fillId="0" borderId="87" xfId="21" applyFont="1" applyBorder="1" applyAlignment="1">
      <alignment horizontal="center" vertical="center"/>
      <protection/>
    </xf>
    <xf numFmtId="0" fontId="0" fillId="0" borderId="137" xfId="0" applyBorder="1" applyAlignment="1">
      <alignment horizontal="center" vertical="center"/>
    </xf>
    <xf numFmtId="0" fontId="5" fillId="0" borderId="9" xfId="21" applyFont="1" applyBorder="1" applyAlignment="1">
      <alignment horizontal="center" vertical="center"/>
      <protection/>
    </xf>
    <xf numFmtId="0" fontId="16" fillId="0" borderId="87" xfId="22" applyFont="1" applyBorder="1" applyAlignment="1">
      <alignment horizontal="center" vertical="center"/>
      <protection/>
    </xf>
    <xf numFmtId="0" fontId="16" fillId="0" borderId="107" xfId="22" applyFont="1" applyBorder="1" applyAlignment="1">
      <alignment horizontal="center" vertical="center"/>
      <protection/>
    </xf>
    <xf numFmtId="0" fontId="0" fillId="0" borderId="138" xfId="0" applyBorder="1" applyAlignment="1">
      <alignment vertical="center"/>
    </xf>
    <xf numFmtId="0" fontId="16" fillId="0" borderId="138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/>
      <protection/>
    </xf>
    <xf numFmtId="0" fontId="16" fillId="0" borderId="16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Příjmy město oddíly SR 2000" xfId="21"/>
    <cellStyle name="normální_Výdaje SR 2000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="75" zoomScaleNormal="75" zoomScaleSheetLayoutView="75" workbookViewId="0" topLeftCell="A1">
      <selection activeCell="A2" sqref="A2"/>
    </sheetView>
  </sheetViews>
  <sheetFormatPr defaultColWidth="8.796875" defaultRowHeight="15"/>
  <cols>
    <col min="1" max="1" width="4.69921875" style="4" customWidth="1"/>
    <col min="2" max="2" width="17.796875" style="4" customWidth="1"/>
    <col min="3" max="3" width="59.59765625" style="5" bestFit="1" customWidth="1"/>
    <col min="4" max="4" width="15.8984375" style="5" customWidth="1"/>
    <col min="5" max="6" width="14.19921875" style="7" customWidth="1"/>
    <col min="7" max="7" width="10.796875" style="4" customWidth="1"/>
    <col min="8" max="8" width="9.8984375" style="0" bestFit="1" customWidth="1"/>
    <col min="9" max="9" width="10.19921875" style="0" bestFit="1" customWidth="1"/>
    <col min="10" max="10" width="9.796875" style="0" bestFit="1" customWidth="1"/>
    <col min="11" max="16384" width="8.8984375" style="4" customWidth="1"/>
  </cols>
  <sheetData>
    <row r="1" spans="1:10" ht="20.25">
      <c r="A1" s="34" t="s">
        <v>254</v>
      </c>
      <c r="B1" s="317"/>
      <c r="C1" s="317"/>
      <c r="D1" s="317"/>
      <c r="E1" s="3"/>
      <c r="F1" s="3"/>
      <c r="J1" s="4"/>
    </row>
    <row r="2" spans="1:10" ht="12" customHeight="1" thickBot="1">
      <c r="A2" s="2"/>
      <c r="B2" s="2"/>
      <c r="C2" s="10"/>
      <c r="D2" s="10"/>
      <c r="J2" s="4"/>
    </row>
    <row r="3" spans="1:10" ht="19.5" customHeight="1" thickBot="1">
      <c r="A3" s="25"/>
      <c r="B3" s="14" t="s">
        <v>35</v>
      </c>
      <c r="C3" s="8"/>
      <c r="D3" s="79" t="s">
        <v>411</v>
      </c>
      <c r="E3" s="77"/>
      <c r="F3" s="78"/>
      <c r="J3" s="4"/>
    </row>
    <row r="4" spans="1:10" ht="15.75">
      <c r="A4" s="485" t="s">
        <v>0</v>
      </c>
      <c r="B4" s="13" t="s">
        <v>34</v>
      </c>
      <c r="C4" s="11" t="s">
        <v>1</v>
      </c>
      <c r="D4" s="35" t="s">
        <v>221</v>
      </c>
      <c r="E4" s="35"/>
      <c r="F4" s="35"/>
      <c r="J4" s="4"/>
    </row>
    <row r="5" spans="1:10" ht="16.5" thickBot="1">
      <c r="A5" s="41"/>
      <c r="B5" s="30" t="s">
        <v>33</v>
      </c>
      <c r="C5" s="9"/>
      <c r="D5" s="42" t="s">
        <v>50</v>
      </c>
      <c r="E5" s="42" t="s">
        <v>227</v>
      </c>
      <c r="F5" s="42" t="s">
        <v>49</v>
      </c>
      <c r="J5" s="4"/>
    </row>
    <row r="6" spans="1:10" ht="18.75">
      <c r="A6" s="26">
        <v>1</v>
      </c>
      <c r="B6" s="17">
        <v>1111</v>
      </c>
      <c r="C6" s="49" t="s">
        <v>17</v>
      </c>
      <c r="D6" s="67">
        <f aca="true" t="shared" si="0" ref="D6:D11">+E6+F6</f>
        <v>1350000</v>
      </c>
      <c r="E6" s="67">
        <v>1350000</v>
      </c>
      <c r="F6" s="67"/>
      <c r="J6" s="4"/>
    </row>
    <row r="7" spans="1:10" ht="18.75">
      <c r="A7" s="16">
        <v>2</v>
      </c>
      <c r="B7" s="12">
        <v>1112</v>
      </c>
      <c r="C7" s="50" t="s">
        <v>325</v>
      </c>
      <c r="D7" s="385">
        <f t="shared" si="0"/>
        <v>205000</v>
      </c>
      <c r="E7" s="68">
        <v>205000</v>
      </c>
      <c r="F7" s="68"/>
      <c r="J7" s="4"/>
    </row>
    <row r="8" spans="1:10" ht="18.75">
      <c r="A8" s="26">
        <v>3</v>
      </c>
      <c r="B8" s="12">
        <v>1113</v>
      </c>
      <c r="C8" s="50" t="s">
        <v>260</v>
      </c>
      <c r="D8" s="385">
        <f t="shared" si="0"/>
        <v>100000</v>
      </c>
      <c r="E8" s="68">
        <v>100000</v>
      </c>
      <c r="F8" s="68"/>
      <c r="J8" s="4"/>
    </row>
    <row r="9" spans="1:10" ht="18.75">
      <c r="A9" s="16">
        <v>4</v>
      </c>
      <c r="B9" s="12">
        <v>1121</v>
      </c>
      <c r="C9" s="50" t="s">
        <v>2</v>
      </c>
      <c r="D9" s="385">
        <f t="shared" si="0"/>
        <v>1620000</v>
      </c>
      <c r="E9" s="68">
        <v>1620000</v>
      </c>
      <c r="F9" s="68"/>
      <c r="J9" s="4"/>
    </row>
    <row r="10" spans="1:10" ht="18.75">
      <c r="A10" s="26">
        <v>5</v>
      </c>
      <c r="B10" s="12">
        <v>1211</v>
      </c>
      <c r="C10" s="50" t="s">
        <v>180</v>
      </c>
      <c r="D10" s="385">
        <f t="shared" si="0"/>
        <v>3220000</v>
      </c>
      <c r="E10" s="68">
        <v>3220000</v>
      </c>
      <c r="F10" s="68"/>
      <c r="J10" s="4"/>
    </row>
    <row r="11" spans="1:10" ht="18.75">
      <c r="A11" s="16">
        <v>6</v>
      </c>
      <c r="B11" s="12">
        <v>1511</v>
      </c>
      <c r="C11" s="48" t="s">
        <v>3</v>
      </c>
      <c r="D11" s="385">
        <f t="shared" si="0"/>
        <v>236000</v>
      </c>
      <c r="E11" s="68">
        <v>236000</v>
      </c>
      <c r="F11" s="68"/>
      <c r="J11" s="4"/>
    </row>
    <row r="12" spans="1:10" ht="19.5" thickBot="1">
      <c r="A12" s="26">
        <v>7</v>
      </c>
      <c r="B12" s="15"/>
      <c r="C12" s="51" t="s">
        <v>181</v>
      </c>
      <c r="D12" s="428">
        <f>SUM(D6:D11)</f>
        <v>6731000</v>
      </c>
      <c r="E12" s="69">
        <f>SUM(E6:E11)</f>
        <v>6731000</v>
      </c>
      <c r="F12" s="69"/>
      <c r="J12" s="4"/>
    </row>
    <row r="13" spans="1:10" ht="18.75">
      <c r="A13" s="16">
        <v>8</v>
      </c>
      <c r="B13" s="12">
        <v>1122</v>
      </c>
      <c r="C13" s="50" t="s">
        <v>4</v>
      </c>
      <c r="D13" s="385">
        <f aca="true" t="shared" si="1" ref="D13:D18">+E13+F13</f>
        <v>42077</v>
      </c>
      <c r="E13" s="68"/>
      <c r="F13" s="435">
        <v>42077</v>
      </c>
      <c r="H13" s="309"/>
      <c r="J13" s="4"/>
    </row>
    <row r="14" spans="1:10" ht="18.75">
      <c r="A14" s="26">
        <v>9</v>
      </c>
      <c r="B14" s="12">
        <v>1122</v>
      </c>
      <c r="C14" s="50" t="s">
        <v>232</v>
      </c>
      <c r="D14" s="385">
        <f t="shared" si="1"/>
        <v>109726</v>
      </c>
      <c r="E14" s="68">
        <v>100000</v>
      </c>
      <c r="F14" s="435">
        <v>9726</v>
      </c>
      <c r="H14" s="309"/>
      <c r="J14" s="4"/>
    </row>
    <row r="15" spans="1:10" ht="18.75">
      <c r="A15" s="16">
        <v>10</v>
      </c>
      <c r="B15" s="18" t="s">
        <v>26</v>
      </c>
      <c r="C15" s="52" t="s">
        <v>248</v>
      </c>
      <c r="D15" s="385">
        <f t="shared" si="1"/>
        <v>183514</v>
      </c>
      <c r="E15" s="70">
        <v>183467</v>
      </c>
      <c r="F15" s="436">
        <v>47</v>
      </c>
      <c r="J15" s="4"/>
    </row>
    <row r="16" spans="1:10" ht="18.75">
      <c r="A16" s="26">
        <v>11</v>
      </c>
      <c r="B16" s="19" t="s">
        <v>27</v>
      </c>
      <c r="C16" s="48" t="s">
        <v>249</v>
      </c>
      <c r="D16" s="385">
        <f t="shared" si="1"/>
        <v>114258</v>
      </c>
      <c r="E16" s="68">
        <v>6000</v>
      </c>
      <c r="F16" s="435">
        <v>108258</v>
      </c>
      <c r="J16" s="4"/>
    </row>
    <row r="17" spans="1:10" ht="18.75">
      <c r="A17" s="16">
        <v>12</v>
      </c>
      <c r="B17" s="19" t="s">
        <v>257</v>
      </c>
      <c r="C17" s="48" t="s">
        <v>258</v>
      </c>
      <c r="D17" s="385">
        <f t="shared" si="1"/>
        <v>32040</v>
      </c>
      <c r="E17" s="74">
        <v>7000</v>
      </c>
      <c r="F17" s="437">
        <v>25040</v>
      </c>
      <c r="J17" s="4"/>
    </row>
    <row r="18" spans="1:10" ht="18.75">
      <c r="A18" s="26">
        <v>13</v>
      </c>
      <c r="B18" s="12">
        <v>1361</v>
      </c>
      <c r="C18" s="48" t="s">
        <v>5</v>
      </c>
      <c r="D18" s="385">
        <f t="shared" si="1"/>
        <v>111351</v>
      </c>
      <c r="E18" s="74">
        <v>69010</v>
      </c>
      <c r="F18" s="437">
        <v>42341</v>
      </c>
      <c r="J18" s="4"/>
    </row>
    <row r="19" spans="1:10" ht="19.5" thickBot="1">
      <c r="A19" s="16">
        <v>14</v>
      </c>
      <c r="B19" s="319" t="s">
        <v>37</v>
      </c>
      <c r="C19" s="53" t="s">
        <v>259</v>
      </c>
      <c r="D19" s="429">
        <f>SUM(D12:D18)</f>
        <v>7323966</v>
      </c>
      <c r="E19" s="71">
        <f>SUM(E12:E18)</f>
        <v>7096477</v>
      </c>
      <c r="F19" s="71">
        <f>SUM(F13:F18)</f>
        <v>227489</v>
      </c>
      <c r="J19" s="4"/>
    </row>
    <row r="20" spans="1:10" ht="18.75">
      <c r="A20" s="26">
        <v>15</v>
      </c>
      <c r="B20" s="20" t="s">
        <v>28</v>
      </c>
      <c r="C20" s="54" t="s">
        <v>6</v>
      </c>
      <c r="D20" s="385">
        <f>+E20+F20</f>
        <v>55175</v>
      </c>
      <c r="E20" s="67">
        <v>24586</v>
      </c>
      <c r="F20" s="438">
        <v>30589</v>
      </c>
      <c r="J20" s="4"/>
    </row>
    <row r="21" spans="1:10" ht="18.75">
      <c r="A21" s="16">
        <v>16</v>
      </c>
      <c r="B21" s="20" t="s">
        <v>311</v>
      </c>
      <c r="C21" s="54" t="s">
        <v>316</v>
      </c>
      <c r="D21" s="385">
        <f>+E21+F21</f>
        <v>104103</v>
      </c>
      <c r="E21" s="67">
        <v>101589</v>
      </c>
      <c r="F21" s="438">
        <v>2514</v>
      </c>
      <c r="J21" s="4"/>
    </row>
    <row r="22" spans="1:10" ht="18.75">
      <c r="A22" s="26">
        <v>17</v>
      </c>
      <c r="B22" s="18" t="s">
        <v>29</v>
      </c>
      <c r="C22" s="52" t="s">
        <v>7</v>
      </c>
      <c r="D22" s="385">
        <f>+E22+F22</f>
        <v>211424</v>
      </c>
      <c r="E22" s="70">
        <v>132563</v>
      </c>
      <c r="F22" s="436">
        <v>78861</v>
      </c>
      <c r="J22" s="4"/>
    </row>
    <row r="23" spans="1:10" ht="18.75">
      <c r="A23" s="16">
        <v>18</v>
      </c>
      <c r="B23" s="18" t="s">
        <v>321</v>
      </c>
      <c r="C23" s="52" t="s">
        <v>424</v>
      </c>
      <c r="D23" s="385">
        <f>+E23+F23</f>
        <v>40544</v>
      </c>
      <c r="E23" s="70">
        <v>33078</v>
      </c>
      <c r="F23" s="436">
        <v>7466</v>
      </c>
      <c r="J23" s="4"/>
    </row>
    <row r="24" spans="1:10" ht="18.75">
      <c r="A24" s="26">
        <v>19</v>
      </c>
      <c r="B24" s="18" t="s">
        <v>30</v>
      </c>
      <c r="C24" s="52" t="s">
        <v>8</v>
      </c>
      <c r="D24" s="385">
        <f>+E24+F24</f>
        <v>49813</v>
      </c>
      <c r="E24" s="70">
        <v>45427</v>
      </c>
      <c r="F24" s="436">
        <v>4386</v>
      </c>
      <c r="J24" s="4"/>
    </row>
    <row r="25" spans="1:10" ht="18.75">
      <c r="A25" s="16">
        <v>20</v>
      </c>
      <c r="B25" s="18">
        <v>2441</v>
      </c>
      <c r="C25" s="52" t="s">
        <v>333</v>
      </c>
      <c r="D25" s="430" t="s">
        <v>182</v>
      </c>
      <c r="E25" s="70">
        <v>51717</v>
      </c>
      <c r="F25" s="70"/>
      <c r="J25" s="4"/>
    </row>
    <row r="26" spans="1:10" ht="18.75">
      <c r="A26" s="26">
        <v>21</v>
      </c>
      <c r="B26" s="344" t="s">
        <v>31</v>
      </c>
      <c r="C26" s="48" t="s">
        <v>9</v>
      </c>
      <c r="D26" s="385">
        <f>+E26+F26</f>
        <v>75516</v>
      </c>
      <c r="E26" s="68">
        <v>60856</v>
      </c>
      <c r="F26" s="435">
        <v>14660</v>
      </c>
      <c r="J26" s="4"/>
    </row>
    <row r="27" spans="1:10" ht="19.5" thickBot="1">
      <c r="A27" s="16">
        <v>22</v>
      </c>
      <c r="B27" s="319" t="s">
        <v>38</v>
      </c>
      <c r="C27" s="53" t="s">
        <v>317</v>
      </c>
      <c r="D27" s="429">
        <f>SUM(D20:D26)</f>
        <v>536575</v>
      </c>
      <c r="E27" s="71">
        <f>SUM(E20:E26)</f>
        <v>449816</v>
      </c>
      <c r="F27" s="71">
        <f>SUM(F20:F26)</f>
        <v>138476</v>
      </c>
      <c r="J27" s="4"/>
    </row>
    <row r="28" spans="1:10" ht="18.75">
      <c r="A28" s="26">
        <v>23</v>
      </c>
      <c r="B28" s="22" t="s">
        <v>36</v>
      </c>
      <c r="C28" s="55" t="s">
        <v>261</v>
      </c>
      <c r="D28" s="385">
        <f>+E28+F28</f>
        <v>1129950</v>
      </c>
      <c r="E28" s="72">
        <v>1129950</v>
      </c>
      <c r="F28" s="439"/>
      <c r="J28" s="4"/>
    </row>
    <row r="29" spans="1:10" ht="19.5" thickBot="1">
      <c r="A29" s="16">
        <v>24</v>
      </c>
      <c r="B29" s="320" t="s">
        <v>39</v>
      </c>
      <c r="C29" s="53" t="s">
        <v>393</v>
      </c>
      <c r="D29" s="429">
        <f>SUM(D28:D28)</f>
        <v>1129950</v>
      </c>
      <c r="E29" s="71">
        <f>SUM(E28:E28)</f>
        <v>1129950</v>
      </c>
      <c r="F29" s="71"/>
      <c r="J29" s="4"/>
    </row>
    <row r="30" spans="1:10" ht="19.5" thickBot="1">
      <c r="A30" s="26">
        <v>25</v>
      </c>
      <c r="B30" s="23"/>
      <c r="C30" s="56" t="s">
        <v>394</v>
      </c>
      <c r="D30" s="431">
        <f>+D19+D27+D29</f>
        <v>8990491</v>
      </c>
      <c r="E30" s="73">
        <f>+E19+E27+E29</f>
        <v>8676243</v>
      </c>
      <c r="F30" s="73">
        <f>+F19+F27+F29</f>
        <v>365965</v>
      </c>
      <c r="J30" s="4"/>
    </row>
    <row r="31" spans="1:10" ht="18.75">
      <c r="A31" s="16">
        <v>26</v>
      </c>
      <c r="B31" s="17">
        <v>4112</v>
      </c>
      <c r="C31" s="54" t="s">
        <v>373</v>
      </c>
      <c r="D31" s="385">
        <f>+E31+F31</f>
        <v>452485</v>
      </c>
      <c r="E31" s="72">
        <v>184055</v>
      </c>
      <c r="F31" s="438">
        <v>268430</v>
      </c>
      <c r="J31" s="4"/>
    </row>
    <row r="32" spans="1:10" ht="18.75">
      <c r="A32" s="26">
        <v>27</v>
      </c>
      <c r="B32" s="17">
        <v>4113</v>
      </c>
      <c r="C32" s="54" t="s">
        <v>334</v>
      </c>
      <c r="D32" s="385">
        <f>+E32+F32</f>
        <v>3729</v>
      </c>
      <c r="E32" s="67"/>
      <c r="F32" s="438">
        <v>3729</v>
      </c>
      <c r="J32" s="4"/>
    </row>
    <row r="33" spans="1:10" ht="18.75">
      <c r="A33" s="16">
        <v>28</v>
      </c>
      <c r="B33" s="17">
        <v>4121</v>
      </c>
      <c r="C33" s="54" t="s">
        <v>335</v>
      </c>
      <c r="D33" s="430" t="s">
        <v>182</v>
      </c>
      <c r="E33" s="67"/>
      <c r="F33" s="438">
        <v>958755</v>
      </c>
      <c r="I33" s="309"/>
      <c r="J33" s="4"/>
    </row>
    <row r="34" spans="1:10" ht="18.75">
      <c r="A34" s="26">
        <v>29</v>
      </c>
      <c r="B34" s="17">
        <v>4121</v>
      </c>
      <c r="C34" s="54" t="s">
        <v>336</v>
      </c>
      <c r="D34" s="430" t="s">
        <v>182</v>
      </c>
      <c r="E34" s="67"/>
      <c r="F34" s="438">
        <v>392</v>
      </c>
      <c r="I34" s="309"/>
      <c r="J34" s="4"/>
    </row>
    <row r="35" spans="1:10" ht="18.75">
      <c r="A35" s="16">
        <v>30</v>
      </c>
      <c r="B35" s="17">
        <v>4121</v>
      </c>
      <c r="C35" s="54" t="s">
        <v>337</v>
      </c>
      <c r="D35" s="385">
        <f>+E35+F35</f>
        <v>376</v>
      </c>
      <c r="E35" s="67">
        <v>30</v>
      </c>
      <c r="F35" s="438">
        <v>346</v>
      </c>
      <c r="I35" s="309"/>
      <c r="J35" s="4"/>
    </row>
    <row r="36" spans="1:10" ht="18.75">
      <c r="A36" s="26">
        <v>31</v>
      </c>
      <c r="B36" s="17">
        <v>4131</v>
      </c>
      <c r="C36" s="54" t="s">
        <v>262</v>
      </c>
      <c r="D36" s="385">
        <f>+E36+F36</f>
        <v>866527</v>
      </c>
      <c r="E36" s="67">
        <v>421790</v>
      </c>
      <c r="F36" s="438">
        <v>444737</v>
      </c>
      <c r="I36" s="318"/>
      <c r="J36" s="4"/>
    </row>
    <row r="37" spans="1:10" ht="18.75">
      <c r="A37" s="26">
        <v>32</v>
      </c>
      <c r="B37" s="551">
        <v>4221</v>
      </c>
      <c r="C37" s="54" t="s">
        <v>426</v>
      </c>
      <c r="D37" s="430" t="s">
        <v>182</v>
      </c>
      <c r="E37" s="434"/>
      <c r="F37" s="440">
        <v>100</v>
      </c>
      <c r="I37" s="318"/>
      <c r="J37" s="4"/>
    </row>
    <row r="38" spans="1:10" ht="19.5" thickBot="1">
      <c r="A38" s="16">
        <v>33</v>
      </c>
      <c r="B38" s="319" t="s">
        <v>40</v>
      </c>
      <c r="C38" s="53" t="s">
        <v>427</v>
      </c>
      <c r="D38" s="71">
        <f>SUM(D31:D36)</f>
        <v>1323117</v>
      </c>
      <c r="E38" s="71">
        <f>SUM(E31:E36)</f>
        <v>605875</v>
      </c>
      <c r="F38" s="71">
        <f>SUM(F31:F37)</f>
        <v>1676489</v>
      </c>
      <c r="J38" s="4"/>
    </row>
    <row r="39" spans="1:10" ht="19.5" thickBot="1">
      <c r="A39" s="27">
        <v>34</v>
      </c>
      <c r="B39" s="321" t="s">
        <v>43</v>
      </c>
      <c r="C39" s="33" t="s">
        <v>444</v>
      </c>
      <c r="D39" s="45">
        <f>+D30+D38</f>
        <v>10313608</v>
      </c>
      <c r="E39" s="45">
        <f>+E30+E38</f>
        <v>9282118</v>
      </c>
      <c r="F39" s="45">
        <f>+F30+F38</f>
        <v>2042454</v>
      </c>
      <c r="J39" s="4"/>
    </row>
    <row r="40" spans="1:10" ht="12.75" customHeight="1" thickBot="1">
      <c r="A40" s="1"/>
      <c r="B40" s="6"/>
      <c r="C40" s="28"/>
      <c r="D40" s="28"/>
      <c r="E40" s="28"/>
      <c r="F40" s="28"/>
      <c r="J40" s="4"/>
    </row>
    <row r="41" spans="1:10" ht="16.5" thickBot="1">
      <c r="A41" s="25"/>
      <c r="B41" s="14" t="s">
        <v>35</v>
      </c>
      <c r="C41" s="8"/>
      <c r="D41" s="79" t="s">
        <v>411</v>
      </c>
      <c r="E41" s="77"/>
      <c r="F41" s="78"/>
      <c r="J41" s="4"/>
    </row>
    <row r="42" spans="1:10" ht="15.75">
      <c r="A42" s="485" t="s">
        <v>0</v>
      </c>
      <c r="B42" s="13" t="s">
        <v>34</v>
      </c>
      <c r="C42" s="11" t="s">
        <v>11</v>
      </c>
      <c r="D42" s="35" t="s">
        <v>221</v>
      </c>
      <c r="E42" s="35"/>
      <c r="F42" s="35"/>
      <c r="J42" s="4"/>
    </row>
    <row r="43" spans="1:10" ht="16.5" thickBot="1">
      <c r="A43" s="41"/>
      <c r="B43" s="30" t="s">
        <v>33</v>
      </c>
      <c r="C43" s="9"/>
      <c r="D43" s="42" t="s">
        <v>50</v>
      </c>
      <c r="E43" s="42" t="s">
        <v>227</v>
      </c>
      <c r="F43" s="42" t="s">
        <v>49</v>
      </c>
      <c r="J43" s="4"/>
    </row>
    <row r="44" spans="1:10" ht="18.75" customHeight="1">
      <c r="A44" s="31">
        <v>1</v>
      </c>
      <c r="B44" s="80" t="s">
        <v>312</v>
      </c>
      <c r="C44" s="361" t="s">
        <v>314</v>
      </c>
      <c r="D44" s="432">
        <f aca="true" t="shared" si="2" ref="D44:D50">+E44+F44</f>
        <v>902017</v>
      </c>
      <c r="E44" s="433">
        <v>561040</v>
      </c>
      <c r="F44" s="440">
        <v>340977</v>
      </c>
      <c r="J44" s="4"/>
    </row>
    <row r="45" spans="1:10" ht="18.75" customHeight="1">
      <c r="A45" s="16">
        <v>2</v>
      </c>
      <c r="B45" s="18" t="s">
        <v>313</v>
      </c>
      <c r="C45" s="52" t="s">
        <v>315</v>
      </c>
      <c r="D45" s="432">
        <f t="shared" si="2"/>
        <v>109638</v>
      </c>
      <c r="E45" s="68">
        <v>28597</v>
      </c>
      <c r="F45" s="435">
        <v>81041</v>
      </c>
      <c r="J45" s="4"/>
    </row>
    <row r="46" spans="1:10" ht="18.75" customHeight="1">
      <c r="A46" s="16">
        <v>3</v>
      </c>
      <c r="B46" s="19">
        <v>5141</v>
      </c>
      <c r="C46" s="50" t="s">
        <v>20</v>
      </c>
      <c r="D46" s="432">
        <f t="shared" si="2"/>
        <v>322315</v>
      </c>
      <c r="E46" s="434">
        <v>299368</v>
      </c>
      <c r="F46" s="440">
        <v>22947</v>
      </c>
      <c r="J46" s="4"/>
    </row>
    <row r="47" spans="1:10" ht="18.75" customHeight="1">
      <c r="A47" s="16">
        <v>4</v>
      </c>
      <c r="B47" s="21">
        <v>5213</v>
      </c>
      <c r="C47" s="57" t="s">
        <v>339</v>
      </c>
      <c r="D47" s="385">
        <f t="shared" si="2"/>
        <v>1564654</v>
      </c>
      <c r="E47" s="38">
        <v>1564654</v>
      </c>
      <c r="F47" s="441"/>
      <c r="J47" s="4"/>
    </row>
    <row r="48" spans="1:10" ht="18.75" customHeight="1">
      <c r="A48" s="16">
        <v>5</v>
      </c>
      <c r="B48" s="21">
        <v>5213</v>
      </c>
      <c r="C48" s="416" t="s">
        <v>338</v>
      </c>
      <c r="D48" s="385">
        <f t="shared" si="2"/>
        <v>142067</v>
      </c>
      <c r="E48" s="74">
        <v>140407</v>
      </c>
      <c r="F48" s="437">
        <v>1660</v>
      </c>
      <c r="J48" s="4"/>
    </row>
    <row r="49" spans="1:10" ht="18.75">
      <c r="A49" s="16">
        <v>6</v>
      </c>
      <c r="B49" s="21" t="s">
        <v>23</v>
      </c>
      <c r="C49" s="57" t="s">
        <v>340</v>
      </c>
      <c r="D49" s="385">
        <f t="shared" si="2"/>
        <v>30</v>
      </c>
      <c r="E49" s="74"/>
      <c r="F49" s="437">
        <v>30</v>
      </c>
      <c r="J49" s="4"/>
    </row>
    <row r="50" spans="1:10" ht="18.75">
      <c r="A50" s="16">
        <v>7</v>
      </c>
      <c r="B50" s="21" t="s">
        <v>21</v>
      </c>
      <c r="C50" s="57" t="s">
        <v>22</v>
      </c>
      <c r="D50" s="385">
        <f t="shared" si="2"/>
        <v>416355</v>
      </c>
      <c r="E50" s="74">
        <v>405782</v>
      </c>
      <c r="F50" s="437">
        <v>10573</v>
      </c>
      <c r="J50" s="4"/>
    </row>
    <row r="51" spans="1:10" ht="18.75">
      <c r="A51" s="16">
        <v>8</v>
      </c>
      <c r="B51" s="21">
        <v>5321</v>
      </c>
      <c r="C51" s="57" t="s">
        <v>18</v>
      </c>
      <c r="D51" s="430" t="s">
        <v>182</v>
      </c>
      <c r="E51" s="74">
        <v>958755</v>
      </c>
      <c r="F51" s="437">
        <v>392</v>
      </c>
      <c r="J51" s="4"/>
    </row>
    <row r="52" spans="1:6" ht="18.75">
      <c r="A52" s="16">
        <v>9</v>
      </c>
      <c r="B52" s="24">
        <v>5331</v>
      </c>
      <c r="C52" s="57" t="s">
        <v>15</v>
      </c>
      <c r="D52" s="385">
        <f>+E52+F52</f>
        <v>1568180</v>
      </c>
      <c r="E52" s="74">
        <v>1214856</v>
      </c>
      <c r="F52" s="437">
        <v>353324</v>
      </c>
    </row>
    <row r="53" spans="1:6" ht="18.75">
      <c r="A53" s="16">
        <v>10</v>
      </c>
      <c r="B53" s="21" t="s">
        <v>209</v>
      </c>
      <c r="C53" s="57" t="s">
        <v>341</v>
      </c>
      <c r="D53" s="385">
        <f>+E53+F53</f>
        <v>28245</v>
      </c>
      <c r="E53" s="74">
        <v>28085</v>
      </c>
      <c r="F53" s="437">
        <v>160</v>
      </c>
    </row>
    <row r="54" spans="1:6" ht="18.75">
      <c r="A54" s="16">
        <v>11</v>
      </c>
      <c r="B54" s="21">
        <v>5362</v>
      </c>
      <c r="C54" s="57" t="s">
        <v>232</v>
      </c>
      <c r="D54" s="385">
        <f>+E54+F54</f>
        <v>109726</v>
      </c>
      <c r="E54" s="74">
        <v>100000</v>
      </c>
      <c r="F54" s="437">
        <v>9726</v>
      </c>
    </row>
    <row r="55" spans="1:6" ht="18.75">
      <c r="A55" s="16">
        <v>12</v>
      </c>
      <c r="B55" s="21">
        <v>5901</v>
      </c>
      <c r="C55" s="58" t="s">
        <v>12</v>
      </c>
      <c r="D55" s="385">
        <f>+E55+F55</f>
        <v>67947</v>
      </c>
      <c r="E55" s="68">
        <v>55551</v>
      </c>
      <c r="F55" s="437">
        <v>12396</v>
      </c>
    </row>
    <row r="56" spans="1:6" ht="18.75">
      <c r="A56" s="16">
        <v>13</v>
      </c>
      <c r="B56" s="346" t="s">
        <v>251</v>
      </c>
      <c r="C56" s="58" t="s">
        <v>24</v>
      </c>
      <c r="D56" s="67">
        <f>+E56+F56</f>
        <v>3045027</v>
      </c>
      <c r="E56" s="74">
        <v>2251265</v>
      </c>
      <c r="F56" s="437">
        <v>793762</v>
      </c>
    </row>
    <row r="57" spans="1:6" ht="19.5" thickBot="1">
      <c r="A57" s="16">
        <v>14</v>
      </c>
      <c r="B57" s="319" t="s">
        <v>41</v>
      </c>
      <c r="C57" s="59" t="s">
        <v>322</v>
      </c>
      <c r="D57" s="71">
        <f>SUM(D44:D56)</f>
        <v>8276201</v>
      </c>
      <c r="E57" s="71">
        <f>SUM(E44:E56)</f>
        <v>7608360</v>
      </c>
      <c r="F57" s="71">
        <f>SUM(F44:F56)</f>
        <v>1626988</v>
      </c>
    </row>
    <row r="58" spans="1:6" ht="18.75">
      <c r="A58" s="16">
        <v>15</v>
      </c>
      <c r="B58" s="40" t="s">
        <v>25</v>
      </c>
      <c r="C58" s="416" t="s">
        <v>374</v>
      </c>
      <c r="D58" s="67">
        <f>+E58+F58</f>
        <v>8000</v>
      </c>
      <c r="E58" s="75">
        <v>8000</v>
      </c>
      <c r="F58" s="75"/>
    </row>
    <row r="59" spans="1:6" ht="18.75">
      <c r="A59" s="16">
        <v>16</v>
      </c>
      <c r="B59" s="40">
        <v>6341</v>
      </c>
      <c r="C59" s="57" t="s">
        <v>428</v>
      </c>
      <c r="D59" s="67"/>
      <c r="E59" s="67"/>
      <c r="F59" s="67">
        <v>100</v>
      </c>
    </row>
    <row r="60" spans="1:6" ht="18.75">
      <c r="A60" s="16">
        <v>17</v>
      </c>
      <c r="B60" s="32">
        <v>6351</v>
      </c>
      <c r="C60" s="60" t="s">
        <v>375</v>
      </c>
      <c r="D60" s="67">
        <f>+E60+F60</f>
        <v>1058</v>
      </c>
      <c r="E60" s="68"/>
      <c r="F60" s="68">
        <v>1058</v>
      </c>
    </row>
    <row r="61" spans="1:6" ht="18.75">
      <c r="A61" s="16">
        <v>18</v>
      </c>
      <c r="B61" s="345" t="s">
        <v>250</v>
      </c>
      <c r="C61" s="61" t="s">
        <v>32</v>
      </c>
      <c r="D61" s="67">
        <f>+E61+F61</f>
        <v>3922745</v>
      </c>
      <c r="E61" s="68">
        <f>3479405-E58-E60</f>
        <v>3471405</v>
      </c>
      <c r="F61" s="435">
        <v>451340</v>
      </c>
    </row>
    <row r="62" spans="1:6" ht="19.5" thickBot="1">
      <c r="A62" s="16">
        <v>19</v>
      </c>
      <c r="B62" s="322" t="s">
        <v>42</v>
      </c>
      <c r="C62" s="62" t="s">
        <v>429</v>
      </c>
      <c r="D62" s="73">
        <f>SUM(D58:D61)</f>
        <v>3931803</v>
      </c>
      <c r="E62" s="73">
        <f>SUM(E58:E61)</f>
        <v>3479405</v>
      </c>
      <c r="F62" s="73">
        <f>SUM(F58:F61)</f>
        <v>452498</v>
      </c>
    </row>
    <row r="63" spans="1:6" ht="19.5" thickBot="1">
      <c r="A63" s="27">
        <v>20</v>
      </c>
      <c r="B63" s="321" t="s">
        <v>44</v>
      </c>
      <c r="C63" s="33" t="s">
        <v>430</v>
      </c>
      <c r="D63" s="45">
        <f>+D57+D62</f>
        <v>12208004</v>
      </c>
      <c r="E63" s="45">
        <f>+E57+E62</f>
        <v>11087765</v>
      </c>
      <c r="F63" s="45">
        <f>+F57+F62</f>
        <v>2079486</v>
      </c>
    </row>
    <row r="64" spans="1:6" ht="9.75" customHeight="1" thickBot="1">
      <c r="A64" s="1"/>
      <c r="B64" s="43"/>
      <c r="C64" s="44"/>
      <c r="D64" s="44"/>
      <c r="E64" s="44"/>
      <c r="F64" s="44"/>
    </row>
    <row r="65" spans="1:6" ht="16.5" thickBot="1">
      <c r="A65" s="25"/>
      <c r="B65" s="14" t="s">
        <v>35</v>
      </c>
      <c r="C65" s="8"/>
      <c r="D65" s="79" t="s">
        <v>411</v>
      </c>
      <c r="E65" s="77"/>
      <c r="F65" s="78"/>
    </row>
    <row r="66" spans="1:6" ht="15.75">
      <c r="A66" s="485" t="s">
        <v>0</v>
      </c>
      <c r="B66" s="13" t="s">
        <v>34</v>
      </c>
      <c r="C66" s="11" t="s">
        <v>16</v>
      </c>
      <c r="D66" s="35" t="s">
        <v>221</v>
      </c>
      <c r="E66" s="35"/>
      <c r="F66" s="35"/>
    </row>
    <row r="67" spans="1:6" ht="16.5" thickBot="1">
      <c r="A67" s="41"/>
      <c r="B67" s="30" t="s">
        <v>33</v>
      </c>
      <c r="C67" s="9"/>
      <c r="D67" s="42" t="s">
        <v>50</v>
      </c>
      <c r="E67" s="42" t="s">
        <v>50</v>
      </c>
      <c r="F67" s="42" t="s">
        <v>49</v>
      </c>
    </row>
    <row r="68" spans="1:6" ht="18.75">
      <c r="A68" s="31">
        <v>1</v>
      </c>
      <c r="B68" s="80">
        <v>8114</v>
      </c>
      <c r="C68" s="61" t="s">
        <v>412</v>
      </c>
      <c r="D68" s="534">
        <f>+E68+F68</f>
        <v>-1450000</v>
      </c>
      <c r="E68" s="39">
        <v>-1450000</v>
      </c>
      <c r="F68" s="39"/>
    </row>
    <row r="69" spans="1:6" ht="18.75" customHeight="1">
      <c r="A69" s="16">
        <v>2</v>
      </c>
      <c r="B69" s="18">
        <v>8115</v>
      </c>
      <c r="C69" s="50" t="s">
        <v>19</v>
      </c>
      <c r="D69" s="432">
        <f>+E69+F69</f>
        <v>1633634</v>
      </c>
      <c r="E69" s="384">
        <v>1496647</v>
      </c>
      <c r="F69" s="384">
        <v>136987</v>
      </c>
    </row>
    <row r="70" spans="1:6" ht="18.75" customHeight="1">
      <c r="A70" s="26">
        <v>3</v>
      </c>
      <c r="B70" s="18">
        <v>8123</v>
      </c>
      <c r="C70" s="50" t="s">
        <v>342</v>
      </c>
      <c r="D70" s="68">
        <f>+E70+F70</f>
        <v>28500</v>
      </c>
      <c r="E70" s="384"/>
      <c r="F70" s="384">
        <v>28500</v>
      </c>
    </row>
    <row r="71" spans="1:8" ht="18.75">
      <c r="A71" s="26">
        <v>4</v>
      </c>
      <c r="B71" s="24">
        <v>8124</v>
      </c>
      <c r="C71" s="50" t="s">
        <v>376</v>
      </c>
      <c r="D71" s="76" t="s">
        <v>182</v>
      </c>
      <c r="E71" s="74"/>
      <c r="F71" s="74">
        <v>-51717</v>
      </c>
      <c r="H71" s="309"/>
    </row>
    <row r="72" spans="1:8" ht="18.75">
      <c r="A72" s="26">
        <v>5</v>
      </c>
      <c r="B72" s="12">
        <v>8124</v>
      </c>
      <c r="C72" s="50" t="s">
        <v>216</v>
      </c>
      <c r="D72" s="68">
        <f>+E72+F72</f>
        <v>-89738</v>
      </c>
      <c r="E72" s="68">
        <v>-13000</v>
      </c>
      <c r="F72" s="68">
        <v>-76738</v>
      </c>
      <c r="H72" s="309"/>
    </row>
    <row r="73" spans="1:8" ht="19.5" thickBot="1">
      <c r="A73" s="16">
        <v>6</v>
      </c>
      <c r="B73" s="24">
        <v>8223</v>
      </c>
      <c r="C73" s="57" t="s">
        <v>324</v>
      </c>
      <c r="D73" s="74">
        <f>+E73+F73</f>
        <v>1772000</v>
      </c>
      <c r="E73" s="74">
        <v>1772000</v>
      </c>
      <c r="F73" s="74"/>
      <c r="H73" s="309"/>
    </row>
    <row r="74" spans="1:8" ht="19.5" thickBot="1">
      <c r="A74" s="41">
        <v>7</v>
      </c>
      <c r="B74" s="487" t="s">
        <v>45</v>
      </c>
      <c r="C74" s="488" t="s">
        <v>425</v>
      </c>
      <c r="D74" s="323">
        <f>SUM(D68:D73)</f>
        <v>1894396</v>
      </c>
      <c r="E74" s="323">
        <f>SUM(E68:E73)</f>
        <v>1805647</v>
      </c>
      <c r="F74" s="323">
        <f>SUM(F68:F73)</f>
        <v>37032</v>
      </c>
      <c r="H74" s="318"/>
    </row>
    <row r="75" spans="5:6" ht="8.25" customHeight="1" thickBot="1">
      <c r="E75" s="5"/>
      <c r="F75" s="5"/>
    </row>
    <row r="76" spans="1:6" ht="16.5" thickBot="1">
      <c r="A76" s="25"/>
      <c r="B76" s="14" t="s">
        <v>33</v>
      </c>
      <c r="C76" s="8"/>
      <c r="D76" s="79" t="s">
        <v>411</v>
      </c>
      <c r="E76" s="77"/>
      <c r="F76" s="78"/>
    </row>
    <row r="77" spans="1:6" ht="15.75">
      <c r="A77" s="486" t="s">
        <v>0</v>
      </c>
      <c r="B77" s="13"/>
      <c r="C77" s="11" t="s">
        <v>13</v>
      </c>
      <c r="D77" s="35" t="s">
        <v>221</v>
      </c>
      <c r="E77" s="35"/>
      <c r="F77" s="35"/>
    </row>
    <row r="78" spans="1:6" ht="16.5" thickBot="1">
      <c r="A78" s="29"/>
      <c r="B78" s="30"/>
      <c r="C78" s="9"/>
      <c r="D78" s="42" t="s">
        <v>50</v>
      </c>
      <c r="E78" s="42" t="s">
        <v>227</v>
      </c>
      <c r="F78" s="42" t="s">
        <v>49</v>
      </c>
    </row>
    <row r="79" spans="1:6" ht="18.75">
      <c r="A79" s="31">
        <v>1</v>
      </c>
      <c r="B79" s="347" t="s">
        <v>252</v>
      </c>
      <c r="C79" s="63" t="s">
        <v>47</v>
      </c>
      <c r="D79" s="39">
        <f>+D39</f>
        <v>10313608</v>
      </c>
      <c r="E79" s="39">
        <f>+E39</f>
        <v>9282118</v>
      </c>
      <c r="F79" s="39">
        <f>+F39</f>
        <v>2042454</v>
      </c>
    </row>
    <row r="80" spans="1:6" ht="18.75">
      <c r="A80" s="26">
        <v>2</v>
      </c>
      <c r="B80" s="348" t="s">
        <v>253</v>
      </c>
      <c r="C80" s="64" t="s">
        <v>48</v>
      </c>
      <c r="D80" s="37">
        <f>+D63</f>
        <v>12208004</v>
      </c>
      <c r="E80" s="37">
        <f>+E63</f>
        <v>11087765</v>
      </c>
      <c r="F80" s="37">
        <f>+F63</f>
        <v>2079486</v>
      </c>
    </row>
    <row r="81" spans="1:6" ht="19.5" thickBot="1">
      <c r="A81" s="27">
        <v>3</v>
      </c>
      <c r="B81" s="324"/>
      <c r="C81" s="65" t="s">
        <v>46</v>
      </c>
      <c r="D81" s="36">
        <f>+D79-D80</f>
        <v>-1894396</v>
      </c>
      <c r="E81" s="36">
        <f>+E79-E80</f>
        <v>-1805647</v>
      </c>
      <c r="F81" s="36">
        <f>+F79-F80</f>
        <v>-37032</v>
      </c>
    </row>
    <row r="82" spans="1:6" ht="19.5" thickBot="1">
      <c r="A82" s="47">
        <v>4</v>
      </c>
      <c r="B82" s="349" t="s">
        <v>45</v>
      </c>
      <c r="C82" s="66" t="s">
        <v>14</v>
      </c>
      <c r="D82" s="46">
        <f>+D74</f>
        <v>1894396</v>
      </c>
      <c r="E82" s="46">
        <f>+E74</f>
        <v>1805647</v>
      </c>
      <c r="F82" s="46">
        <f>+F74</f>
        <v>37032</v>
      </c>
    </row>
    <row r="83" ht="7.5" customHeight="1"/>
    <row r="84" spans="1:3" ht="18.75">
      <c r="A84" s="325" t="s">
        <v>182</v>
      </c>
      <c r="B84" s="81" t="s">
        <v>303</v>
      </c>
      <c r="C84" s="82"/>
    </row>
    <row r="87" ht="15.75">
      <c r="D87" s="386"/>
    </row>
  </sheetData>
  <printOptions horizontalCentered="1"/>
  <pageMargins left="0.5905511811023623" right="0.5905511811023623" top="0.2755905511811024" bottom="0.1968503937007874" header="0" footer="0"/>
  <pageSetup fitToHeight="1" fitToWidth="1" horizontalDpi="600" verticalDpi="600" orientation="portrait" paperSize="9" scale="54" r:id="rId1"/>
  <rowBreaks count="1" manualBreakCount="1">
    <brk id="40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75" zoomScaleNormal="75" workbookViewId="0" topLeftCell="A1">
      <selection activeCell="F5" sqref="F5"/>
    </sheetView>
  </sheetViews>
  <sheetFormatPr defaultColWidth="8.796875" defaultRowHeight="15"/>
  <cols>
    <col min="1" max="1" width="8.8984375" style="87" customWidth="1"/>
    <col min="2" max="2" width="49.69921875" style="87" customWidth="1"/>
    <col min="3" max="3" width="19.59765625" style="87" bestFit="1" customWidth="1"/>
    <col min="4" max="4" width="18.19921875" style="87" customWidth="1"/>
    <col min="5" max="16384" width="8.8984375" style="87" customWidth="1"/>
  </cols>
  <sheetData>
    <row r="1" spans="1:4" ht="24.75" customHeight="1">
      <c r="A1" s="563" t="s">
        <v>195</v>
      </c>
      <c r="B1" s="563"/>
      <c r="C1" s="563"/>
      <c r="D1" s="563"/>
    </row>
    <row r="2" spans="1:4" ht="24.75" customHeight="1">
      <c r="A2" s="564" t="s">
        <v>413</v>
      </c>
      <c r="B2" s="564"/>
      <c r="C2" s="564"/>
      <c r="D2" s="564"/>
    </row>
    <row r="4" spans="1:4" ht="18.75">
      <c r="A4" s="88" t="s">
        <v>303</v>
      </c>
      <c r="B4" s="89"/>
      <c r="C4" s="89"/>
      <c r="D4" s="90"/>
    </row>
    <row r="6" ht="16.5" thickBot="1">
      <c r="D6" s="91" t="s">
        <v>196</v>
      </c>
    </row>
    <row r="7" spans="1:4" ht="16.5" thickBot="1">
      <c r="A7" s="92"/>
      <c r="B7" s="92"/>
      <c r="C7" s="93" t="s">
        <v>197</v>
      </c>
      <c r="D7" s="94"/>
    </row>
    <row r="8" spans="1:4" ht="15.75">
      <c r="A8" s="119" t="s">
        <v>35</v>
      </c>
      <c r="B8" s="119" t="s">
        <v>222</v>
      </c>
      <c r="C8" s="95" t="s">
        <v>198</v>
      </c>
      <c r="D8" s="95" t="s">
        <v>198</v>
      </c>
    </row>
    <row r="9" spans="1:4" ht="16.5" thickBot="1">
      <c r="A9" s="96"/>
      <c r="B9" s="96"/>
      <c r="C9" s="97" t="s">
        <v>228</v>
      </c>
      <c r="D9" s="98" t="s">
        <v>199</v>
      </c>
    </row>
    <row r="10" spans="1:4" ht="15.75">
      <c r="A10" s="99"/>
      <c r="B10" s="99"/>
      <c r="C10" s="100"/>
      <c r="D10" s="100"/>
    </row>
    <row r="11" spans="1:4" ht="15.75">
      <c r="A11" s="101"/>
      <c r="B11" s="101" t="s">
        <v>1</v>
      </c>
      <c r="C11" s="100"/>
      <c r="D11" s="100"/>
    </row>
    <row r="12" spans="1:4" ht="15.75">
      <c r="A12" s="102">
        <v>2441</v>
      </c>
      <c r="B12" s="99" t="s">
        <v>382</v>
      </c>
      <c r="C12" s="100">
        <f>C36</f>
        <v>51717</v>
      </c>
      <c r="D12" s="100"/>
    </row>
    <row r="13" spans="1:4" ht="15.75">
      <c r="A13" s="102">
        <v>4121</v>
      </c>
      <c r="B13" s="99" t="s">
        <v>387</v>
      </c>
      <c r="C13" s="100">
        <f>C52</f>
        <v>958755</v>
      </c>
      <c r="D13" s="100">
        <f>D52</f>
        <v>392</v>
      </c>
    </row>
    <row r="14" spans="1:4" ht="16.5" thickBot="1">
      <c r="A14" s="102">
        <v>4221</v>
      </c>
      <c r="B14" s="99" t="s">
        <v>434</v>
      </c>
      <c r="C14" s="556"/>
      <c r="D14" s="556">
        <f>D53</f>
        <v>100</v>
      </c>
    </row>
    <row r="15" spans="1:4" ht="16.5" thickBot="1">
      <c r="A15" s="103"/>
      <c r="B15" s="104" t="s">
        <v>47</v>
      </c>
      <c r="C15" s="105">
        <f>SUM(C12:C13)</f>
        <v>1010472</v>
      </c>
      <c r="D15" s="105">
        <f>SUM(D10:D14)</f>
        <v>492</v>
      </c>
    </row>
    <row r="16" spans="1:4" ht="15.75">
      <c r="A16" s="102"/>
      <c r="B16" s="99"/>
      <c r="C16" s="100"/>
      <c r="D16" s="100"/>
    </row>
    <row r="17" spans="1:4" ht="15.75">
      <c r="A17" s="106"/>
      <c r="B17" s="101" t="s">
        <v>11</v>
      </c>
      <c r="C17" s="100"/>
      <c r="D17" s="100"/>
    </row>
    <row r="18" spans="1:4" ht="15.75">
      <c r="A18" s="102">
        <v>5321</v>
      </c>
      <c r="B18" s="107" t="s">
        <v>200</v>
      </c>
      <c r="C18" s="100">
        <f>+C40</f>
        <v>958755</v>
      </c>
      <c r="D18" s="100">
        <f>D57</f>
        <v>392</v>
      </c>
    </row>
    <row r="19" spans="1:4" ht="16.5" thickBot="1">
      <c r="A19" s="102">
        <v>6341</v>
      </c>
      <c r="B19" s="107" t="s">
        <v>437</v>
      </c>
      <c r="C19" s="100"/>
      <c r="D19" s="100">
        <f>D58</f>
        <v>100</v>
      </c>
    </row>
    <row r="20" spans="1:4" ht="16.5" thickBot="1">
      <c r="A20" s="103"/>
      <c r="B20" s="104" t="s">
        <v>48</v>
      </c>
      <c r="C20" s="108">
        <f>SUM(C16:C18)</f>
        <v>958755</v>
      </c>
      <c r="D20" s="108">
        <f>SUM(D16:D19)</f>
        <v>492</v>
      </c>
    </row>
    <row r="21" spans="1:4" ht="16.5" thickBot="1">
      <c r="A21" s="109"/>
      <c r="B21" s="110" t="s">
        <v>201</v>
      </c>
      <c r="C21" s="111">
        <f>C15-C20</f>
        <v>51717</v>
      </c>
      <c r="D21" s="111">
        <f>D15-D20</f>
        <v>0</v>
      </c>
    </row>
    <row r="22" spans="1:4" ht="15.75">
      <c r="A22" s="102"/>
      <c r="B22" s="99"/>
      <c r="C22" s="100"/>
      <c r="D22" s="100"/>
    </row>
    <row r="23" spans="1:4" ht="15.75">
      <c r="A23" s="106"/>
      <c r="B23" s="101" t="s">
        <v>16</v>
      </c>
      <c r="C23" s="112"/>
      <c r="D23" s="100"/>
    </row>
    <row r="24" spans="1:4" ht="16.5" thickBot="1">
      <c r="A24" s="113">
        <v>8124</v>
      </c>
      <c r="B24" s="96" t="s">
        <v>383</v>
      </c>
      <c r="C24" s="114">
        <f>C63</f>
        <v>-51717</v>
      </c>
      <c r="D24" s="114"/>
    </row>
    <row r="25" spans="1:4" ht="16.5" thickBot="1">
      <c r="A25" s="109"/>
      <c r="B25" s="110" t="s">
        <v>202</v>
      </c>
      <c r="C25" s="111">
        <f>SUM(C23:C24)</f>
        <v>-51717</v>
      </c>
      <c r="D25" s="111">
        <f>SUM(D24)</f>
        <v>0</v>
      </c>
    </row>
    <row r="26" spans="1:4" ht="16.5" thickBot="1">
      <c r="A26" s="109"/>
      <c r="B26" s="110"/>
      <c r="C26" s="111"/>
      <c r="D26" s="111"/>
    </row>
    <row r="27" spans="1:4" ht="16.5" thickBot="1">
      <c r="A27" s="115"/>
      <c r="B27" s="116" t="s">
        <v>226</v>
      </c>
      <c r="C27" s="111">
        <f>C21+C25</f>
        <v>0</v>
      </c>
      <c r="D27" s="111">
        <f>D21+D25</f>
        <v>0</v>
      </c>
    </row>
    <row r="28" ht="15.75">
      <c r="B28" s="87" t="s">
        <v>223</v>
      </c>
    </row>
    <row r="30" ht="16.5" thickBot="1">
      <c r="C30" s="91" t="s">
        <v>196</v>
      </c>
    </row>
    <row r="31" spans="1:3" ht="15.75">
      <c r="A31" s="117"/>
      <c r="B31" s="117"/>
      <c r="C31" s="118" t="s">
        <v>203</v>
      </c>
    </row>
    <row r="32" spans="1:3" ht="15.75">
      <c r="A32" s="119" t="s">
        <v>35</v>
      </c>
      <c r="B32" s="125" t="s">
        <v>229</v>
      </c>
      <c r="C32" s="119" t="s">
        <v>198</v>
      </c>
    </row>
    <row r="33" spans="1:3" ht="16.5" thickBot="1">
      <c r="A33" s="96"/>
      <c r="B33" s="96"/>
      <c r="C33" s="98" t="s">
        <v>230</v>
      </c>
    </row>
    <row r="34" spans="1:3" ht="15.75">
      <c r="A34" s="99"/>
      <c r="B34" s="99"/>
      <c r="C34" s="100"/>
    </row>
    <row r="35" spans="1:3" ht="15.75">
      <c r="A35" s="101"/>
      <c r="B35" s="101" t="s">
        <v>1</v>
      </c>
      <c r="C35" s="100"/>
    </row>
    <row r="36" spans="1:3" ht="16.5" thickBot="1">
      <c r="A36" s="99">
        <v>2441</v>
      </c>
      <c r="B36" s="99" t="s">
        <v>384</v>
      </c>
      <c r="C36" s="100">
        <f>Bilance!E25</f>
        <v>51717</v>
      </c>
    </row>
    <row r="37" spans="1:3" ht="16.5" thickBot="1">
      <c r="A37" s="104"/>
      <c r="B37" s="104" t="s">
        <v>47</v>
      </c>
      <c r="C37" s="108">
        <f>SUM(C36:C36)</f>
        <v>51717</v>
      </c>
    </row>
    <row r="38" spans="1:3" ht="15.75">
      <c r="A38" s="99"/>
      <c r="B38" s="99"/>
      <c r="C38" s="100"/>
    </row>
    <row r="39" spans="1:3" ht="15.75">
      <c r="A39" s="101"/>
      <c r="B39" s="101" t="s">
        <v>11</v>
      </c>
      <c r="C39" s="100"/>
    </row>
    <row r="40" spans="1:3" ht="16.5" thickBot="1">
      <c r="A40" s="99">
        <v>5321</v>
      </c>
      <c r="B40" s="99" t="s">
        <v>204</v>
      </c>
      <c r="C40" s="100">
        <f>Bilance!E51</f>
        <v>958755</v>
      </c>
    </row>
    <row r="41" spans="1:3" ht="16.5" thickBot="1">
      <c r="A41" s="104"/>
      <c r="B41" s="104" t="s">
        <v>48</v>
      </c>
      <c r="C41" s="108">
        <f>SUM(C40:C40)</f>
        <v>958755</v>
      </c>
    </row>
    <row r="42" spans="1:3" ht="16.5" thickBot="1">
      <c r="A42" s="110"/>
      <c r="B42" s="110" t="s">
        <v>201</v>
      </c>
      <c r="C42" s="111">
        <f>C37-C41</f>
        <v>-907038</v>
      </c>
    </row>
    <row r="46" ht="16.5" thickBot="1">
      <c r="D46" s="91" t="s">
        <v>196</v>
      </c>
    </row>
    <row r="47" spans="1:4" ht="16.5" thickBot="1">
      <c r="A47" s="120"/>
      <c r="B47" s="120"/>
      <c r="C47" s="93" t="s">
        <v>197</v>
      </c>
      <c r="D47" s="94"/>
    </row>
    <row r="48" spans="1:4" ht="15.75">
      <c r="A48" s="124" t="s">
        <v>35</v>
      </c>
      <c r="B48" s="124" t="s">
        <v>205</v>
      </c>
      <c r="C48" s="118" t="s">
        <v>198</v>
      </c>
      <c r="D48" s="118" t="s">
        <v>198</v>
      </c>
    </row>
    <row r="49" spans="1:4" ht="16.5" thickBot="1">
      <c r="A49" s="96"/>
      <c r="B49" s="96"/>
      <c r="C49" s="98" t="s">
        <v>230</v>
      </c>
      <c r="D49" s="98" t="s">
        <v>206</v>
      </c>
    </row>
    <row r="50" spans="1:4" ht="15.75">
      <c r="A50" s="99"/>
      <c r="B50" s="99"/>
      <c r="C50" s="100"/>
      <c r="D50" s="100"/>
    </row>
    <row r="51" spans="1:4" ht="15.75">
      <c r="A51" s="101"/>
      <c r="B51" s="101" t="s">
        <v>1</v>
      </c>
      <c r="C51" s="100"/>
      <c r="D51" s="100"/>
    </row>
    <row r="52" spans="1:4" ht="15.75">
      <c r="A52" s="99">
        <v>4121</v>
      </c>
      <c r="B52" s="99" t="s">
        <v>386</v>
      </c>
      <c r="C52" s="100">
        <f>Bilance!F33</f>
        <v>958755</v>
      </c>
      <c r="D52" s="100">
        <f>Bilance!F34</f>
        <v>392</v>
      </c>
    </row>
    <row r="53" spans="1:4" ht="16.5" thickBot="1">
      <c r="A53" s="99">
        <v>4221</v>
      </c>
      <c r="B53" s="99" t="s">
        <v>435</v>
      </c>
      <c r="C53" s="100"/>
      <c r="D53" s="100">
        <v>100</v>
      </c>
    </row>
    <row r="54" spans="1:4" ht="16.5" thickBot="1">
      <c r="A54" s="104"/>
      <c r="B54" s="104" t="s">
        <v>47</v>
      </c>
      <c r="C54" s="108">
        <f>SUM(C50:C52)</f>
        <v>958755</v>
      </c>
      <c r="D54" s="108">
        <f>SUM(D50:D53)</f>
        <v>492</v>
      </c>
    </row>
    <row r="55" spans="1:4" ht="15.75">
      <c r="A55" s="99"/>
      <c r="B55" s="99"/>
      <c r="C55" s="100"/>
      <c r="D55" s="100"/>
    </row>
    <row r="56" spans="1:4" ht="15.75">
      <c r="A56" s="101"/>
      <c r="B56" s="101" t="s">
        <v>11</v>
      </c>
      <c r="C56" s="100"/>
      <c r="D56" s="100"/>
    </row>
    <row r="57" spans="1:4" ht="15.75">
      <c r="A57" s="99">
        <v>5321</v>
      </c>
      <c r="B57" s="99" t="s">
        <v>388</v>
      </c>
      <c r="C57" s="100"/>
      <c r="D57" s="100">
        <f>Bilance!F51</f>
        <v>392</v>
      </c>
    </row>
    <row r="58" spans="1:4" ht="16.5" thickBot="1">
      <c r="A58" s="99">
        <v>6341</v>
      </c>
      <c r="B58" s="99" t="s">
        <v>436</v>
      </c>
      <c r="C58" s="100"/>
      <c r="D58" s="100">
        <v>100</v>
      </c>
    </row>
    <row r="59" spans="1:4" ht="16.5" thickBot="1">
      <c r="A59" s="104"/>
      <c r="B59" s="104" t="s">
        <v>48</v>
      </c>
      <c r="C59" s="108">
        <v>0</v>
      </c>
      <c r="D59" s="108">
        <f>SUM(D57:D58)</f>
        <v>492</v>
      </c>
    </row>
    <row r="60" spans="1:4" ht="16.5" thickBot="1">
      <c r="A60" s="110"/>
      <c r="B60" s="110" t="s">
        <v>201</v>
      </c>
      <c r="C60" s="111">
        <f>C54-C59</f>
        <v>958755</v>
      </c>
      <c r="D60" s="111">
        <f>D54-D59</f>
        <v>0</v>
      </c>
    </row>
    <row r="61" spans="1:4" ht="15.75">
      <c r="A61" s="99"/>
      <c r="B61" s="99"/>
      <c r="C61" s="100"/>
      <c r="D61" s="100"/>
    </row>
    <row r="62" spans="1:4" ht="15.75">
      <c r="A62" s="101"/>
      <c r="B62" s="101" t="s">
        <v>16</v>
      </c>
      <c r="C62" s="112"/>
      <c r="D62" s="100"/>
    </row>
    <row r="63" spans="1:4" ht="16.5" thickBot="1">
      <c r="A63" s="96">
        <v>8124</v>
      </c>
      <c r="B63" s="96" t="s">
        <v>385</v>
      </c>
      <c r="C63" s="121">
        <f>Bilance!F71</f>
        <v>-51717</v>
      </c>
      <c r="D63" s="121"/>
    </row>
    <row r="64" spans="1:4" ht="16.5" thickBot="1">
      <c r="A64" s="110"/>
      <c r="B64" s="110" t="s">
        <v>202</v>
      </c>
      <c r="C64" s="122">
        <f>SUM(C63:C63)</f>
        <v>-51717</v>
      </c>
      <c r="D64" s="111">
        <v>0</v>
      </c>
    </row>
    <row r="66" ht="15.75">
      <c r="C66" s="123"/>
    </row>
  </sheetData>
  <mergeCells count="2">
    <mergeCell ref="A1:D1"/>
    <mergeCell ref="A2:D2"/>
  </mergeCells>
  <printOptions horizontalCentered="1" verticalCentered="1"/>
  <pageMargins left="0.7874015748031497" right="0.7874015748031497" top="0.71" bottom="0.74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75" zoomScaleNormal="75" zoomScaleSheetLayoutView="75" workbookViewId="0" topLeftCell="A1">
      <selection activeCell="A37" sqref="A37"/>
    </sheetView>
  </sheetViews>
  <sheetFormatPr defaultColWidth="8.796875" defaultRowHeight="15"/>
  <cols>
    <col min="1" max="1" width="8.3984375" style="133" customWidth="1"/>
    <col min="2" max="2" width="56.59765625" style="133" bestFit="1" customWidth="1"/>
    <col min="3" max="11" width="15" style="133" customWidth="1"/>
    <col min="12" max="12" width="16.69921875" style="133" customWidth="1"/>
    <col min="13" max="15" width="15.796875" style="133" customWidth="1"/>
    <col min="16" max="16384" width="8.8984375" style="133" customWidth="1"/>
  </cols>
  <sheetData>
    <row r="1" spans="1:6" ht="20.25">
      <c r="A1" s="196" t="s">
        <v>414</v>
      </c>
      <c r="B1" s="127"/>
      <c r="C1" s="127"/>
      <c r="F1" s="155"/>
    </row>
    <row r="2" spans="1:6" ht="20.25">
      <c r="A2" s="126"/>
      <c r="B2" s="127"/>
      <c r="C2" s="127"/>
      <c r="F2" s="155"/>
    </row>
    <row r="3" ht="21" thickBot="1">
      <c r="F3" s="155"/>
    </row>
    <row r="4" spans="1:6" ht="41.25" thickBot="1">
      <c r="A4" s="359" t="s">
        <v>69</v>
      </c>
      <c r="B4" s="445" t="s">
        <v>70</v>
      </c>
      <c r="C4" s="446" t="s">
        <v>224</v>
      </c>
      <c r="D4" s="326" t="s">
        <v>227</v>
      </c>
      <c r="E4" s="327" t="s">
        <v>49</v>
      </c>
      <c r="F4" s="158"/>
    </row>
    <row r="5" spans="1:7" ht="20.25">
      <c r="A5" s="284">
        <v>1</v>
      </c>
      <c r="B5" s="301" t="s">
        <v>71</v>
      </c>
      <c r="C5" s="302">
        <f>+'Daňové a Transfery'!E41</f>
        <v>7323966</v>
      </c>
      <c r="D5" s="285">
        <f>+'Daňové a Transfery'!F41</f>
        <v>7096477</v>
      </c>
      <c r="E5" s="286">
        <f>+'Daňové a Transfery'!G41</f>
        <v>227489</v>
      </c>
      <c r="F5" s="287"/>
      <c r="G5" s="172"/>
    </row>
    <row r="6" spans="1:7" ht="20.25">
      <c r="A6" s="288">
        <v>2</v>
      </c>
      <c r="B6" s="303" t="s">
        <v>215</v>
      </c>
      <c r="C6" s="447">
        <f>+'N a K'!E113</f>
        <v>536575</v>
      </c>
      <c r="D6" s="305">
        <f>+D34</f>
        <v>449816</v>
      </c>
      <c r="E6" s="289">
        <f>+'N a K'!G113</f>
        <v>138476</v>
      </c>
      <c r="F6" s="287"/>
      <c r="G6" s="172"/>
    </row>
    <row r="7" spans="1:7" ht="20.25">
      <c r="A7" s="288">
        <v>3</v>
      </c>
      <c r="B7" s="303" t="s">
        <v>72</v>
      </c>
      <c r="C7" s="447">
        <f>+'N a K'!H113</f>
        <v>1129950</v>
      </c>
      <c r="D7" s="305">
        <f>+G34</f>
        <v>1129950</v>
      </c>
      <c r="E7" s="289">
        <f>+'N a K'!J113</f>
        <v>0</v>
      </c>
      <c r="F7" s="287"/>
      <c r="G7" s="172"/>
    </row>
    <row r="8" spans="1:7" ht="20.25">
      <c r="A8" s="288">
        <v>4</v>
      </c>
      <c r="B8" s="303" t="s">
        <v>445</v>
      </c>
      <c r="C8" s="447">
        <f>+'Daňové a Transfery'!E62</f>
        <v>1323117</v>
      </c>
      <c r="D8" s="305">
        <f>+'Daňové a Transfery'!F62</f>
        <v>605875</v>
      </c>
      <c r="E8" s="289">
        <f>+'Daňové a Transfery'!G62</f>
        <v>1676489</v>
      </c>
      <c r="F8" s="287"/>
      <c r="G8" s="172"/>
    </row>
    <row r="9" spans="1:7" ht="20.25">
      <c r="A9" s="290"/>
      <c r="B9" s="303"/>
      <c r="C9" s="290"/>
      <c r="D9" s="305"/>
      <c r="E9" s="289"/>
      <c r="F9" s="287"/>
      <c r="G9" s="172"/>
    </row>
    <row r="10" spans="1:7" ht="21" thickBot="1">
      <c r="A10" s="291"/>
      <c r="B10" s="307" t="s">
        <v>73</v>
      </c>
      <c r="C10" s="308">
        <f>SUM(C5:C9)</f>
        <v>10313608</v>
      </c>
      <c r="D10" s="292">
        <f>SUM(D5:D9)</f>
        <v>9282118</v>
      </c>
      <c r="E10" s="293">
        <f>SUM(E5:E8)</f>
        <v>2042454</v>
      </c>
      <c r="F10" s="294"/>
      <c r="G10" s="172"/>
    </row>
    <row r="11" spans="4:6" ht="20.25">
      <c r="D11" s="172"/>
      <c r="F11" s="155"/>
    </row>
    <row r="12" spans="3:6" ht="10.5" customHeight="1">
      <c r="C12" s="172"/>
      <c r="F12" s="155"/>
    </row>
    <row r="13" ht="21" thickBot="1"/>
    <row r="14" spans="1:12" ht="20.25">
      <c r="A14" s="567" t="s">
        <v>74</v>
      </c>
      <c r="B14" s="565" t="s">
        <v>75</v>
      </c>
      <c r="C14" s="295" t="s">
        <v>185</v>
      </c>
      <c r="D14" s="296"/>
      <c r="E14" s="297"/>
      <c r="F14" s="295" t="s">
        <v>186</v>
      </c>
      <c r="G14" s="296"/>
      <c r="H14" s="297"/>
      <c r="I14" s="295" t="s">
        <v>187</v>
      </c>
      <c r="J14" s="296"/>
      <c r="K14" s="298"/>
      <c r="L14" s="299"/>
    </row>
    <row r="15" spans="1:12" ht="41.25" thickBot="1">
      <c r="A15" s="568"/>
      <c r="B15" s="566"/>
      <c r="C15" s="328" t="s">
        <v>224</v>
      </c>
      <c r="D15" s="329" t="s">
        <v>227</v>
      </c>
      <c r="E15" s="329" t="s">
        <v>49</v>
      </c>
      <c r="F15" s="328" t="s">
        <v>224</v>
      </c>
      <c r="G15" s="329" t="s">
        <v>227</v>
      </c>
      <c r="H15" s="329" t="s">
        <v>49</v>
      </c>
      <c r="I15" s="328" t="s">
        <v>224</v>
      </c>
      <c r="J15" s="329" t="s">
        <v>227</v>
      </c>
      <c r="K15" s="334" t="s">
        <v>49</v>
      </c>
      <c r="L15" s="299"/>
    </row>
    <row r="16" spans="1:12" ht="20.25">
      <c r="A16" s="300"/>
      <c r="B16" s="301" t="s">
        <v>76</v>
      </c>
      <c r="C16" s="302">
        <f>+'N a K'!E9</f>
        <v>47134</v>
      </c>
      <c r="D16" s="285">
        <f>+'N a K'!F9</f>
        <v>98608</v>
      </c>
      <c r="E16" s="285">
        <f>+'N a K'!G9</f>
        <v>243</v>
      </c>
      <c r="F16" s="302"/>
      <c r="G16" s="285"/>
      <c r="H16" s="285"/>
      <c r="I16" s="302">
        <f>+'N a K'!K9</f>
        <v>47134</v>
      </c>
      <c r="J16" s="285">
        <f>+'N a K'!L9</f>
        <v>98608</v>
      </c>
      <c r="K16" s="286">
        <f>+'N a K'!M9</f>
        <v>243</v>
      </c>
      <c r="L16" s="287"/>
    </row>
    <row r="17" spans="1:12" ht="20.25">
      <c r="A17" s="290" t="s">
        <v>77</v>
      </c>
      <c r="B17" s="303" t="s">
        <v>78</v>
      </c>
      <c r="C17" s="304">
        <f>+'N a K'!E16</f>
        <v>18361</v>
      </c>
      <c r="D17" s="305">
        <f>+'N a K'!F16</f>
        <v>3323</v>
      </c>
      <c r="E17" s="305">
        <f>+'N a K'!G16</f>
        <v>15038</v>
      </c>
      <c r="F17" s="304"/>
      <c r="G17" s="305"/>
      <c r="H17" s="305"/>
      <c r="I17" s="304">
        <f>+'N a K'!K16</f>
        <v>18361</v>
      </c>
      <c r="J17" s="305">
        <f>+'N a K'!L16</f>
        <v>3323</v>
      </c>
      <c r="K17" s="289">
        <f>+'N a K'!M16</f>
        <v>15038</v>
      </c>
      <c r="L17" s="287"/>
    </row>
    <row r="18" spans="1:12" ht="20.25">
      <c r="A18" s="290" t="s">
        <v>79</v>
      </c>
      <c r="B18" s="303" t="s">
        <v>80</v>
      </c>
      <c r="C18" s="304">
        <f>+'N a K'!E23</f>
        <v>1126</v>
      </c>
      <c r="D18" s="305"/>
      <c r="E18" s="305">
        <f>+'N a K'!G23</f>
        <v>1126</v>
      </c>
      <c r="F18" s="304"/>
      <c r="G18" s="305"/>
      <c r="H18" s="305"/>
      <c r="I18" s="304">
        <f>+'N a K'!K23</f>
        <v>1126</v>
      </c>
      <c r="J18" s="305"/>
      <c r="K18" s="289">
        <f>+'N a K'!M23</f>
        <v>1126</v>
      </c>
      <c r="L18" s="287"/>
    </row>
    <row r="19" spans="1:12" ht="20.25">
      <c r="A19" s="290" t="s">
        <v>81</v>
      </c>
      <c r="B19" s="303" t="s">
        <v>82</v>
      </c>
      <c r="C19" s="304">
        <f>+'N a K'!E27</f>
        <v>28031</v>
      </c>
      <c r="D19" s="305">
        <f>+'N a K'!F27</f>
        <v>27800</v>
      </c>
      <c r="E19" s="305">
        <f>+'N a K'!G27</f>
        <v>231</v>
      </c>
      <c r="F19" s="304"/>
      <c r="G19" s="305"/>
      <c r="H19" s="305"/>
      <c r="I19" s="304">
        <f>+'N a K'!K27</f>
        <v>28031</v>
      </c>
      <c r="J19" s="305">
        <f>+'N a K'!L27</f>
        <v>27800</v>
      </c>
      <c r="K19" s="289">
        <f>+'N a K'!M27</f>
        <v>231</v>
      </c>
      <c r="L19" s="287"/>
    </row>
    <row r="20" spans="1:12" ht="20.25">
      <c r="A20" s="290" t="s">
        <v>83</v>
      </c>
      <c r="B20" s="303" t="s">
        <v>84</v>
      </c>
      <c r="C20" s="304">
        <f>+'N a K'!E33</f>
        <v>322</v>
      </c>
      <c r="D20" s="305">
        <f>+'N a K'!F33</f>
        <v>312</v>
      </c>
      <c r="E20" s="305">
        <f>+'N a K'!G33</f>
        <v>10</v>
      </c>
      <c r="F20" s="304"/>
      <c r="G20" s="305"/>
      <c r="H20" s="305"/>
      <c r="I20" s="304">
        <f>+'N a K'!K33</f>
        <v>322</v>
      </c>
      <c r="J20" s="305">
        <f>+'N a K'!L33</f>
        <v>312</v>
      </c>
      <c r="K20" s="289">
        <f>+'N a K'!M33</f>
        <v>10</v>
      </c>
      <c r="L20" s="287"/>
    </row>
    <row r="21" spans="1:12" ht="20.25">
      <c r="A21" s="290" t="s">
        <v>219</v>
      </c>
      <c r="B21" s="303" t="s">
        <v>352</v>
      </c>
      <c r="C21" s="304">
        <f>+'N a K'!E40+'N a K'!E43</f>
        <v>8956</v>
      </c>
      <c r="D21" s="305">
        <f>+'N a K'!F40+'N a K'!F43</f>
        <v>4675</v>
      </c>
      <c r="E21" s="305">
        <f>+'N a K'!G40+'N a K'!G43</f>
        <v>4281</v>
      </c>
      <c r="F21" s="304"/>
      <c r="G21" s="305"/>
      <c r="H21" s="305"/>
      <c r="I21" s="304">
        <f>+'N a K'!K40+'N a K'!K43</f>
        <v>8956</v>
      </c>
      <c r="J21" s="305">
        <f>+'N a K'!L40+'N a K'!L43</f>
        <v>4675</v>
      </c>
      <c r="K21" s="289">
        <f>+'N a K'!M40+'N a K'!M43</f>
        <v>4281</v>
      </c>
      <c r="L21" s="287"/>
    </row>
    <row r="22" spans="1:12" ht="20.25">
      <c r="A22" s="290" t="s">
        <v>85</v>
      </c>
      <c r="B22" s="303" t="s">
        <v>86</v>
      </c>
      <c r="C22" s="304">
        <f>+'N a K'!E56</f>
        <v>113102</v>
      </c>
      <c r="D22" s="305">
        <f>+'N a K'!F56</f>
        <v>106063</v>
      </c>
      <c r="E22" s="305">
        <f>+'N a K'!G56</f>
        <v>7039</v>
      </c>
      <c r="F22" s="304"/>
      <c r="G22" s="305"/>
      <c r="H22" s="305"/>
      <c r="I22" s="304">
        <f>+'N a K'!K56</f>
        <v>113102</v>
      </c>
      <c r="J22" s="305">
        <f>+'N a K'!L56</f>
        <v>106063</v>
      </c>
      <c r="K22" s="289">
        <f>+'N a K'!M56</f>
        <v>7039</v>
      </c>
      <c r="L22" s="287"/>
    </row>
    <row r="23" spans="1:12" ht="20.25">
      <c r="A23" s="290" t="s">
        <v>87</v>
      </c>
      <c r="B23" s="303" t="s">
        <v>88</v>
      </c>
      <c r="C23" s="304">
        <f>+'N a K'!E60</f>
        <v>2400</v>
      </c>
      <c r="D23" s="305">
        <f>+'N a K'!F60</f>
        <v>1075</v>
      </c>
      <c r="E23" s="305">
        <f>+'N a K'!G60</f>
        <v>1325</v>
      </c>
      <c r="F23" s="304"/>
      <c r="G23" s="305"/>
      <c r="H23" s="305"/>
      <c r="I23" s="304">
        <f>+'N a K'!K60</f>
        <v>2400</v>
      </c>
      <c r="J23" s="305">
        <f>+'N a K'!L60</f>
        <v>1075</v>
      </c>
      <c r="K23" s="289">
        <f>+'N a K'!M60</f>
        <v>1325</v>
      </c>
      <c r="L23" s="287"/>
    </row>
    <row r="24" spans="1:12" ht="20.25">
      <c r="A24" s="290" t="s">
        <v>89</v>
      </c>
      <c r="B24" s="303" t="s">
        <v>90</v>
      </c>
      <c r="C24" s="304">
        <f>+'N a K'!E63</f>
        <v>6233</v>
      </c>
      <c r="D24" s="305"/>
      <c r="E24" s="305">
        <f>+'N a K'!G63</f>
        <v>6233</v>
      </c>
      <c r="F24" s="304"/>
      <c r="G24" s="305"/>
      <c r="H24" s="305"/>
      <c r="I24" s="304">
        <f>+'N a K'!K63</f>
        <v>6233</v>
      </c>
      <c r="J24" s="305"/>
      <c r="K24" s="289">
        <f>+'N a K'!M63</f>
        <v>6233</v>
      </c>
      <c r="L24" s="287"/>
    </row>
    <row r="25" spans="1:12" ht="20.25">
      <c r="A25" s="290" t="s">
        <v>91</v>
      </c>
      <c r="B25" s="303" t="s">
        <v>92</v>
      </c>
      <c r="C25" s="304">
        <f>+'N a K'!E72</f>
        <v>156617</v>
      </c>
      <c r="D25" s="305">
        <f>+'N a K'!F72</f>
        <v>112315</v>
      </c>
      <c r="E25" s="305">
        <f>+'N a K'!G72</f>
        <v>44302</v>
      </c>
      <c r="F25" s="304">
        <f>+'N a K'!H72</f>
        <v>1129570</v>
      </c>
      <c r="G25" s="305">
        <f>+'N a K'!I72</f>
        <v>1129570</v>
      </c>
      <c r="H25" s="305"/>
      <c r="I25" s="304">
        <f>+'N a K'!K72</f>
        <v>1286187</v>
      </c>
      <c r="J25" s="305">
        <f>+'N a K'!L72</f>
        <v>1241885</v>
      </c>
      <c r="K25" s="289">
        <f>+'N a K'!M72</f>
        <v>44302</v>
      </c>
      <c r="L25" s="287"/>
    </row>
    <row r="26" spans="1:12" ht="20.25">
      <c r="A26" s="290" t="s">
        <v>93</v>
      </c>
      <c r="B26" s="303" t="s">
        <v>94</v>
      </c>
      <c r="C26" s="304">
        <f>+'N a K'!E78</f>
        <v>15006</v>
      </c>
      <c r="D26" s="305">
        <f>+'N a K'!F78</f>
        <v>14374</v>
      </c>
      <c r="E26" s="305">
        <f>+'N a K'!G78</f>
        <v>632</v>
      </c>
      <c r="F26" s="304"/>
      <c r="G26" s="305"/>
      <c r="H26" s="305"/>
      <c r="I26" s="304">
        <f>+'N a K'!K78</f>
        <v>15006</v>
      </c>
      <c r="J26" s="305">
        <f>+'N a K'!L78</f>
        <v>14374</v>
      </c>
      <c r="K26" s="289">
        <f>+'N a K'!M78</f>
        <v>632</v>
      </c>
      <c r="L26" s="287"/>
    </row>
    <row r="27" spans="1:12" ht="20.25">
      <c r="A27" s="290" t="s">
        <v>95</v>
      </c>
      <c r="B27" s="303" t="s">
        <v>264</v>
      </c>
      <c r="C27" s="304">
        <f>+'N a K'!E87</f>
        <v>29684</v>
      </c>
      <c r="D27" s="305">
        <f>+'N a K'!F87</f>
        <v>9295</v>
      </c>
      <c r="E27" s="305">
        <f>+'N a K'!G87</f>
        <v>20389</v>
      </c>
      <c r="F27" s="304"/>
      <c r="G27" s="305"/>
      <c r="H27" s="305"/>
      <c r="I27" s="304">
        <f>+'N a K'!K87</f>
        <v>29684</v>
      </c>
      <c r="J27" s="305">
        <f>+'N a K'!L87</f>
        <v>9295</v>
      </c>
      <c r="K27" s="289">
        <f>+'N a K'!M87</f>
        <v>20389</v>
      </c>
      <c r="L27" s="287"/>
    </row>
    <row r="28" spans="1:12" ht="20.25">
      <c r="A28" s="290" t="s">
        <v>96</v>
      </c>
      <c r="B28" s="303" t="s">
        <v>263</v>
      </c>
      <c r="C28" s="304">
        <f>+'N a K'!E92</f>
        <v>28</v>
      </c>
      <c r="D28" s="305">
        <f>+'N a K'!F92</f>
        <v>28</v>
      </c>
      <c r="E28" s="305"/>
      <c r="F28" s="304"/>
      <c r="G28" s="305"/>
      <c r="H28" s="305"/>
      <c r="I28" s="304">
        <f>+'N a K'!K92</f>
        <v>28</v>
      </c>
      <c r="J28" s="305">
        <f>+'N a K'!L92</f>
        <v>28</v>
      </c>
      <c r="K28" s="289"/>
      <c r="L28" s="287"/>
    </row>
    <row r="29" spans="1:12" ht="20.25">
      <c r="A29" s="290" t="s">
        <v>97</v>
      </c>
      <c r="B29" s="303" t="s">
        <v>98</v>
      </c>
      <c r="C29" s="304">
        <f>+'N a K'!E95</f>
        <v>26265</v>
      </c>
      <c r="D29" s="305">
        <f>+'N a K'!F95</f>
        <v>25970</v>
      </c>
      <c r="E29" s="305">
        <f>+'N a K'!G95</f>
        <v>295</v>
      </c>
      <c r="F29" s="304">
        <f>+'N a K'!H95</f>
        <v>80</v>
      </c>
      <c r="G29" s="305">
        <f>+'N a K'!I95</f>
        <v>80</v>
      </c>
      <c r="H29" s="305"/>
      <c r="I29" s="304">
        <f>+'N a K'!K95</f>
        <v>26345</v>
      </c>
      <c r="J29" s="305">
        <f>+'N a K'!L95</f>
        <v>26050</v>
      </c>
      <c r="K29" s="289">
        <f>+'N a K'!M95</f>
        <v>295</v>
      </c>
      <c r="L29" s="287"/>
    </row>
    <row r="30" spans="1:12" ht="20.25">
      <c r="A30" s="425">
        <v>55</v>
      </c>
      <c r="B30" s="303" t="s">
        <v>144</v>
      </c>
      <c r="C30" s="304">
        <f>+'N a K'!E98</f>
        <v>136</v>
      </c>
      <c r="D30" s="305"/>
      <c r="E30" s="305">
        <f>+'N a K'!G98</f>
        <v>136</v>
      </c>
      <c r="F30" s="304"/>
      <c r="G30" s="305"/>
      <c r="H30" s="305"/>
      <c r="I30" s="304">
        <f>+'N a K'!K98</f>
        <v>136</v>
      </c>
      <c r="J30" s="305"/>
      <c r="K30" s="289">
        <f>+'N a K'!M98</f>
        <v>136</v>
      </c>
      <c r="L30" s="287"/>
    </row>
    <row r="31" spans="1:12" ht="20.25">
      <c r="A31" s="290" t="s">
        <v>99</v>
      </c>
      <c r="B31" s="303" t="s">
        <v>300</v>
      </c>
      <c r="C31" s="304">
        <f>+'N a K'!E103</f>
        <v>45478</v>
      </c>
      <c r="D31" s="305">
        <f>+'N a K'!F103</f>
        <v>15748</v>
      </c>
      <c r="E31" s="305">
        <f>+'N a K'!G103</f>
        <v>29730</v>
      </c>
      <c r="F31" s="304">
        <f>+'N a K'!H103</f>
        <v>300</v>
      </c>
      <c r="G31" s="305">
        <f>'N a K'!I103</f>
        <v>300</v>
      </c>
      <c r="H31" s="305"/>
      <c r="I31" s="304">
        <f>+'N a K'!K103</f>
        <v>45778</v>
      </c>
      <c r="J31" s="305">
        <f>+'N a K'!L103</f>
        <v>16048</v>
      </c>
      <c r="K31" s="289">
        <f>+'N a K'!M103</f>
        <v>29730</v>
      </c>
      <c r="L31" s="287"/>
    </row>
    <row r="32" spans="1:12" ht="20.25">
      <c r="A32" s="290" t="s">
        <v>100</v>
      </c>
      <c r="B32" s="303" t="s">
        <v>265</v>
      </c>
      <c r="C32" s="304">
        <f>+'N a K'!E106</f>
        <v>30</v>
      </c>
      <c r="D32" s="305">
        <f>+'N a K'!F106</f>
        <v>30</v>
      </c>
      <c r="E32" s="305"/>
      <c r="F32" s="304"/>
      <c r="G32" s="305"/>
      <c r="H32" s="305"/>
      <c r="I32" s="304">
        <f>+'N a K'!K106</f>
        <v>30</v>
      </c>
      <c r="J32" s="305">
        <f>+'N a K'!L106</f>
        <v>30</v>
      </c>
      <c r="K32" s="289"/>
      <c r="L32" s="287"/>
    </row>
    <row r="33" spans="1:12" ht="20.25">
      <c r="A33" s="290" t="s">
        <v>101</v>
      </c>
      <c r="B33" s="303" t="s">
        <v>102</v>
      </c>
      <c r="C33" s="304">
        <f>+'N a K'!E109</f>
        <v>37666</v>
      </c>
      <c r="D33" s="305">
        <f>+'N a K'!F109</f>
        <v>30200</v>
      </c>
      <c r="E33" s="305">
        <f>+'N a K'!G109</f>
        <v>7466</v>
      </c>
      <c r="F33" s="304"/>
      <c r="G33" s="305"/>
      <c r="H33" s="305"/>
      <c r="I33" s="304">
        <f>+'N a K'!K109</f>
        <v>37666</v>
      </c>
      <c r="J33" s="305">
        <f>+'N a K'!L109</f>
        <v>30200</v>
      </c>
      <c r="K33" s="289">
        <f>+'N a K'!M109</f>
        <v>7466</v>
      </c>
      <c r="L33" s="287"/>
    </row>
    <row r="34" spans="1:12" ht="21" thickBot="1">
      <c r="A34" s="306"/>
      <c r="B34" s="307" t="s">
        <v>73</v>
      </c>
      <c r="C34" s="308">
        <f aca="true" t="shared" si="0" ref="C34:K34">SUM(C16:C33)</f>
        <v>536575</v>
      </c>
      <c r="D34" s="292">
        <f t="shared" si="0"/>
        <v>449816</v>
      </c>
      <c r="E34" s="292">
        <f t="shared" si="0"/>
        <v>138476</v>
      </c>
      <c r="F34" s="308">
        <f t="shared" si="0"/>
        <v>1129950</v>
      </c>
      <c r="G34" s="292">
        <f t="shared" si="0"/>
        <v>1129950</v>
      </c>
      <c r="H34" s="292"/>
      <c r="I34" s="308">
        <f t="shared" si="0"/>
        <v>1666525</v>
      </c>
      <c r="J34" s="292">
        <f t="shared" si="0"/>
        <v>1579766</v>
      </c>
      <c r="K34" s="293">
        <f t="shared" si="0"/>
        <v>138476</v>
      </c>
      <c r="L34" s="294"/>
    </row>
    <row r="35" ht="20.25">
      <c r="H35" s="172"/>
    </row>
    <row r="36" ht="20.25">
      <c r="A36" s="133" t="s">
        <v>446</v>
      </c>
    </row>
    <row r="38" ht="20.25">
      <c r="A38" s="133" t="s">
        <v>225</v>
      </c>
    </row>
  </sheetData>
  <mergeCells count="2">
    <mergeCell ref="B14:B15"/>
    <mergeCell ref="A14:A15"/>
  </mergeCells>
  <printOptions horizontalCentered="1" verticalCentered="1"/>
  <pageMargins left="0.6692913385826772" right="0.6692913385826772" top="0.984251968503937" bottom="0.8267716535433072" header="0.5905511811023623" footer="0.5118110236220472"/>
  <pageSetup fitToHeight="1" fitToWidth="1" horizontalDpi="600" verticalDpi="600" orientation="landscape" paperSize="9" scale="55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60" zoomScaleNormal="60" workbookViewId="0" topLeftCell="A1">
      <selection activeCell="A3" sqref="A3"/>
    </sheetView>
  </sheetViews>
  <sheetFormatPr defaultColWidth="8.796875" defaultRowHeight="15" outlineLevelRow="3"/>
  <cols>
    <col min="1" max="1" width="8.796875" style="133" customWidth="1"/>
    <col min="2" max="3" width="9.69921875" style="133" customWidth="1"/>
    <col min="4" max="4" width="69.296875" style="133" customWidth="1"/>
    <col min="5" max="7" width="16.796875" style="133" customWidth="1"/>
    <col min="8" max="9" width="14.796875" style="133" customWidth="1"/>
    <col min="10" max="10" width="13.796875" style="133" customWidth="1"/>
    <col min="11" max="16384" width="8.8984375" style="133" customWidth="1"/>
  </cols>
  <sheetData>
    <row r="1" spans="1:7" ht="23.25" customHeight="1">
      <c r="A1" s="335" t="s">
        <v>415</v>
      </c>
      <c r="B1" s="127"/>
      <c r="C1" s="127"/>
      <c r="D1" s="127"/>
      <c r="E1" s="127"/>
      <c r="F1" s="127"/>
      <c r="G1" s="127"/>
    </row>
    <row r="2" spans="1:7" ht="28.5" customHeight="1">
      <c r="A2" s="127" t="s">
        <v>233</v>
      </c>
      <c r="B2" s="127"/>
      <c r="C2" s="127"/>
      <c r="D2" s="127"/>
      <c r="E2" s="127"/>
      <c r="F2" s="127"/>
      <c r="G2" s="127"/>
    </row>
    <row r="3" spans="1:5" ht="18" customHeight="1">
      <c r="A3" s="127"/>
      <c r="B3" s="127"/>
      <c r="C3" s="127"/>
      <c r="D3" s="127"/>
      <c r="E3" s="127"/>
    </row>
    <row r="4" spans="1:5" ht="18" customHeight="1">
      <c r="A4" s="127"/>
      <c r="B4" s="127"/>
      <c r="C4" s="127"/>
      <c r="D4" s="127"/>
      <c r="E4" s="127"/>
    </row>
    <row r="5" ht="21" thickBot="1"/>
    <row r="6" spans="1:11" ht="21" customHeight="1">
      <c r="A6" s="383" t="s">
        <v>51</v>
      </c>
      <c r="B6" s="443" t="s">
        <v>52</v>
      </c>
      <c r="C6" s="443" t="s">
        <v>53</v>
      </c>
      <c r="D6" s="458" t="s">
        <v>54</v>
      </c>
      <c r="E6" s="460" t="s">
        <v>221</v>
      </c>
      <c r="F6" s="448" t="s">
        <v>227</v>
      </c>
      <c r="G6" s="449" t="s">
        <v>49</v>
      </c>
      <c r="H6" s="134"/>
      <c r="I6" s="134"/>
      <c r="J6" s="134"/>
      <c r="K6" s="135"/>
    </row>
    <row r="7" spans="1:10" ht="21" customHeight="1" thickBot="1">
      <c r="A7" s="536"/>
      <c r="B7" s="537" t="s">
        <v>55</v>
      </c>
      <c r="C7" s="537"/>
      <c r="D7" s="538"/>
      <c r="E7" s="539" t="s">
        <v>50</v>
      </c>
      <c r="F7" s="540"/>
      <c r="G7" s="541"/>
      <c r="H7" s="138"/>
      <c r="I7" s="138"/>
      <c r="J7" s="138"/>
    </row>
    <row r="8" spans="1:10" ht="21" customHeight="1">
      <c r="A8" s="368"/>
      <c r="B8" s="136"/>
      <c r="C8" s="136"/>
      <c r="D8" s="459"/>
      <c r="E8" s="461"/>
      <c r="F8" s="137"/>
      <c r="G8" s="450"/>
      <c r="H8" s="138"/>
      <c r="I8" s="138"/>
      <c r="J8" s="138"/>
    </row>
    <row r="9" spans="1:10" ht="21" customHeight="1">
      <c r="A9" s="290">
        <v>1</v>
      </c>
      <c r="B9" s="139">
        <v>11</v>
      </c>
      <c r="C9" s="139">
        <v>1111</v>
      </c>
      <c r="D9" s="183" t="s">
        <v>56</v>
      </c>
      <c r="E9" s="462">
        <f>+F9+G9</f>
        <v>1350000</v>
      </c>
      <c r="F9" s="162">
        <v>1350000</v>
      </c>
      <c r="G9" s="363"/>
      <c r="H9" s="140"/>
      <c r="I9" s="138"/>
      <c r="J9" s="138"/>
    </row>
    <row r="10" spans="1:10" ht="21" customHeight="1">
      <c r="A10" s="290">
        <v>1</v>
      </c>
      <c r="B10" s="139">
        <v>11</v>
      </c>
      <c r="C10" s="139">
        <v>1112</v>
      </c>
      <c r="D10" s="183" t="s">
        <v>57</v>
      </c>
      <c r="E10" s="462">
        <f aca="true" t="shared" si="0" ref="E10:E39">+F10+G10</f>
        <v>205000</v>
      </c>
      <c r="F10" s="162">
        <v>205000</v>
      </c>
      <c r="G10" s="363"/>
      <c r="H10" s="140"/>
      <c r="I10" s="138"/>
      <c r="J10" s="138"/>
    </row>
    <row r="11" spans="1:10" ht="21" customHeight="1">
      <c r="A11" s="290">
        <v>1</v>
      </c>
      <c r="B11" s="139">
        <v>11</v>
      </c>
      <c r="C11" s="139">
        <v>1113</v>
      </c>
      <c r="D11" s="183" t="s">
        <v>410</v>
      </c>
      <c r="E11" s="462">
        <f t="shared" si="0"/>
        <v>100000</v>
      </c>
      <c r="F11" s="162">
        <v>100000</v>
      </c>
      <c r="G11" s="363"/>
      <c r="H11" s="140"/>
      <c r="I11" s="138"/>
      <c r="J11" s="138"/>
    </row>
    <row r="12" spans="1:10" ht="21" customHeight="1">
      <c r="A12" s="290">
        <v>1</v>
      </c>
      <c r="B12" s="139">
        <v>11</v>
      </c>
      <c r="C12" s="139">
        <v>1121</v>
      </c>
      <c r="D12" s="183" t="s">
        <v>58</v>
      </c>
      <c r="E12" s="462">
        <f t="shared" si="0"/>
        <v>1620000</v>
      </c>
      <c r="F12" s="162">
        <v>1620000</v>
      </c>
      <c r="G12" s="363"/>
      <c r="H12" s="140"/>
      <c r="I12" s="138"/>
      <c r="J12" s="138"/>
    </row>
    <row r="13" spans="1:10" ht="21" customHeight="1">
      <c r="A13" s="290">
        <v>1</v>
      </c>
      <c r="B13" s="139">
        <v>11</v>
      </c>
      <c r="C13" s="139">
        <v>1122</v>
      </c>
      <c r="D13" s="183" t="s">
        <v>59</v>
      </c>
      <c r="E13" s="462">
        <f t="shared" si="0"/>
        <v>42077</v>
      </c>
      <c r="F13" s="162"/>
      <c r="G13" s="555">
        <v>42077</v>
      </c>
      <c r="H13" s="140"/>
      <c r="I13" s="138"/>
      <c r="J13" s="138"/>
    </row>
    <row r="14" spans="1:10" ht="23.25" customHeight="1">
      <c r="A14" s="290">
        <v>1</v>
      </c>
      <c r="B14" s="139">
        <v>11</v>
      </c>
      <c r="C14" s="139">
        <v>1122</v>
      </c>
      <c r="D14" s="183" t="s">
        <v>234</v>
      </c>
      <c r="E14" s="462">
        <f t="shared" si="0"/>
        <v>109726</v>
      </c>
      <c r="F14" s="162">
        <v>100000</v>
      </c>
      <c r="G14" s="555">
        <v>9726</v>
      </c>
      <c r="H14" s="140"/>
      <c r="I14" s="138"/>
      <c r="J14" s="138"/>
    </row>
    <row r="15" spans="1:10" ht="21" customHeight="1" outlineLevel="2">
      <c r="A15" s="371" t="s">
        <v>371</v>
      </c>
      <c r="B15" s="141"/>
      <c r="C15" s="141"/>
      <c r="D15" s="142"/>
      <c r="E15" s="463">
        <f t="shared" si="0"/>
        <v>3426803</v>
      </c>
      <c r="F15" s="163">
        <f>SUM(F9:F14)</f>
        <v>3375000</v>
      </c>
      <c r="G15" s="366">
        <f>SUM(G9:G14)</f>
        <v>51803</v>
      </c>
      <c r="H15" s="140"/>
      <c r="I15" s="128"/>
      <c r="J15" s="129"/>
    </row>
    <row r="16" spans="1:10" ht="21" customHeight="1" outlineLevel="2">
      <c r="A16" s="451"/>
      <c r="B16" s="143"/>
      <c r="C16" s="143"/>
      <c r="D16" s="144"/>
      <c r="E16" s="464"/>
      <c r="F16" s="164"/>
      <c r="G16" s="365"/>
      <c r="H16" s="140"/>
      <c r="I16" s="128"/>
      <c r="J16" s="129"/>
    </row>
    <row r="17" spans="1:10" ht="21" customHeight="1" outlineLevel="2">
      <c r="A17" s="290">
        <v>1</v>
      </c>
      <c r="B17" s="139">
        <v>12</v>
      </c>
      <c r="C17" s="139">
        <v>1211</v>
      </c>
      <c r="D17" s="183" t="s">
        <v>180</v>
      </c>
      <c r="E17" s="462">
        <f t="shared" si="0"/>
        <v>3220000</v>
      </c>
      <c r="F17" s="162">
        <v>3220000</v>
      </c>
      <c r="G17" s="363"/>
      <c r="H17" s="140"/>
      <c r="I17" s="128"/>
      <c r="J17" s="129"/>
    </row>
    <row r="18" spans="1:10" ht="21" customHeight="1" outlineLevel="2">
      <c r="A18" s="371" t="s">
        <v>372</v>
      </c>
      <c r="B18" s="141"/>
      <c r="C18" s="141"/>
      <c r="D18" s="142"/>
      <c r="E18" s="463">
        <f t="shared" si="0"/>
        <v>3220000</v>
      </c>
      <c r="F18" s="163">
        <f>SUM(F17)</f>
        <v>3220000</v>
      </c>
      <c r="G18" s="366"/>
      <c r="H18" s="140"/>
      <c r="I18" s="128"/>
      <c r="J18" s="129"/>
    </row>
    <row r="19" spans="1:10" ht="21" customHeight="1" outlineLevel="2">
      <c r="A19" s="451"/>
      <c r="B19" s="143"/>
      <c r="C19" s="143"/>
      <c r="D19" s="144"/>
      <c r="E19" s="465"/>
      <c r="F19" s="165"/>
      <c r="G19" s="452"/>
      <c r="H19" s="140"/>
      <c r="I19" s="130"/>
      <c r="J19" s="131"/>
    </row>
    <row r="20" spans="1:10" ht="21" customHeight="1" outlineLevel="2">
      <c r="A20" s="290">
        <v>1</v>
      </c>
      <c r="B20" s="139">
        <v>13</v>
      </c>
      <c r="C20" s="139">
        <v>1332</v>
      </c>
      <c r="D20" s="183" t="s">
        <v>60</v>
      </c>
      <c r="E20" s="462">
        <f t="shared" si="0"/>
        <v>47</v>
      </c>
      <c r="F20" s="162"/>
      <c r="G20" s="363">
        <v>47</v>
      </c>
      <c r="H20" s="140"/>
      <c r="I20" s="130"/>
      <c r="J20" s="131"/>
    </row>
    <row r="21" spans="1:10" ht="21" customHeight="1" outlineLevel="2">
      <c r="A21" s="290">
        <v>1</v>
      </c>
      <c r="B21" s="139">
        <v>13</v>
      </c>
      <c r="C21" s="139">
        <v>1334</v>
      </c>
      <c r="D21" s="183" t="s">
        <v>235</v>
      </c>
      <c r="E21" s="462">
        <f t="shared" si="0"/>
        <v>600</v>
      </c>
      <c r="F21" s="162">
        <v>600</v>
      </c>
      <c r="G21" s="363"/>
      <c r="H21" s="140"/>
      <c r="I21" s="130"/>
      <c r="J21" s="131"/>
    </row>
    <row r="22" spans="1:10" ht="21" customHeight="1" outlineLevel="2">
      <c r="A22" s="290">
        <v>1</v>
      </c>
      <c r="B22" s="139">
        <v>13</v>
      </c>
      <c r="C22" s="139">
        <v>1335</v>
      </c>
      <c r="D22" s="183" t="s">
        <v>256</v>
      </c>
      <c r="E22" s="462">
        <f t="shared" si="0"/>
        <v>2</v>
      </c>
      <c r="F22" s="162">
        <v>2</v>
      </c>
      <c r="G22" s="363"/>
      <c r="H22" s="140"/>
      <c r="I22" s="130"/>
      <c r="J22" s="131"/>
    </row>
    <row r="23" spans="1:10" ht="21" customHeight="1" outlineLevel="2">
      <c r="A23" s="290">
        <v>1</v>
      </c>
      <c r="B23" s="139">
        <v>13</v>
      </c>
      <c r="C23" s="139">
        <v>1337</v>
      </c>
      <c r="D23" s="183" t="s">
        <v>236</v>
      </c>
      <c r="E23" s="462">
        <f t="shared" si="0"/>
        <v>182793</v>
      </c>
      <c r="F23" s="162">
        <v>182793</v>
      </c>
      <c r="G23" s="363"/>
      <c r="H23" s="140"/>
      <c r="I23" s="130"/>
      <c r="J23" s="131"/>
    </row>
    <row r="24" spans="1:10" ht="21" customHeight="1" outlineLevel="2">
      <c r="A24" s="290">
        <v>1</v>
      </c>
      <c r="B24" s="139">
        <v>13</v>
      </c>
      <c r="C24" s="139">
        <v>1339</v>
      </c>
      <c r="D24" s="183" t="s">
        <v>389</v>
      </c>
      <c r="E24" s="462">
        <f t="shared" si="0"/>
        <v>72</v>
      </c>
      <c r="F24" s="162">
        <v>72</v>
      </c>
      <c r="G24" s="363"/>
      <c r="H24" s="140"/>
      <c r="I24" s="130"/>
      <c r="J24" s="131"/>
    </row>
    <row r="25" spans="1:10" ht="21" customHeight="1" outlineLevel="2">
      <c r="A25" s="290">
        <v>1</v>
      </c>
      <c r="B25" s="139">
        <v>13</v>
      </c>
      <c r="C25" s="139">
        <v>1341</v>
      </c>
      <c r="D25" s="183" t="s">
        <v>61</v>
      </c>
      <c r="E25" s="462">
        <f t="shared" si="0"/>
        <v>12171</v>
      </c>
      <c r="F25" s="162"/>
      <c r="G25" s="363">
        <v>12171</v>
      </c>
      <c r="H25" s="140"/>
      <c r="I25" s="130"/>
      <c r="J25" s="131"/>
    </row>
    <row r="26" spans="1:10" ht="21" customHeight="1" outlineLevel="2">
      <c r="A26" s="290">
        <v>1</v>
      </c>
      <c r="B26" s="139">
        <v>13</v>
      </c>
      <c r="C26" s="139">
        <v>1342</v>
      </c>
      <c r="D26" s="183" t="s">
        <v>237</v>
      </c>
      <c r="E26" s="462">
        <f t="shared" si="0"/>
        <v>698</v>
      </c>
      <c r="F26" s="162"/>
      <c r="G26" s="363">
        <v>698</v>
      </c>
      <c r="H26" s="140"/>
      <c r="I26" s="130"/>
      <c r="J26" s="131"/>
    </row>
    <row r="27" spans="1:10" ht="21" customHeight="1" outlineLevel="2">
      <c r="A27" s="290">
        <v>1</v>
      </c>
      <c r="B27" s="139">
        <v>13</v>
      </c>
      <c r="C27" s="139">
        <v>1343</v>
      </c>
      <c r="D27" s="183" t="s">
        <v>62</v>
      </c>
      <c r="E27" s="462">
        <f t="shared" si="0"/>
        <v>42021</v>
      </c>
      <c r="F27" s="162"/>
      <c r="G27" s="363">
        <v>42021</v>
      </c>
      <c r="H27" s="140"/>
      <c r="I27" s="130"/>
      <c r="J27" s="131"/>
    </row>
    <row r="28" spans="1:10" ht="21" customHeight="1" outlineLevel="3">
      <c r="A28" s="290">
        <v>1</v>
      </c>
      <c r="B28" s="139">
        <v>13</v>
      </c>
      <c r="C28" s="139">
        <v>1344</v>
      </c>
      <c r="D28" s="183" t="s">
        <v>63</v>
      </c>
      <c r="E28" s="462">
        <f t="shared" si="0"/>
        <v>8510</v>
      </c>
      <c r="F28" s="162"/>
      <c r="G28" s="363">
        <v>8510</v>
      </c>
      <c r="H28" s="140"/>
      <c r="I28" s="130"/>
      <c r="J28" s="131"/>
    </row>
    <row r="29" spans="1:10" ht="21" customHeight="1" outlineLevel="3">
      <c r="A29" s="290">
        <v>1</v>
      </c>
      <c r="B29" s="139">
        <v>13</v>
      </c>
      <c r="C29" s="139">
        <v>1345</v>
      </c>
      <c r="D29" s="183" t="s">
        <v>207</v>
      </c>
      <c r="E29" s="462">
        <f t="shared" si="0"/>
        <v>3743</v>
      </c>
      <c r="F29" s="162"/>
      <c r="G29" s="363">
        <v>3743</v>
      </c>
      <c r="H29" s="140"/>
      <c r="I29" s="130"/>
      <c r="J29" s="131"/>
    </row>
    <row r="30" spans="1:10" ht="21" customHeight="1" outlineLevel="3">
      <c r="A30" s="290">
        <v>1</v>
      </c>
      <c r="B30" s="139">
        <v>13</v>
      </c>
      <c r="C30" s="139">
        <v>1346</v>
      </c>
      <c r="D30" s="183" t="s">
        <v>208</v>
      </c>
      <c r="E30" s="462">
        <f t="shared" si="0"/>
        <v>6000</v>
      </c>
      <c r="F30" s="162">
        <v>6000</v>
      </c>
      <c r="G30" s="363"/>
      <c r="H30" s="140"/>
      <c r="I30" s="130"/>
      <c r="J30" s="131"/>
    </row>
    <row r="31" spans="1:10" ht="21" customHeight="1" outlineLevel="3">
      <c r="A31" s="290">
        <v>1</v>
      </c>
      <c r="B31" s="139">
        <v>13</v>
      </c>
      <c r="C31" s="139">
        <v>1347</v>
      </c>
      <c r="D31" s="183" t="s">
        <v>64</v>
      </c>
      <c r="E31" s="462">
        <f t="shared" si="0"/>
        <v>41095</v>
      </c>
      <c r="F31" s="162"/>
      <c r="G31" s="363">
        <v>41095</v>
      </c>
      <c r="H31" s="140"/>
      <c r="I31" s="130"/>
      <c r="J31" s="131"/>
    </row>
    <row r="32" spans="1:10" ht="21" customHeight="1" outlineLevel="3">
      <c r="A32" s="290">
        <v>1</v>
      </c>
      <c r="B32" s="139">
        <v>13</v>
      </c>
      <c r="C32" s="145">
        <v>1349</v>
      </c>
      <c r="D32" s="147" t="s">
        <v>323</v>
      </c>
      <c r="E32" s="462">
        <f t="shared" si="0"/>
        <v>20</v>
      </c>
      <c r="F32" s="162"/>
      <c r="G32" s="363">
        <v>20</v>
      </c>
      <c r="H32" s="140"/>
      <c r="I32" s="130"/>
      <c r="J32" s="131"/>
    </row>
    <row r="33" spans="1:10" ht="21" customHeight="1" outlineLevel="3">
      <c r="A33" s="290">
        <v>1</v>
      </c>
      <c r="B33" s="139">
        <v>13</v>
      </c>
      <c r="C33" s="145">
        <v>1351</v>
      </c>
      <c r="D33" s="147" t="s">
        <v>255</v>
      </c>
      <c r="E33" s="462">
        <f t="shared" si="0"/>
        <v>25040</v>
      </c>
      <c r="F33" s="162"/>
      <c r="G33" s="363">
        <v>25040</v>
      </c>
      <c r="H33" s="140"/>
      <c r="I33" s="130"/>
      <c r="J33" s="131"/>
    </row>
    <row r="34" spans="1:10" ht="21" customHeight="1" outlineLevel="3">
      <c r="A34" s="290">
        <v>1</v>
      </c>
      <c r="B34" s="139">
        <v>13</v>
      </c>
      <c r="C34" s="145">
        <v>1353</v>
      </c>
      <c r="D34" s="442" t="s">
        <v>348</v>
      </c>
      <c r="E34" s="462">
        <f t="shared" si="0"/>
        <v>7000</v>
      </c>
      <c r="F34" s="162">
        <v>7000</v>
      </c>
      <c r="G34" s="363"/>
      <c r="H34" s="140"/>
      <c r="I34" s="130"/>
      <c r="J34" s="131"/>
    </row>
    <row r="35" spans="1:10" ht="21" customHeight="1" outlineLevel="3">
      <c r="A35" s="453">
        <v>1</v>
      </c>
      <c r="B35" s="145">
        <v>13</v>
      </c>
      <c r="C35" s="146">
        <v>1361</v>
      </c>
      <c r="D35" s="147" t="s">
        <v>5</v>
      </c>
      <c r="E35" s="462">
        <f>+F35+G35</f>
        <v>111351</v>
      </c>
      <c r="F35" s="162">
        <v>69010</v>
      </c>
      <c r="G35" s="363">
        <v>42341</v>
      </c>
      <c r="H35" s="140"/>
      <c r="I35" s="130"/>
      <c r="J35" s="131"/>
    </row>
    <row r="36" spans="1:11" ht="21" customHeight="1" outlineLevel="2">
      <c r="A36" s="376" t="s">
        <v>238</v>
      </c>
      <c r="B36" s="141"/>
      <c r="C36" s="141"/>
      <c r="D36" s="148"/>
      <c r="E36" s="466">
        <f t="shared" si="0"/>
        <v>441163</v>
      </c>
      <c r="F36" s="166">
        <f>SUM(F20:F35)</f>
        <v>265477</v>
      </c>
      <c r="G36" s="367">
        <f>SUM(G20:G35)</f>
        <v>175686</v>
      </c>
      <c r="H36" s="140"/>
      <c r="I36" s="128"/>
      <c r="J36" s="129"/>
      <c r="K36" s="133" t="s">
        <v>65</v>
      </c>
    </row>
    <row r="37" spans="1:10" ht="21" customHeight="1" outlineLevel="2">
      <c r="A37" s="290"/>
      <c r="B37" s="139"/>
      <c r="C37" s="139"/>
      <c r="D37" s="183"/>
      <c r="E37" s="462"/>
      <c r="F37" s="162"/>
      <c r="G37" s="363"/>
      <c r="H37" s="140"/>
      <c r="I37" s="128"/>
      <c r="J37" s="129"/>
    </row>
    <row r="38" spans="1:10" ht="21" customHeight="1" outlineLevel="2">
      <c r="A38" s="290">
        <v>1</v>
      </c>
      <c r="B38" s="139">
        <v>15</v>
      </c>
      <c r="C38" s="139">
        <v>1511</v>
      </c>
      <c r="D38" s="183" t="s">
        <v>66</v>
      </c>
      <c r="E38" s="462">
        <f t="shared" si="0"/>
        <v>236000</v>
      </c>
      <c r="F38" s="162">
        <v>236000</v>
      </c>
      <c r="G38" s="363"/>
      <c r="H38" s="140"/>
      <c r="I38" s="128"/>
      <c r="J38" s="129"/>
    </row>
    <row r="39" spans="1:10" ht="21" customHeight="1" outlineLevel="2">
      <c r="A39" s="376" t="s">
        <v>67</v>
      </c>
      <c r="B39" s="141"/>
      <c r="C39" s="149"/>
      <c r="D39" s="148"/>
      <c r="E39" s="466">
        <f t="shared" si="0"/>
        <v>236000</v>
      </c>
      <c r="F39" s="166">
        <f>SUM(F38)</f>
        <v>236000</v>
      </c>
      <c r="G39" s="367"/>
      <c r="H39" s="140"/>
      <c r="I39" s="128"/>
      <c r="J39" s="129"/>
    </row>
    <row r="40" spans="1:10" ht="21" customHeight="1" outlineLevel="2" thickBot="1">
      <c r="A40" s="290"/>
      <c r="B40" s="139"/>
      <c r="C40" s="139"/>
      <c r="D40" s="183"/>
      <c r="E40" s="462"/>
      <c r="F40" s="162"/>
      <c r="G40" s="363"/>
      <c r="H40" s="140"/>
      <c r="I40" s="128"/>
      <c r="J40" s="129"/>
    </row>
    <row r="41" spans="1:10" ht="26.25" customHeight="1" outlineLevel="3" thickBot="1" thickTop="1">
      <c r="A41" s="369" t="s">
        <v>370</v>
      </c>
      <c r="B41" s="152"/>
      <c r="C41" s="152"/>
      <c r="D41" s="184"/>
      <c r="E41" s="467">
        <f>E15+E18+E36+E39</f>
        <v>7323966</v>
      </c>
      <c r="F41" s="167">
        <f>F15+F18+F36+F39</f>
        <v>7096477</v>
      </c>
      <c r="G41" s="364">
        <f>G15+G18+G36+G39</f>
        <v>227489</v>
      </c>
      <c r="H41" s="140"/>
      <c r="I41" s="130"/>
      <c r="J41" s="131"/>
    </row>
    <row r="42" spans="1:10" ht="21" customHeight="1" outlineLevel="3" thickTop="1">
      <c r="A42" s="153"/>
      <c r="B42" s="153"/>
      <c r="C42" s="153"/>
      <c r="D42" s="154"/>
      <c r="E42" s="168"/>
      <c r="F42" s="168"/>
      <c r="G42" s="168"/>
      <c r="H42" s="130"/>
      <c r="I42" s="130"/>
      <c r="J42" s="131"/>
    </row>
    <row r="43" spans="1:10" ht="21" customHeight="1" outlineLevel="3">
      <c r="A43" s="155"/>
      <c r="B43" s="155"/>
      <c r="C43" s="155"/>
      <c r="D43" s="156"/>
      <c r="E43" s="169"/>
      <c r="F43" s="169"/>
      <c r="G43" s="169"/>
      <c r="H43" s="130"/>
      <c r="I43" s="130"/>
      <c r="J43" s="131"/>
    </row>
    <row r="44" spans="1:10" ht="21" customHeight="1" outlineLevel="3">
      <c r="A44" s="155"/>
      <c r="B44" s="155"/>
      <c r="C44" s="155"/>
      <c r="D44" s="156"/>
      <c r="E44" s="169"/>
      <c r="F44" s="169"/>
      <c r="G44" s="169"/>
      <c r="H44" s="130"/>
      <c r="I44" s="130"/>
      <c r="J44" s="131"/>
    </row>
    <row r="45" spans="1:10" ht="21" customHeight="1" outlineLevel="3">
      <c r="A45" s="357" t="s">
        <v>416</v>
      </c>
      <c r="B45" s="132"/>
      <c r="C45" s="132"/>
      <c r="D45" s="132"/>
      <c r="E45" s="170"/>
      <c r="F45" s="170"/>
      <c r="G45" s="170"/>
      <c r="H45" s="130"/>
      <c r="I45" s="130"/>
      <c r="J45" s="131"/>
    </row>
    <row r="46" spans="1:10" ht="28.5" customHeight="1" outlineLevel="3">
      <c r="A46" s="132" t="s">
        <v>233</v>
      </c>
      <c r="B46" s="132"/>
      <c r="C46" s="132"/>
      <c r="D46" s="132"/>
      <c r="E46" s="170"/>
      <c r="F46" s="170"/>
      <c r="G46" s="170"/>
      <c r="H46" s="130"/>
      <c r="I46" s="130"/>
      <c r="J46" s="131"/>
    </row>
    <row r="47" spans="1:10" ht="21" customHeight="1" outlineLevel="3">
      <c r="A47" s="127"/>
      <c r="B47" s="127"/>
      <c r="C47" s="127"/>
      <c r="D47" s="127"/>
      <c r="E47" s="171"/>
      <c r="F47" s="171"/>
      <c r="G47" s="171"/>
      <c r="H47" s="130"/>
      <c r="I47" s="130"/>
      <c r="J47" s="131"/>
    </row>
    <row r="48" spans="1:10" ht="21" customHeight="1" outlineLevel="3">
      <c r="A48" s="127"/>
      <c r="B48" s="127"/>
      <c r="C48" s="127"/>
      <c r="D48" s="127"/>
      <c r="E48" s="171"/>
      <c r="F48" s="171"/>
      <c r="G48" s="171"/>
      <c r="H48" s="130"/>
      <c r="I48" s="130"/>
      <c r="J48" s="131"/>
    </row>
    <row r="49" spans="5:10" ht="21" customHeight="1" outlineLevel="3" thickBot="1">
      <c r="E49" s="172"/>
      <c r="F49" s="172"/>
      <c r="G49" s="172"/>
      <c r="H49" s="130"/>
      <c r="I49" s="130"/>
      <c r="J49" s="131"/>
    </row>
    <row r="50" spans="1:10" ht="21" customHeight="1" outlineLevel="3">
      <c r="A50" s="383" t="s">
        <v>51</v>
      </c>
      <c r="B50" s="443" t="s">
        <v>52</v>
      </c>
      <c r="C50" s="443" t="s">
        <v>53</v>
      </c>
      <c r="D50" s="458" t="s">
        <v>54</v>
      </c>
      <c r="E50" s="468" t="s">
        <v>221</v>
      </c>
      <c r="F50" s="454" t="s">
        <v>227</v>
      </c>
      <c r="G50" s="455" t="s">
        <v>49</v>
      </c>
      <c r="H50" s="130"/>
      <c r="I50" s="130"/>
      <c r="J50" s="131"/>
    </row>
    <row r="51" spans="1:10" ht="21" customHeight="1" outlineLevel="3" thickBot="1">
      <c r="A51" s="536"/>
      <c r="B51" s="537" t="s">
        <v>55</v>
      </c>
      <c r="C51" s="537"/>
      <c r="D51" s="538"/>
      <c r="E51" s="542" t="s">
        <v>50</v>
      </c>
      <c r="F51" s="543"/>
      <c r="G51" s="544"/>
      <c r="H51" s="130"/>
      <c r="I51" s="130"/>
      <c r="J51" s="131"/>
    </row>
    <row r="52" spans="1:10" ht="21" customHeight="1" outlineLevel="3">
      <c r="A52" s="300">
        <v>4</v>
      </c>
      <c r="B52" s="151">
        <v>41</v>
      </c>
      <c r="C52" s="151">
        <v>4112</v>
      </c>
      <c r="D52" s="187" t="s">
        <v>343</v>
      </c>
      <c r="E52" s="462">
        <f>+F52+G52</f>
        <v>452485</v>
      </c>
      <c r="F52" s="162">
        <v>184055</v>
      </c>
      <c r="G52" s="363">
        <v>268430</v>
      </c>
      <c r="H52" s="130"/>
      <c r="I52" s="130"/>
      <c r="J52" s="131"/>
    </row>
    <row r="53" spans="1:10" ht="21" customHeight="1" outlineLevel="3">
      <c r="A53" s="290">
        <v>4</v>
      </c>
      <c r="B53" s="139">
        <v>41</v>
      </c>
      <c r="C53" s="139">
        <v>4113</v>
      </c>
      <c r="D53" s="183" t="s">
        <v>334</v>
      </c>
      <c r="E53" s="469">
        <f>+F53+G53</f>
        <v>3729</v>
      </c>
      <c r="F53" s="174"/>
      <c r="G53" s="456">
        <v>3729</v>
      </c>
      <c r="H53" s="130"/>
      <c r="I53" s="130"/>
      <c r="J53" s="131"/>
    </row>
    <row r="54" spans="1:10" ht="21" customHeight="1" outlineLevel="3">
      <c r="A54" s="290">
        <v>4</v>
      </c>
      <c r="B54" s="139">
        <v>41</v>
      </c>
      <c r="C54" s="139">
        <v>4121</v>
      </c>
      <c r="D54" s="183" t="s">
        <v>344</v>
      </c>
      <c r="E54" s="469">
        <f>+F54+G54</f>
        <v>376</v>
      </c>
      <c r="F54" s="174">
        <v>30</v>
      </c>
      <c r="G54" s="456">
        <v>346</v>
      </c>
      <c r="H54" s="130"/>
      <c r="I54" s="130"/>
      <c r="J54" s="131"/>
    </row>
    <row r="55" spans="1:10" ht="21" customHeight="1" outlineLevel="3">
      <c r="A55" s="290">
        <v>4</v>
      </c>
      <c r="B55" s="139">
        <v>41</v>
      </c>
      <c r="C55" s="139">
        <v>4121</v>
      </c>
      <c r="D55" s="183" t="s">
        <v>345</v>
      </c>
      <c r="E55" s="469"/>
      <c r="F55" s="174"/>
      <c r="G55" s="456">
        <f>958755+392</f>
        <v>959147</v>
      </c>
      <c r="H55" s="130"/>
      <c r="I55" s="130"/>
      <c r="J55" s="131"/>
    </row>
    <row r="56" spans="1:10" ht="21" customHeight="1" outlineLevel="3">
      <c r="A56" s="290">
        <v>4</v>
      </c>
      <c r="B56" s="139">
        <v>41</v>
      </c>
      <c r="C56" s="139">
        <v>4131</v>
      </c>
      <c r="D56" s="183" t="s">
        <v>10</v>
      </c>
      <c r="E56" s="469">
        <f>+F56+G56</f>
        <v>866527</v>
      </c>
      <c r="F56" s="174">
        <v>421790</v>
      </c>
      <c r="G56" s="456">
        <v>444737</v>
      </c>
      <c r="H56" s="130"/>
      <c r="I56" s="130"/>
      <c r="J56" s="131"/>
    </row>
    <row r="57" spans="1:10" ht="21" customHeight="1" outlineLevel="3">
      <c r="A57" s="376" t="s">
        <v>347</v>
      </c>
      <c r="B57" s="141"/>
      <c r="C57" s="141"/>
      <c r="D57" s="142"/>
      <c r="E57" s="466">
        <f>SUM(E52:E56)</f>
        <v>1323117</v>
      </c>
      <c r="F57" s="166">
        <f>SUM(F52:F56)</f>
        <v>605875</v>
      </c>
      <c r="G57" s="367">
        <f>SUM(G52:G56)</f>
        <v>1676389</v>
      </c>
      <c r="H57" s="130"/>
      <c r="I57" s="130"/>
      <c r="J57" s="131"/>
    </row>
    <row r="58" spans="1:10" s="161" customFormat="1" ht="21" customHeight="1" outlineLevel="3">
      <c r="A58" s="417"/>
      <c r="B58" s="185"/>
      <c r="C58" s="185"/>
      <c r="D58" s="186"/>
      <c r="E58" s="552"/>
      <c r="F58" s="553"/>
      <c r="G58" s="554"/>
      <c r="H58" s="130"/>
      <c r="I58" s="130"/>
      <c r="J58" s="131"/>
    </row>
    <row r="59" spans="1:10" ht="21" customHeight="1" outlineLevel="3">
      <c r="A59" s="290">
        <v>4</v>
      </c>
      <c r="B59" s="139">
        <v>42</v>
      </c>
      <c r="C59" s="139">
        <v>4221</v>
      </c>
      <c r="D59" s="183" t="s">
        <v>431</v>
      </c>
      <c r="E59" s="469"/>
      <c r="F59" s="174"/>
      <c r="G59" s="456">
        <v>100</v>
      </c>
      <c r="H59" s="130"/>
      <c r="I59" s="130"/>
      <c r="J59" s="131"/>
    </row>
    <row r="60" spans="1:10" ht="21" customHeight="1" outlineLevel="3">
      <c r="A60" s="376" t="s">
        <v>447</v>
      </c>
      <c r="B60" s="141"/>
      <c r="C60" s="141"/>
      <c r="D60" s="142"/>
      <c r="E60" s="466"/>
      <c r="F60" s="166"/>
      <c r="G60" s="367">
        <f>SUM(G59:G59)</f>
        <v>100</v>
      </c>
      <c r="H60" s="130"/>
      <c r="I60" s="130"/>
      <c r="J60" s="131"/>
    </row>
    <row r="61" spans="1:10" ht="21" customHeight="1" outlineLevel="2" thickBot="1">
      <c r="A61" s="377"/>
      <c r="B61" s="139"/>
      <c r="C61" s="139"/>
      <c r="D61" s="183"/>
      <c r="E61" s="469"/>
      <c r="F61" s="174"/>
      <c r="G61" s="456"/>
      <c r="H61" s="130"/>
      <c r="I61" s="130"/>
      <c r="J61" s="131"/>
    </row>
    <row r="62" spans="1:10" ht="24.75" customHeight="1" outlineLevel="3" thickBot="1" thickTop="1">
      <c r="A62" s="457" t="s">
        <v>346</v>
      </c>
      <c r="B62" s="150"/>
      <c r="C62" s="150"/>
      <c r="D62" s="184"/>
      <c r="E62" s="467">
        <f>+E57+E60</f>
        <v>1323117</v>
      </c>
      <c r="F62" s="167">
        <f>F57+F60</f>
        <v>605875</v>
      </c>
      <c r="G62" s="364">
        <f>G57+G60</f>
        <v>1676489</v>
      </c>
      <c r="H62" s="130"/>
      <c r="I62" s="130"/>
      <c r="J62" s="131"/>
    </row>
    <row r="63" spans="1:35" ht="15" customHeight="1" outlineLevel="3" thickTop="1">
      <c r="A63" s="157"/>
      <c r="B63" s="155"/>
      <c r="C63" s="155"/>
      <c r="D63" s="156"/>
      <c r="E63" s="175"/>
      <c r="F63" s="176"/>
      <c r="G63" s="176"/>
      <c r="H63" s="130"/>
      <c r="I63" s="130"/>
      <c r="J63" s="131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</row>
    <row r="64" spans="1:35" ht="20.25" outlineLevel="3">
      <c r="A64" s="158" t="s">
        <v>225</v>
      </c>
      <c r="B64" s="155"/>
      <c r="C64" s="155"/>
      <c r="D64" s="156"/>
      <c r="E64" s="175"/>
      <c r="F64" s="176"/>
      <c r="G64" s="176"/>
      <c r="H64" s="130"/>
      <c r="I64" s="130"/>
      <c r="J64" s="131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</row>
    <row r="65" spans="1:35" ht="15" customHeight="1" outlineLevel="3">
      <c r="A65" s="158"/>
      <c r="B65" s="155"/>
      <c r="C65" s="155"/>
      <c r="D65" s="156"/>
      <c r="E65" s="175"/>
      <c r="F65" s="176"/>
      <c r="G65" s="176"/>
      <c r="H65" s="130"/>
      <c r="I65" s="130"/>
      <c r="J65" s="131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</row>
    <row r="66" spans="1:35" ht="24">
      <c r="A66" s="560" t="s">
        <v>448</v>
      </c>
      <c r="B66" s="155"/>
      <c r="C66" s="155"/>
      <c r="D66" s="156"/>
      <c r="E66" s="177"/>
      <c r="F66" s="178"/>
      <c r="G66" s="178"/>
      <c r="H66" s="159"/>
      <c r="I66" s="159"/>
      <c r="J66" s="159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</row>
    <row r="67" spans="1:35" ht="24" customHeight="1">
      <c r="A67" s="561" t="s">
        <v>449</v>
      </c>
      <c r="B67" s="155"/>
      <c r="C67" s="155"/>
      <c r="D67" s="155"/>
      <c r="E67" s="179"/>
      <c r="F67" s="180"/>
      <c r="G67" s="180"/>
      <c r="H67" s="160"/>
      <c r="I67" s="160"/>
      <c r="J67" s="160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</row>
    <row r="68" spans="5:10" ht="20.25">
      <c r="E68" s="172"/>
      <c r="F68" s="181"/>
      <c r="G68" s="181"/>
      <c r="H68" s="161"/>
      <c r="I68" s="161" t="s">
        <v>68</v>
      </c>
      <c r="J68" s="161"/>
    </row>
  </sheetData>
  <printOptions horizontalCentered="1"/>
  <pageMargins left="0.6692913385826772" right="0.6692913385826772" top="0.63" bottom="0.5118110236220472" header="0.2362204724409449" footer="0.35433070866141736"/>
  <pageSetup fitToHeight="1" fitToWidth="1" horizontalDpi="600" verticalDpi="600" orientation="portrait" paperSize="9" scale="50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9"/>
  <sheetViews>
    <sheetView showGridLines="0" showZeros="0" zoomScale="60" zoomScaleNormal="60" workbookViewId="0" topLeftCell="A1">
      <selection activeCell="A2" sqref="A2"/>
    </sheetView>
  </sheetViews>
  <sheetFormatPr defaultColWidth="8.796875" defaultRowHeight="15" outlineLevelRow="3"/>
  <cols>
    <col min="1" max="3" width="11.69921875" style="133" customWidth="1"/>
    <col min="4" max="4" width="58.796875" style="133" customWidth="1"/>
    <col min="5" max="5" width="15" style="172" customWidth="1"/>
    <col min="6" max="6" width="14.796875" style="172" customWidth="1"/>
    <col min="7" max="8" width="15" style="172" customWidth="1"/>
    <col min="9" max="9" width="14.796875" style="172" customWidth="1"/>
    <col min="10" max="11" width="15" style="172" customWidth="1"/>
    <col min="12" max="12" width="14.796875" style="172" customWidth="1"/>
    <col min="13" max="13" width="15" style="172" customWidth="1"/>
    <col min="14" max="20" width="8.8984375" style="172" customWidth="1"/>
    <col min="21" max="16384" width="8.8984375" style="133" customWidth="1"/>
  </cols>
  <sheetData>
    <row r="1" spans="1:13" ht="25.5">
      <c r="A1" s="426" t="s">
        <v>417</v>
      </c>
      <c r="B1" s="127"/>
      <c r="C1" s="127"/>
      <c r="D1" s="127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3.25">
      <c r="A2" s="427" t="s">
        <v>450</v>
      </c>
      <c r="B2" s="127"/>
      <c r="C2" s="127"/>
      <c r="D2" s="126"/>
      <c r="E2" s="171"/>
      <c r="F2" s="171"/>
      <c r="G2" s="171"/>
      <c r="H2" s="171"/>
      <c r="I2" s="171"/>
      <c r="J2" s="171"/>
      <c r="K2" s="171"/>
      <c r="L2" s="171"/>
      <c r="M2" s="171"/>
    </row>
    <row r="3" spans="1:7" ht="20.25">
      <c r="A3" s="127"/>
      <c r="B3" s="127"/>
      <c r="C3" s="127"/>
      <c r="D3" s="126"/>
      <c r="E3" s="171"/>
      <c r="F3" s="171"/>
      <c r="G3" s="171"/>
    </row>
    <row r="4" spans="1:7" ht="10.5" customHeight="1" thickBot="1">
      <c r="A4" s="127"/>
      <c r="B4" s="127"/>
      <c r="C4" s="127"/>
      <c r="D4" s="126"/>
      <c r="E4" s="171"/>
      <c r="F4" s="171"/>
      <c r="G4" s="171"/>
    </row>
    <row r="5" spans="1:13" ht="21" customHeight="1">
      <c r="A5" s="383" t="s">
        <v>104</v>
      </c>
      <c r="B5" s="569" t="s">
        <v>105</v>
      </c>
      <c r="C5" s="569" t="s">
        <v>106</v>
      </c>
      <c r="D5" s="571" t="s">
        <v>107</v>
      </c>
      <c r="E5" s="531" t="s">
        <v>188</v>
      </c>
      <c r="F5" s="532"/>
      <c r="G5" s="532"/>
      <c r="H5" s="531" t="s">
        <v>189</v>
      </c>
      <c r="I5" s="532"/>
      <c r="J5" s="533"/>
      <c r="K5" s="532" t="s">
        <v>190</v>
      </c>
      <c r="L5" s="532"/>
      <c r="M5" s="533"/>
    </row>
    <row r="6" spans="1:13" ht="43.5" customHeight="1" thickBot="1">
      <c r="A6" s="536" t="s">
        <v>108</v>
      </c>
      <c r="B6" s="570"/>
      <c r="C6" s="570"/>
      <c r="D6" s="572"/>
      <c r="E6" s="546" t="s">
        <v>224</v>
      </c>
      <c r="F6" s="547" t="s">
        <v>231</v>
      </c>
      <c r="G6" s="548" t="s">
        <v>49</v>
      </c>
      <c r="H6" s="546" t="s">
        <v>224</v>
      </c>
      <c r="I6" s="547" t="s">
        <v>231</v>
      </c>
      <c r="J6" s="549" t="s">
        <v>49</v>
      </c>
      <c r="K6" s="550" t="s">
        <v>224</v>
      </c>
      <c r="L6" s="547" t="s">
        <v>231</v>
      </c>
      <c r="M6" s="549" t="s">
        <v>49</v>
      </c>
    </row>
    <row r="7" spans="1:13" ht="21" customHeight="1">
      <c r="A7" s="368"/>
      <c r="B7" s="136"/>
      <c r="C7" s="136"/>
      <c r="D7" s="459"/>
      <c r="E7" s="473"/>
      <c r="F7" s="173"/>
      <c r="G7" s="503"/>
      <c r="H7" s="473"/>
      <c r="I7" s="173"/>
      <c r="J7" s="362"/>
      <c r="K7" s="514"/>
      <c r="L7" s="173"/>
      <c r="M7" s="545"/>
    </row>
    <row r="8" spans="1:13" ht="21" customHeight="1" thickBot="1">
      <c r="A8" s="290"/>
      <c r="B8" s="139"/>
      <c r="C8" s="139"/>
      <c r="D8" s="183" t="s">
        <v>349</v>
      </c>
      <c r="E8" s="474">
        <f>+F8+G8-51717</f>
        <v>47134</v>
      </c>
      <c r="F8" s="191">
        <v>98608</v>
      </c>
      <c r="G8" s="504">
        <v>243</v>
      </c>
      <c r="H8" s="474"/>
      <c r="I8" s="162"/>
      <c r="J8" s="363"/>
      <c r="K8" s="515">
        <f>+L8+M8-51717</f>
        <v>47134</v>
      </c>
      <c r="L8" s="162">
        <f>+F8+I8</f>
        <v>98608</v>
      </c>
      <c r="M8" s="419">
        <f>+G8+J8</f>
        <v>243</v>
      </c>
    </row>
    <row r="9" spans="1:13" ht="21" customHeight="1" thickBot="1" thickTop="1">
      <c r="A9" s="369" t="s">
        <v>350</v>
      </c>
      <c r="B9" s="152"/>
      <c r="C9" s="184"/>
      <c r="D9" s="470"/>
      <c r="E9" s="475">
        <f>+E8</f>
        <v>47134</v>
      </c>
      <c r="F9" s="167">
        <f>+F8</f>
        <v>98608</v>
      </c>
      <c r="G9" s="505">
        <f>SUM(G8)</f>
        <v>243</v>
      </c>
      <c r="H9" s="475"/>
      <c r="I9" s="167"/>
      <c r="J9" s="364"/>
      <c r="K9" s="516">
        <f>+K8</f>
        <v>47134</v>
      </c>
      <c r="L9" s="167">
        <f>+L8</f>
        <v>98608</v>
      </c>
      <c r="M9" s="424">
        <f>+M8</f>
        <v>243</v>
      </c>
    </row>
    <row r="10" spans="1:13" ht="21" customHeight="1" thickTop="1">
      <c r="A10" s="370"/>
      <c r="B10" s="185"/>
      <c r="C10" s="185"/>
      <c r="D10" s="186"/>
      <c r="E10" s="476"/>
      <c r="F10" s="164"/>
      <c r="G10" s="506"/>
      <c r="H10" s="476"/>
      <c r="I10" s="164"/>
      <c r="J10" s="365"/>
      <c r="K10" s="517"/>
      <c r="L10" s="164"/>
      <c r="M10" s="421"/>
    </row>
    <row r="11" spans="1:13" ht="21" customHeight="1" outlineLevel="3">
      <c r="A11" s="290">
        <v>1</v>
      </c>
      <c r="B11" s="139">
        <v>10</v>
      </c>
      <c r="C11" s="139">
        <v>1012</v>
      </c>
      <c r="D11" s="183" t="s">
        <v>217</v>
      </c>
      <c r="E11" s="474">
        <f aca="true" t="shared" si="0" ref="E11:E71">+F11+G11</f>
        <v>1428</v>
      </c>
      <c r="F11" s="162"/>
      <c r="G11" s="507">
        <v>1428</v>
      </c>
      <c r="H11" s="474"/>
      <c r="I11" s="162"/>
      <c r="J11" s="363"/>
      <c r="K11" s="515">
        <f>+L11+M11</f>
        <v>1428</v>
      </c>
      <c r="L11" s="162">
        <f aca="true" t="shared" si="1" ref="L11:M15">+F11+I11</f>
        <v>0</v>
      </c>
      <c r="M11" s="419">
        <f t="shared" si="1"/>
        <v>1428</v>
      </c>
    </row>
    <row r="12" spans="1:13" ht="21" customHeight="1" outlineLevel="3">
      <c r="A12" s="290">
        <v>1</v>
      </c>
      <c r="B12" s="139">
        <v>10</v>
      </c>
      <c r="C12" s="139">
        <v>1014</v>
      </c>
      <c r="D12" s="183" t="s">
        <v>307</v>
      </c>
      <c r="E12" s="474">
        <f t="shared" si="0"/>
        <v>670</v>
      </c>
      <c r="F12" s="162">
        <v>670</v>
      </c>
      <c r="G12" s="507"/>
      <c r="H12" s="474"/>
      <c r="I12" s="162"/>
      <c r="J12" s="363"/>
      <c r="K12" s="515">
        <f>+L12+M12</f>
        <v>670</v>
      </c>
      <c r="L12" s="162">
        <f t="shared" si="1"/>
        <v>670</v>
      </c>
      <c r="M12" s="419">
        <f t="shared" si="1"/>
        <v>0</v>
      </c>
    </row>
    <row r="13" spans="1:13" ht="21" customHeight="1" outlineLevel="3">
      <c r="A13" s="290">
        <v>1</v>
      </c>
      <c r="B13" s="139">
        <v>10</v>
      </c>
      <c r="C13" s="139">
        <v>1019</v>
      </c>
      <c r="D13" s="183" t="s">
        <v>218</v>
      </c>
      <c r="E13" s="474">
        <f t="shared" si="0"/>
        <v>13610</v>
      </c>
      <c r="F13" s="162"/>
      <c r="G13" s="507">
        <v>13610</v>
      </c>
      <c r="H13" s="474"/>
      <c r="I13" s="162"/>
      <c r="J13" s="363"/>
      <c r="K13" s="515">
        <f>+L13+M13</f>
        <v>13610</v>
      </c>
      <c r="L13" s="162">
        <f t="shared" si="1"/>
        <v>0</v>
      </c>
      <c r="M13" s="419">
        <f t="shared" si="1"/>
        <v>13610</v>
      </c>
    </row>
    <row r="14" spans="1:13" ht="21" customHeight="1" outlineLevel="3">
      <c r="A14" s="290">
        <v>1</v>
      </c>
      <c r="B14" s="139">
        <v>10</v>
      </c>
      <c r="C14" s="139">
        <v>1031</v>
      </c>
      <c r="D14" s="183" t="s">
        <v>210</v>
      </c>
      <c r="E14" s="474">
        <f t="shared" si="0"/>
        <v>2133</v>
      </c>
      <c r="F14" s="162">
        <v>2133</v>
      </c>
      <c r="G14" s="507"/>
      <c r="H14" s="474"/>
      <c r="I14" s="162"/>
      <c r="J14" s="363"/>
      <c r="K14" s="515">
        <f>+L14+M14</f>
        <v>2133</v>
      </c>
      <c r="L14" s="162">
        <f t="shared" si="1"/>
        <v>2133</v>
      </c>
      <c r="M14" s="419">
        <f t="shared" si="1"/>
        <v>0</v>
      </c>
    </row>
    <row r="15" spans="1:13" ht="21" customHeight="1" outlineLevel="3">
      <c r="A15" s="290">
        <v>1</v>
      </c>
      <c r="B15" s="139">
        <v>10</v>
      </c>
      <c r="C15" s="139">
        <v>1032</v>
      </c>
      <c r="D15" s="183" t="s">
        <v>318</v>
      </c>
      <c r="E15" s="474">
        <f t="shared" si="0"/>
        <v>520</v>
      </c>
      <c r="F15" s="162">
        <v>520</v>
      </c>
      <c r="G15" s="507"/>
      <c r="H15" s="474"/>
      <c r="I15" s="162"/>
      <c r="J15" s="363"/>
      <c r="K15" s="515">
        <f>+L15+M15</f>
        <v>520</v>
      </c>
      <c r="L15" s="162">
        <f t="shared" si="1"/>
        <v>520</v>
      </c>
      <c r="M15" s="419">
        <f t="shared" si="1"/>
        <v>0</v>
      </c>
    </row>
    <row r="16" spans="1:13" ht="21" customHeight="1" outlineLevel="2">
      <c r="A16" s="371" t="s">
        <v>109</v>
      </c>
      <c r="B16" s="141"/>
      <c r="C16" s="141"/>
      <c r="D16" s="142"/>
      <c r="E16" s="477">
        <f>SUM(E11:E15)</f>
        <v>18361</v>
      </c>
      <c r="F16" s="163">
        <f>SUM(F11:F15)</f>
        <v>3323</v>
      </c>
      <c r="G16" s="508">
        <f>SUM(G11:G15)</f>
        <v>15038</v>
      </c>
      <c r="H16" s="477"/>
      <c r="I16" s="163"/>
      <c r="J16" s="366"/>
      <c r="K16" s="518">
        <f>SUM(K11:K15)</f>
        <v>18361</v>
      </c>
      <c r="L16" s="163">
        <f>SUM(L11:L15)</f>
        <v>3323</v>
      </c>
      <c r="M16" s="420">
        <f>SUM(M11:M15)</f>
        <v>15038</v>
      </c>
    </row>
    <row r="17" spans="1:13" ht="21" customHeight="1" outlineLevel="2" thickBot="1">
      <c r="A17" s="372"/>
      <c r="B17" s="145"/>
      <c r="C17" s="145"/>
      <c r="D17" s="147"/>
      <c r="E17" s="478"/>
      <c r="F17" s="192"/>
      <c r="G17" s="509"/>
      <c r="H17" s="478"/>
      <c r="I17" s="192"/>
      <c r="J17" s="526"/>
      <c r="K17" s="519"/>
      <c r="L17" s="192"/>
      <c r="M17" s="500"/>
    </row>
    <row r="18" spans="1:13" ht="21" customHeight="1" outlineLevel="1" thickBot="1" thickTop="1">
      <c r="A18" s="373" t="s">
        <v>110</v>
      </c>
      <c r="B18" s="152"/>
      <c r="C18" s="152"/>
      <c r="D18" s="184"/>
      <c r="E18" s="475">
        <f>+E16</f>
        <v>18361</v>
      </c>
      <c r="F18" s="167">
        <f>+F16</f>
        <v>3323</v>
      </c>
      <c r="G18" s="505">
        <f>+G16</f>
        <v>15038</v>
      </c>
      <c r="H18" s="475"/>
      <c r="I18" s="167"/>
      <c r="J18" s="364"/>
      <c r="K18" s="516">
        <f>+K16</f>
        <v>18361</v>
      </c>
      <c r="L18" s="167">
        <f>+L16</f>
        <v>3323</v>
      </c>
      <c r="M18" s="424">
        <f>+M16</f>
        <v>15038</v>
      </c>
    </row>
    <row r="19" spans="1:13" ht="21" customHeight="1" outlineLevel="1" thickTop="1">
      <c r="A19" s="374"/>
      <c r="B19" s="151"/>
      <c r="C19" s="151"/>
      <c r="D19" s="187"/>
      <c r="E19" s="474"/>
      <c r="F19" s="162"/>
      <c r="G19" s="507"/>
      <c r="H19" s="474"/>
      <c r="I19" s="162"/>
      <c r="J19" s="363"/>
      <c r="K19" s="515"/>
      <c r="L19" s="162"/>
      <c r="M19" s="419"/>
    </row>
    <row r="20" spans="1:13" ht="21" customHeight="1" outlineLevel="1">
      <c r="A20" s="375">
        <v>2</v>
      </c>
      <c r="B20" s="151">
        <v>21</v>
      </c>
      <c r="C20" s="151">
        <v>2122</v>
      </c>
      <c r="D20" s="187" t="s">
        <v>290</v>
      </c>
      <c r="E20" s="474">
        <f t="shared" si="0"/>
        <v>8</v>
      </c>
      <c r="F20" s="162"/>
      <c r="G20" s="507">
        <v>8</v>
      </c>
      <c r="H20" s="474"/>
      <c r="I20" s="162"/>
      <c r="J20" s="363"/>
      <c r="K20" s="515">
        <f>+L20+M20</f>
        <v>8</v>
      </c>
      <c r="L20" s="162">
        <f aca="true" t="shared" si="2" ref="L20:M22">+F20+I20</f>
        <v>0</v>
      </c>
      <c r="M20" s="419">
        <f t="shared" si="2"/>
        <v>8</v>
      </c>
    </row>
    <row r="21" spans="1:13" ht="21" customHeight="1" outlineLevel="1">
      <c r="A21" s="375">
        <v>2</v>
      </c>
      <c r="B21" s="151">
        <v>21</v>
      </c>
      <c r="C21" s="151">
        <v>2141</v>
      </c>
      <c r="D21" s="187" t="s">
        <v>353</v>
      </c>
      <c r="E21" s="474">
        <f t="shared" si="0"/>
        <v>206</v>
      </c>
      <c r="F21" s="162"/>
      <c r="G21" s="507">
        <v>206</v>
      </c>
      <c r="H21" s="474"/>
      <c r="I21" s="162"/>
      <c r="J21" s="363"/>
      <c r="K21" s="515">
        <f>+L21+M21</f>
        <v>206</v>
      </c>
      <c r="L21" s="162">
        <f t="shared" si="2"/>
        <v>0</v>
      </c>
      <c r="M21" s="419">
        <f t="shared" si="2"/>
        <v>206</v>
      </c>
    </row>
    <row r="22" spans="1:13" ht="21" customHeight="1" outlineLevel="1">
      <c r="A22" s="375">
        <v>2</v>
      </c>
      <c r="B22" s="151">
        <v>21</v>
      </c>
      <c r="C22" s="151">
        <v>2169</v>
      </c>
      <c r="D22" s="562" t="s">
        <v>310</v>
      </c>
      <c r="E22" s="474">
        <f t="shared" si="0"/>
        <v>912</v>
      </c>
      <c r="F22" s="162"/>
      <c r="G22" s="507">
        <v>912</v>
      </c>
      <c r="H22" s="474"/>
      <c r="I22" s="162"/>
      <c r="J22" s="363"/>
      <c r="K22" s="515">
        <f>+L22+M22</f>
        <v>912</v>
      </c>
      <c r="L22" s="162">
        <f t="shared" si="2"/>
        <v>0</v>
      </c>
      <c r="M22" s="419">
        <f t="shared" si="2"/>
        <v>912</v>
      </c>
    </row>
    <row r="23" spans="1:13" ht="21" customHeight="1" outlineLevel="2">
      <c r="A23" s="376" t="s">
        <v>111</v>
      </c>
      <c r="B23" s="141"/>
      <c r="C23" s="141"/>
      <c r="D23" s="148"/>
      <c r="E23" s="479">
        <f>SUM(E20:E22)</f>
        <v>1126</v>
      </c>
      <c r="F23" s="166">
        <f>SUM(F20:F21)</f>
        <v>0</v>
      </c>
      <c r="G23" s="510">
        <f>SUM(G20:G22)</f>
        <v>1126</v>
      </c>
      <c r="H23" s="479"/>
      <c r="I23" s="166"/>
      <c r="J23" s="367"/>
      <c r="K23" s="520">
        <f>SUM(K20:K22)</f>
        <v>1126</v>
      </c>
      <c r="L23" s="166">
        <f>SUM(L20:L22)</f>
        <v>0</v>
      </c>
      <c r="M23" s="422">
        <f>SUM(M20:M22)</f>
        <v>1126</v>
      </c>
    </row>
    <row r="24" spans="1:13" ht="21" customHeight="1" outlineLevel="2">
      <c r="A24" s="377"/>
      <c r="B24" s="139"/>
      <c r="C24" s="139"/>
      <c r="D24" s="188"/>
      <c r="E24" s="480"/>
      <c r="F24" s="193"/>
      <c r="G24" s="511"/>
      <c r="H24" s="480"/>
      <c r="I24" s="193"/>
      <c r="J24" s="527"/>
      <c r="K24" s="521"/>
      <c r="L24" s="193"/>
      <c r="M24" s="501"/>
    </row>
    <row r="25" spans="1:13" ht="21" customHeight="1">
      <c r="A25" s="290">
        <v>2</v>
      </c>
      <c r="B25" s="139">
        <v>22</v>
      </c>
      <c r="C25" s="139">
        <v>2212</v>
      </c>
      <c r="D25" s="183" t="s">
        <v>112</v>
      </c>
      <c r="E25" s="480">
        <f t="shared" si="0"/>
        <v>185</v>
      </c>
      <c r="F25" s="162"/>
      <c r="G25" s="507">
        <v>185</v>
      </c>
      <c r="H25" s="480"/>
      <c r="I25" s="162"/>
      <c r="J25" s="363"/>
      <c r="K25" s="521">
        <f>+L25+M25</f>
        <v>185</v>
      </c>
      <c r="L25" s="162">
        <f>+F25+I25</f>
        <v>0</v>
      </c>
      <c r="M25" s="419">
        <f>+G25+J25</f>
        <v>185</v>
      </c>
    </row>
    <row r="26" spans="1:13" ht="21" customHeight="1">
      <c r="A26" s="290">
        <v>2</v>
      </c>
      <c r="B26" s="139">
        <v>22</v>
      </c>
      <c r="C26" s="139">
        <v>2219</v>
      </c>
      <c r="D26" s="183" t="s">
        <v>267</v>
      </c>
      <c r="E26" s="480">
        <f t="shared" si="0"/>
        <v>27846</v>
      </c>
      <c r="F26" s="162">
        <v>27800</v>
      </c>
      <c r="G26" s="507">
        <v>46</v>
      </c>
      <c r="H26" s="480"/>
      <c r="I26" s="162"/>
      <c r="J26" s="363"/>
      <c r="K26" s="521">
        <f>+L26+M26</f>
        <v>27846</v>
      </c>
      <c r="L26" s="162">
        <f>+F26+I26</f>
        <v>27800</v>
      </c>
      <c r="M26" s="419">
        <f>+G26+J26</f>
        <v>46</v>
      </c>
    </row>
    <row r="27" spans="1:13" ht="21" customHeight="1" outlineLevel="2">
      <c r="A27" s="376" t="s">
        <v>113</v>
      </c>
      <c r="B27" s="141"/>
      <c r="C27" s="141"/>
      <c r="D27" s="142"/>
      <c r="E27" s="479">
        <f>SUM(E25:E26)</f>
        <v>28031</v>
      </c>
      <c r="F27" s="166">
        <f>SUM(F25:F26)</f>
        <v>27800</v>
      </c>
      <c r="G27" s="510">
        <f>SUM(G25:G26)</f>
        <v>231</v>
      </c>
      <c r="H27" s="479"/>
      <c r="I27" s="166"/>
      <c r="J27" s="367"/>
      <c r="K27" s="520">
        <f>SUM(K25:K26)</f>
        <v>28031</v>
      </c>
      <c r="L27" s="166">
        <f>SUM(L25:L26)</f>
        <v>27800</v>
      </c>
      <c r="M27" s="422">
        <f>SUM(M25:M26)</f>
        <v>231</v>
      </c>
    </row>
    <row r="28" spans="1:13" ht="21" customHeight="1" outlineLevel="2">
      <c r="A28" s="377"/>
      <c r="B28" s="139"/>
      <c r="C28" s="139"/>
      <c r="D28" s="183"/>
      <c r="E28" s="480"/>
      <c r="F28" s="162"/>
      <c r="G28" s="507"/>
      <c r="H28" s="480"/>
      <c r="I28" s="162"/>
      <c r="J28" s="363"/>
      <c r="K28" s="521"/>
      <c r="L28" s="162"/>
      <c r="M28" s="419"/>
    </row>
    <row r="29" spans="1:13" ht="21" customHeight="1" outlineLevel="3">
      <c r="A29" s="290">
        <v>2</v>
      </c>
      <c r="B29" s="139">
        <v>23</v>
      </c>
      <c r="C29" s="139">
        <v>2310</v>
      </c>
      <c r="D29" s="183" t="s">
        <v>114</v>
      </c>
      <c r="E29" s="480">
        <f t="shared" si="0"/>
        <v>110</v>
      </c>
      <c r="F29" s="162">
        <v>110</v>
      </c>
      <c r="G29" s="507"/>
      <c r="H29" s="480"/>
      <c r="I29" s="162"/>
      <c r="J29" s="363"/>
      <c r="K29" s="515">
        <f>+L29+M29</f>
        <v>110</v>
      </c>
      <c r="L29" s="162">
        <f aca="true" t="shared" si="3" ref="L29:M32">+F29+I29</f>
        <v>110</v>
      </c>
      <c r="M29" s="419">
        <f t="shared" si="3"/>
        <v>0</v>
      </c>
    </row>
    <row r="30" spans="1:13" ht="21" customHeight="1" outlineLevel="3">
      <c r="A30" s="290">
        <v>2</v>
      </c>
      <c r="B30" s="139">
        <v>23</v>
      </c>
      <c r="C30" s="139">
        <v>2321</v>
      </c>
      <c r="D30" s="183" t="s">
        <v>377</v>
      </c>
      <c r="E30" s="480">
        <f t="shared" si="0"/>
        <v>10</v>
      </c>
      <c r="F30" s="162"/>
      <c r="G30" s="507">
        <v>10</v>
      </c>
      <c r="H30" s="480"/>
      <c r="I30" s="162"/>
      <c r="J30" s="363"/>
      <c r="K30" s="515">
        <f>+L30+M30</f>
        <v>10</v>
      </c>
      <c r="L30" s="162">
        <f t="shared" si="3"/>
        <v>0</v>
      </c>
      <c r="M30" s="419">
        <f t="shared" si="3"/>
        <v>10</v>
      </c>
    </row>
    <row r="31" spans="1:13" ht="21" customHeight="1" outlineLevel="3">
      <c r="A31" s="290">
        <v>2</v>
      </c>
      <c r="B31" s="139">
        <v>23</v>
      </c>
      <c r="C31" s="139">
        <v>2349</v>
      </c>
      <c r="D31" s="183" t="s">
        <v>392</v>
      </c>
      <c r="E31" s="480">
        <f t="shared" si="0"/>
        <v>2</v>
      </c>
      <c r="F31" s="162">
        <v>2</v>
      </c>
      <c r="G31" s="507"/>
      <c r="H31" s="480"/>
      <c r="I31" s="162"/>
      <c r="J31" s="363"/>
      <c r="K31" s="515">
        <f>+L31+M31</f>
        <v>2</v>
      </c>
      <c r="L31" s="162">
        <f t="shared" si="3"/>
        <v>2</v>
      </c>
      <c r="M31" s="419"/>
    </row>
    <row r="32" spans="1:13" ht="21" customHeight="1" outlineLevel="3">
      <c r="A32" s="290">
        <v>2</v>
      </c>
      <c r="B32" s="139">
        <v>23</v>
      </c>
      <c r="C32" s="139">
        <v>2399</v>
      </c>
      <c r="D32" s="183" t="s">
        <v>291</v>
      </c>
      <c r="E32" s="480">
        <f t="shared" si="0"/>
        <v>200</v>
      </c>
      <c r="F32" s="162">
        <v>200</v>
      </c>
      <c r="G32" s="507"/>
      <c r="H32" s="480"/>
      <c r="I32" s="162"/>
      <c r="J32" s="363"/>
      <c r="K32" s="515">
        <f>+L32+M32</f>
        <v>200</v>
      </c>
      <c r="L32" s="162">
        <f t="shared" si="3"/>
        <v>200</v>
      </c>
      <c r="M32" s="419">
        <f t="shared" si="3"/>
        <v>0</v>
      </c>
    </row>
    <row r="33" spans="1:13" ht="21" customHeight="1" outlineLevel="2">
      <c r="A33" s="376" t="s">
        <v>115</v>
      </c>
      <c r="B33" s="141"/>
      <c r="C33" s="141"/>
      <c r="D33" s="142"/>
      <c r="E33" s="479">
        <f>SUM(E29:E32)</f>
        <v>322</v>
      </c>
      <c r="F33" s="166">
        <f>SUM(F29:F32)</f>
        <v>312</v>
      </c>
      <c r="G33" s="510">
        <f>SUM(G29:G32)</f>
        <v>10</v>
      </c>
      <c r="H33" s="479"/>
      <c r="I33" s="166"/>
      <c r="J33" s="367"/>
      <c r="K33" s="520">
        <f>SUM(K29:K32)</f>
        <v>322</v>
      </c>
      <c r="L33" s="166">
        <f>SUM(L29:L32)</f>
        <v>312</v>
      </c>
      <c r="M33" s="422">
        <f>SUM(M29:M32)</f>
        <v>10</v>
      </c>
    </row>
    <row r="34" spans="1:13" ht="21" customHeight="1" outlineLevel="2" thickBot="1">
      <c r="A34" s="378"/>
      <c r="B34" s="189"/>
      <c r="C34" s="189"/>
      <c r="D34" s="471"/>
      <c r="E34" s="481"/>
      <c r="F34" s="194"/>
      <c r="G34" s="512"/>
      <c r="H34" s="481"/>
      <c r="I34" s="194"/>
      <c r="J34" s="528"/>
      <c r="K34" s="522"/>
      <c r="L34" s="194"/>
      <c r="M34" s="423"/>
    </row>
    <row r="35" spans="1:13" ht="21" customHeight="1" outlineLevel="1" thickBot="1" thickTop="1">
      <c r="A35" s="369" t="s">
        <v>116</v>
      </c>
      <c r="B35" s="152"/>
      <c r="C35" s="152"/>
      <c r="D35" s="184"/>
      <c r="E35" s="475">
        <f>+E23+E27+E33</f>
        <v>29479</v>
      </c>
      <c r="F35" s="167">
        <f>+F23+F27+F33</f>
        <v>28112</v>
      </c>
      <c r="G35" s="505">
        <f>+G23+G27+G33</f>
        <v>1367</v>
      </c>
      <c r="H35" s="475"/>
      <c r="I35" s="167"/>
      <c r="J35" s="364"/>
      <c r="K35" s="516">
        <f>+K23+K27+K33</f>
        <v>29479</v>
      </c>
      <c r="L35" s="167">
        <f>+L23+L27+L33</f>
        <v>28112</v>
      </c>
      <c r="M35" s="424">
        <f>+M23+M27+M33</f>
        <v>1367</v>
      </c>
    </row>
    <row r="36" spans="1:13" ht="21" customHeight="1" outlineLevel="1" thickTop="1">
      <c r="A36" s="379"/>
      <c r="B36" s="151"/>
      <c r="C36" s="151"/>
      <c r="D36" s="187"/>
      <c r="E36" s="474"/>
      <c r="F36" s="162"/>
      <c r="G36" s="507"/>
      <c r="H36" s="474"/>
      <c r="I36" s="162"/>
      <c r="J36" s="363"/>
      <c r="K36" s="515"/>
      <c r="L36" s="162"/>
      <c r="M36" s="419"/>
    </row>
    <row r="37" spans="1:13" ht="21" customHeight="1" outlineLevel="1">
      <c r="A37" s="300">
        <v>3</v>
      </c>
      <c r="B37" s="151">
        <v>31</v>
      </c>
      <c r="C37" s="151">
        <v>3111</v>
      </c>
      <c r="D37" s="187" t="s">
        <v>117</v>
      </c>
      <c r="E37" s="474">
        <f t="shared" si="0"/>
        <v>929</v>
      </c>
      <c r="F37" s="162"/>
      <c r="G37" s="507">
        <v>929</v>
      </c>
      <c r="H37" s="474"/>
      <c r="I37" s="162"/>
      <c r="J37" s="363"/>
      <c r="K37" s="515">
        <f>+L37+M37</f>
        <v>929</v>
      </c>
      <c r="L37" s="162">
        <f>+F37+I37</f>
        <v>0</v>
      </c>
      <c r="M37" s="419">
        <f aca="true" t="shared" si="4" ref="L37:M39">+G37+J37</f>
        <v>929</v>
      </c>
    </row>
    <row r="38" spans="1:13" ht="21" customHeight="1" outlineLevel="3">
      <c r="A38" s="290">
        <v>3</v>
      </c>
      <c r="B38" s="139">
        <v>31</v>
      </c>
      <c r="C38" s="139">
        <v>3113</v>
      </c>
      <c r="D38" s="183" t="s">
        <v>118</v>
      </c>
      <c r="E38" s="474">
        <f t="shared" si="0"/>
        <v>7988</v>
      </c>
      <c r="F38" s="162">
        <v>4636</v>
      </c>
      <c r="G38" s="507">
        <v>3352</v>
      </c>
      <c r="H38" s="480"/>
      <c r="I38" s="162"/>
      <c r="J38" s="363"/>
      <c r="K38" s="521">
        <f>+L38+M38</f>
        <v>7988</v>
      </c>
      <c r="L38" s="162">
        <f t="shared" si="4"/>
        <v>4636</v>
      </c>
      <c r="M38" s="419">
        <f t="shared" si="4"/>
        <v>3352</v>
      </c>
    </row>
    <row r="39" spans="1:13" ht="21" customHeight="1" outlineLevel="3">
      <c r="A39" s="290">
        <v>3</v>
      </c>
      <c r="B39" s="139">
        <v>31</v>
      </c>
      <c r="C39" s="139">
        <v>3147</v>
      </c>
      <c r="D39" s="183" t="s">
        <v>354</v>
      </c>
      <c r="E39" s="474">
        <f t="shared" si="0"/>
        <v>39</v>
      </c>
      <c r="F39" s="162">
        <v>39</v>
      </c>
      <c r="G39" s="507"/>
      <c r="H39" s="480"/>
      <c r="I39" s="162"/>
      <c r="J39" s="363"/>
      <c r="K39" s="521">
        <f>+L39+M39</f>
        <v>39</v>
      </c>
      <c r="L39" s="162">
        <f t="shared" si="4"/>
        <v>39</v>
      </c>
      <c r="M39" s="419">
        <f>+G39+J39</f>
        <v>0</v>
      </c>
    </row>
    <row r="40" spans="1:13" ht="21" customHeight="1" outlineLevel="2">
      <c r="A40" s="376" t="s">
        <v>404</v>
      </c>
      <c r="B40" s="141"/>
      <c r="C40" s="141"/>
      <c r="D40" s="142"/>
      <c r="E40" s="479">
        <f>SUM(E37:E39)</f>
        <v>8956</v>
      </c>
      <c r="F40" s="166">
        <f>SUM(F37:F39)</f>
        <v>4675</v>
      </c>
      <c r="G40" s="510">
        <f>SUM(G37:G39)</f>
        <v>4281</v>
      </c>
      <c r="H40" s="479"/>
      <c r="I40" s="166"/>
      <c r="J40" s="367"/>
      <c r="K40" s="520">
        <f>SUM(K37:K39)</f>
        <v>8956</v>
      </c>
      <c r="L40" s="166">
        <f>SUM(L37:L39)</f>
        <v>4675</v>
      </c>
      <c r="M40" s="422">
        <f>SUM(M37:M39)</f>
        <v>4281</v>
      </c>
    </row>
    <row r="41" spans="1:13" ht="21" customHeight="1" outlineLevel="2">
      <c r="A41" s="377"/>
      <c r="B41" s="139"/>
      <c r="C41" s="139"/>
      <c r="D41" s="183"/>
      <c r="E41" s="480"/>
      <c r="F41" s="162"/>
      <c r="G41" s="507"/>
      <c r="H41" s="480"/>
      <c r="I41" s="162"/>
      <c r="J41" s="363"/>
      <c r="K41" s="521"/>
      <c r="L41" s="162"/>
      <c r="M41" s="419"/>
    </row>
    <row r="42" spans="1:13" ht="21" customHeight="1" outlineLevel="3">
      <c r="A42" s="290">
        <v>3</v>
      </c>
      <c r="B42" s="139">
        <v>32</v>
      </c>
      <c r="C42" s="139">
        <v>3231</v>
      </c>
      <c r="D42" s="183" t="s">
        <v>220</v>
      </c>
      <c r="E42" s="474">
        <f>+F42+G42</f>
        <v>0</v>
      </c>
      <c r="F42" s="162"/>
      <c r="G42" s="507"/>
      <c r="H42" s="480"/>
      <c r="I42" s="162"/>
      <c r="J42" s="363"/>
      <c r="K42" s="521">
        <f>+L42+M42</f>
        <v>0</v>
      </c>
      <c r="L42" s="162">
        <f>+F42+I42</f>
        <v>0</v>
      </c>
      <c r="M42" s="419">
        <f>+G42+J42</f>
        <v>0</v>
      </c>
    </row>
    <row r="43" spans="1:13" ht="21" customHeight="1" outlineLevel="2">
      <c r="A43" s="376" t="s">
        <v>405</v>
      </c>
      <c r="B43" s="141"/>
      <c r="C43" s="141"/>
      <c r="D43" s="142"/>
      <c r="E43" s="479">
        <f>SUM(E42:E42)</f>
        <v>0</v>
      </c>
      <c r="F43" s="166">
        <f>SUM(F42:F42)</f>
        <v>0</v>
      </c>
      <c r="G43" s="510">
        <f>SUM(G42:G42)</f>
        <v>0</v>
      </c>
      <c r="H43" s="479"/>
      <c r="I43" s="166"/>
      <c r="J43" s="367"/>
      <c r="K43" s="520">
        <f>SUM(K42:K42)</f>
        <v>0</v>
      </c>
      <c r="L43" s="166">
        <f>SUM(L42:L42)</f>
        <v>0</v>
      </c>
      <c r="M43" s="422">
        <f>SUM(M42:M42)</f>
        <v>0</v>
      </c>
    </row>
    <row r="44" spans="1:13" ht="21" customHeight="1" outlineLevel="2">
      <c r="A44" s="377"/>
      <c r="B44" s="139"/>
      <c r="C44" s="139"/>
      <c r="D44" s="183"/>
      <c r="E44" s="480"/>
      <c r="F44" s="162"/>
      <c r="G44" s="507"/>
      <c r="H44" s="480"/>
      <c r="I44" s="162"/>
      <c r="J44" s="363"/>
      <c r="K44" s="521"/>
      <c r="L44" s="162"/>
      <c r="M44" s="419"/>
    </row>
    <row r="45" spans="1:13" ht="21" customHeight="1" outlineLevel="2">
      <c r="A45" s="290">
        <v>3</v>
      </c>
      <c r="B45" s="139">
        <v>33</v>
      </c>
      <c r="C45" s="139">
        <v>3311</v>
      </c>
      <c r="D45" s="183" t="s">
        <v>211</v>
      </c>
      <c r="E45" s="480">
        <f t="shared" si="0"/>
        <v>92988</v>
      </c>
      <c r="F45" s="162">
        <v>92988</v>
      </c>
      <c r="G45" s="507"/>
      <c r="H45" s="480"/>
      <c r="I45" s="162"/>
      <c r="J45" s="363"/>
      <c r="K45" s="521">
        <f aca="true" t="shared" si="5" ref="K45:K55">+L45+M45</f>
        <v>92988</v>
      </c>
      <c r="L45" s="162">
        <f aca="true" t="shared" si="6" ref="L45:L55">+F45+I45</f>
        <v>92988</v>
      </c>
      <c r="M45" s="419">
        <f aca="true" t="shared" si="7" ref="M45:M55">+G45+J45</f>
        <v>0</v>
      </c>
    </row>
    <row r="46" spans="1:13" ht="21" customHeight="1" outlineLevel="2">
      <c r="A46" s="290">
        <v>3</v>
      </c>
      <c r="B46" s="139">
        <v>33</v>
      </c>
      <c r="C46" s="139">
        <v>3312</v>
      </c>
      <c r="D46" s="183" t="s">
        <v>242</v>
      </c>
      <c r="E46" s="480">
        <f t="shared" si="0"/>
        <v>5101</v>
      </c>
      <c r="F46" s="162">
        <v>5101</v>
      </c>
      <c r="G46" s="507"/>
      <c r="H46" s="480"/>
      <c r="I46" s="162"/>
      <c r="J46" s="363"/>
      <c r="K46" s="521">
        <f t="shared" si="5"/>
        <v>5101</v>
      </c>
      <c r="L46" s="162">
        <f t="shared" si="6"/>
        <v>5101</v>
      </c>
      <c r="M46" s="419">
        <f t="shared" si="7"/>
        <v>0</v>
      </c>
    </row>
    <row r="47" spans="1:13" ht="21" customHeight="1" outlineLevel="2">
      <c r="A47" s="290">
        <v>3</v>
      </c>
      <c r="B47" s="139">
        <v>33</v>
      </c>
      <c r="C47" s="139">
        <v>3313</v>
      </c>
      <c r="D47" s="183" t="s">
        <v>319</v>
      </c>
      <c r="E47" s="480">
        <f t="shared" si="0"/>
        <v>228</v>
      </c>
      <c r="F47" s="162"/>
      <c r="G47" s="507">
        <v>228</v>
      </c>
      <c r="H47" s="480"/>
      <c r="I47" s="162"/>
      <c r="J47" s="363"/>
      <c r="K47" s="521">
        <f t="shared" si="5"/>
        <v>228</v>
      </c>
      <c r="L47" s="162">
        <f t="shared" si="6"/>
        <v>0</v>
      </c>
      <c r="M47" s="419">
        <f t="shared" si="7"/>
        <v>228</v>
      </c>
    </row>
    <row r="48" spans="1:13" ht="21" customHeight="1" outlineLevel="2">
      <c r="A48" s="290">
        <v>3</v>
      </c>
      <c r="B48" s="139">
        <v>33</v>
      </c>
      <c r="C48" s="139">
        <v>3314</v>
      </c>
      <c r="D48" s="183" t="s">
        <v>212</v>
      </c>
      <c r="E48" s="480">
        <f t="shared" si="0"/>
        <v>2498</v>
      </c>
      <c r="F48" s="162">
        <v>2498</v>
      </c>
      <c r="G48" s="507"/>
      <c r="H48" s="480"/>
      <c r="I48" s="162"/>
      <c r="J48" s="363"/>
      <c r="K48" s="521">
        <f t="shared" si="5"/>
        <v>2498</v>
      </c>
      <c r="L48" s="162">
        <f t="shared" si="6"/>
        <v>2498</v>
      </c>
      <c r="M48" s="419">
        <f t="shared" si="7"/>
        <v>0</v>
      </c>
    </row>
    <row r="49" spans="1:13" ht="21" customHeight="1" outlineLevel="2">
      <c r="A49" s="290">
        <v>3</v>
      </c>
      <c r="B49" s="139">
        <v>33</v>
      </c>
      <c r="C49" s="139">
        <v>3315</v>
      </c>
      <c r="D49" s="183" t="s">
        <v>213</v>
      </c>
      <c r="E49" s="480">
        <f t="shared" si="0"/>
        <v>1522</v>
      </c>
      <c r="F49" s="162">
        <v>1522</v>
      </c>
      <c r="G49" s="507"/>
      <c r="H49" s="480"/>
      <c r="I49" s="162"/>
      <c r="J49" s="363"/>
      <c r="K49" s="521">
        <f t="shared" si="5"/>
        <v>1522</v>
      </c>
      <c r="L49" s="162">
        <f t="shared" si="6"/>
        <v>1522</v>
      </c>
      <c r="M49" s="419">
        <f t="shared" si="7"/>
        <v>0</v>
      </c>
    </row>
    <row r="50" spans="1:13" ht="21" customHeight="1" outlineLevel="2">
      <c r="A50" s="290">
        <v>3</v>
      </c>
      <c r="B50" s="139">
        <v>33</v>
      </c>
      <c r="C50" s="139">
        <v>3317</v>
      </c>
      <c r="D50" s="183" t="s">
        <v>292</v>
      </c>
      <c r="E50" s="480">
        <f t="shared" si="0"/>
        <v>2737</v>
      </c>
      <c r="F50" s="162">
        <v>2737</v>
      </c>
      <c r="G50" s="507"/>
      <c r="H50" s="480"/>
      <c r="I50" s="162"/>
      <c r="J50" s="363"/>
      <c r="K50" s="521">
        <f t="shared" si="5"/>
        <v>2737</v>
      </c>
      <c r="L50" s="162">
        <f t="shared" si="6"/>
        <v>2737</v>
      </c>
      <c r="M50" s="419">
        <f t="shared" si="7"/>
        <v>0</v>
      </c>
    </row>
    <row r="51" spans="1:13" ht="21" customHeight="1" outlineLevel="3">
      <c r="A51" s="290">
        <v>3</v>
      </c>
      <c r="B51" s="139">
        <v>33</v>
      </c>
      <c r="C51" s="139">
        <v>3319</v>
      </c>
      <c r="D51" s="183" t="s">
        <v>270</v>
      </c>
      <c r="E51" s="480">
        <f t="shared" si="0"/>
        <v>2207</v>
      </c>
      <c r="F51" s="162">
        <v>1137</v>
      </c>
      <c r="G51" s="507">
        <v>1070</v>
      </c>
      <c r="H51" s="480">
        <f>+I51+J51</f>
        <v>0</v>
      </c>
      <c r="I51" s="162"/>
      <c r="J51" s="363"/>
      <c r="K51" s="521">
        <f t="shared" si="5"/>
        <v>2207</v>
      </c>
      <c r="L51" s="162">
        <f t="shared" si="6"/>
        <v>1137</v>
      </c>
      <c r="M51" s="419">
        <f t="shared" si="7"/>
        <v>1070</v>
      </c>
    </row>
    <row r="52" spans="1:13" ht="21" customHeight="1" outlineLevel="3">
      <c r="A52" s="290">
        <v>3</v>
      </c>
      <c r="B52" s="139">
        <v>33</v>
      </c>
      <c r="C52" s="139">
        <v>3322</v>
      </c>
      <c r="D52" s="183" t="s">
        <v>119</v>
      </c>
      <c r="E52" s="480">
        <f t="shared" si="0"/>
        <v>80</v>
      </c>
      <c r="F52" s="162">
        <v>80</v>
      </c>
      <c r="G52" s="507"/>
      <c r="H52" s="480"/>
      <c r="I52" s="162"/>
      <c r="J52" s="363"/>
      <c r="K52" s="521">
        <f t="shared" si="5"/>
        <v>80</v>
      </c>
      <c r="L52" s="162">
        <f t="shared" si="6"/>
        <v>80</v>
      </c>
      <c r="M52" s="419">
        <f t="shared" si="7"/>
        <v>0</v>
      </c>
    </row>
    <row r="53" spans="1:13" ht="21" customHeight="1" outlineLevel="3">
      <c r="A53" s="290">
        <v>3</v>
      </c>
      <c r="B53" s="139">
        <v>33</v>
      </c>
      <c r="C53" s="139">
        <v>3349</v>
      </c>
      <c r="D53" s="188" t="s">
        <v>293</v>
      </c>
      <c r="E53" s="480">
        <f t="shared" si="0"/>
        <v>1084</v>
      </c>
      <c r="F53" s="162"/>
      <c r="G53" s="507">
        <v>1084</v>
      </c>
      <c r="H53" s="480"/>
      <c r="I53" s="162"/>
      <c r="J53" s="363"/>
      <c r="K53" s="521">
        <f t="shared" si="5"/>
        <v>1084</v>
      </c>
      <c r="L53" s="162">
        <f t="shared" si="6"/>
        <v>0</v>
      </c>
      <c r="M53" s="419">
        <f t="shared" si="7"/>
        <v>1084</v>
      </c>
    </row>
    <row r="54" spans="1:13" ht="21" customHeight="1" outlineLevel="3">
      <c r="A54" s="290">
        <v>3</v>
      </c>
      <c r="B54" s="139">
        <v>33</v>
      </c>
      <c r="C54" s="139">
        <v>3392</v>
      </c>
      <c r="D54" s="188" t="s">
        <v>120</v>
      </c>
      <c r="E54" s="480">
        <f t="shared" si="0"/>
        <v>4118</v>
      </c>
      <c r="F54" s="162"/>
      <c r="G54" s="507">
        <v>4118</v>
      </c>
      <c r="H54" s="480"/>
      <c r="I54" s="162"/>
      <c r="J54" s="363"/>
      <c r="K54" s="521">
        <f t="shared" si="5"/>
        <v>4118</v>
      </c>
      <c r="L54" s="162">
        <f t="shared" si="6"/>
        <v>0</v>
      </c>
      <c r="M54" s="419">
        <f t="shared" si="7"/>
        <v>4118</v>
      </c>
    </row>
    <row r="55" spans="1:13" ht="21" customHeight="1" outlineLevel="3">
      <c r="A55" s="290">
        <v>3</v>
      </c>
      <c r="B55" s="139">
        <v>33</v>
      </c>
      <c r="C55" s="139">
        <v>3399</v>
      </c>
      <c r="D55" s="188" t="s">
        <v>408</v>
      </c>
      <c r="E55" s="480">
        <f t="shared" si="0"/>
        <v>539</v>
      </c>
      <c r="F55" s="162"/>
      <c r="G55" s="507">
        <v>539</v>
      </c>
      <c r="H55" s="480"/>
      <c r="I55" s="162"/>
      <c r="J55" s="363"/>
      <c r="K55" s="521">
        <f t="shared" si="5"/>
        <v>539</v>
      </c>
      <c r="L55" s="162">
        <f t="shared" si="6"/>
        <v>0</v>
      </c>
      <c r="M55" s="419">
        <f t="shared" si="7"/>
        <v>539</v>
      </c>
    </row>
    <row r="56" spans="1:13" ht="21" customHeight="1" outlineLevel="2">
      <c r="A56" s="376" t="s">
        <v>121</v>
      </c>
      <c r="B56" s="141"/>
      <c r="C56" s="141"/>
      <c r="D56" s="148"/>
      <c r="E56" s="479">
        <f>SUM(E45:E55)</f>
        <v>113102</v>
      </c>
      <c r="F56" s="166">
        <f>SUM(F45:F55)</f>
        <v>106063</v>
      </c>
      <c r="G56" s="510">
        <f>SUM(G45:G55)</f>
        <v>7039</v>
      </c>
      <c r="H56" s="479">
        <f>+I56+J56</f>
        <v>0</v>
      </c>
      <c r="I56" s="166"/>
      <c r="J56" s="367">
        <f>SUM(J45:J55)</f>
        <v>0</v>
      </c>
      <c r="K56" s="520">
        <f>SUM(K45:K55)</f>
        <v>113102</v>
      </c>
      <c r="L56" s="166">
        <f>SUM(L45:L55)</f>
        <v>106063</v>
      </c>
      <c r="M56" s="422">
        <f>SUM(M45:M55)</f>
        <v>7039</v>
      </c>
    </row>
    <row r="57" spans="1:13" ht="21" customHeight="1" outlineLevel="2">
      <c r="A57" s="377"/>
      <c r="B57" s="139"/>
      <c r="C57" s="139"/>
      <c r="D57" s="188"/>
      <c r="E57" s="480"/>
      <c r="F57" s="162"/>
      <c r="G57" s="507"/>
      <c r="H57" s="480"/>
      <c r="I57" s="162"/>
      <c r="J57" s="363"/>
      <c r="K57" s="521"/>
      <c r="L57" s="162"/>
      <c r="M57" s="419"/>
    </row>
    <row r="58" spans="1:13" ht="21" customHeight="1" outlineLevel="2">
      <c r="A58" s="290">
        <v>3</v>
      </c>
      <c r="B58" s="139">
        <v>34</v>
      </c>
      <c r="C58" s="139">
        <v>3412</v>
      </c>
      <c r="D58" s="188" t="s">
        <v>309</v>
      </c>
      <c r="E58" s="480">
        <f t="shared" si="0"/>
        <v>1325</v>
      </c>
      <c r="F58" s="162"/>
      <c r="G58" s="507">
        <v>1325</v>
      </c>
      <c r="H58" s="480"/>
      <c r="I58" s="162"/>
      <c r="J58" s="363"/>
      <c r="K58" s="515">
        <f>+L58+M58</f>
        <v>1325</v>
      </c>
      <c r="L58" s="162">
        <f>+F58+I58</f>
        <v>0</v>
      </c>
      <c r="M58" s="419">
        <f>+G58+J58</f>
        <v>1325</v>
      </c>
    </row>
    <row r="59" spans="1:13" ht="21" customHeight="1" outlineLevel="2">
      <c r="A59" s="290">
        <v>3</v>
      </c>
      <c r="B59" s="139">
        <v>34</v>
      </c>
      <c r="C59" s="139">
        <v>3419</v>
      </c>
      <c r="D59" s="188" t="s">
        <v>272</v>
      </c>
      <c r="E59" s="480">
        <f t="shared" si="0"/>
        <v>1075</v>
      </c>
      <c r="F59" s="162">
        <v>1075</v>
      </c>
      <c r="G59" s="507"/>
      <c r="H59" s="480"/>
      <c r="I59" s="162"/>
      <c r="J59" s="363"/>
      <c r="K59" s="515">
        <f>+L59+M59</f>
        <v>1075</v>
      </c>
      <c r="L59" s="162">
        <f>+F59+I59</f>
        <v>1075</v>
      </c>
      <c r="M59" s="419">
        <f>+G59+J59</f>
        <v>0</v>
      </c>
    </row>
    <row r="60" spans="1:13" ht="21" customHeight="1" outlineLevel="2">
      <c r="A60" s="376" t="s">
        <v>123</v>
      </c>
      <c r="B60" s="141"/>
      <c r="C60" s="141"/>
      <c r="D60" s="148"/>
      <c r="E60" s="479">
        <f>SUM(E58:E59)</f>
        <v>2400</v>
      </c>
      <c r="F60" s="166">
        <f>SUM(F58:F59)</f>
        <v>1075</v>
      </c>
      <c r="G60" s="510">
        <f>SUM(G58:G59)</f>
        <v>1325</v>
      </c>
      <c r="H60" s="479"/>
      <c r="I60" s="166"/>
      <c r="J60" s="367"/>
      <c r="K60" s="520">
        <f>SUM(K58:K59)</f>
        <v>2400</v>
      </c>
      <c r="L60" s="166">
        <f>SUM(L58:L59)</f>
        <v>1075</v>
      </c>
      <c r="M60" s="422">
        <f>SUM(M58:M59)</f>
        <v>1325</v>
      </c>
    </row>
    <row r="61" spans="1:13" ht="21" customHeight="1" outlineLevel="2">
      <c r="A61" s="377"/>
      <c r="B61" s="139"/>
      <c r="C61" s="139"/>
      <c r="D61" s="188"/>
      <c r="E61" s="480"/>
      <c r="F61" s="162"/>
      <c r="G61" s="507"/>
      <c r="H61" s="480"/>
      <c r="I61" s="162"/>
      <c r="J61" s="363"/>
      <c r="K61" s="521"/>
      <c r="L61" s="162"/>
      <c r="M61" s="419"/>
    </row>
    <row r="62" spans="1:13" ht="21" customHeight="1" outlineLevel="3">
      <c r="A62" s="290">
        <v>3</v>
      </c>
      <c r="B62" s="139">
        <v>35</v>
      </c>
      <c r="C62" s="139">
        <v>3511</v>
      </c>
      <c r="D62" s="183" t="s">
        <v>294</v>
      </c>
      <c r="E62" s="480">
        <f t="shared" si="0"/>
        <v>6233</v>
      </c>
      <c r="F62" s="162"/>
      <c r="G62" s="507">
        <v>6233</v>
      </c>
      <c r="H62" s="480"/>
      <c r="I62" s="162"/>
      <c r="J62" s="363"/>
      <c r="K62" s="521">
        <f>+L62+M62</f>
        <v>6233</v>
      </c>
      <c r="L62" s="162">
        <f>+F62+I62</f>
        <v>0</v>
      </c>
      <c r="M62" s="419">
        <f>+G62+J62</f>
        <v>6233</v>
      </c>
    </row>
    <row r="63" spans="1:13" ht="21" customHeight="1" outlineLevel="2">
      <c r="A63" s="376" t="s">
        <v>124</v>
      </c>
      <c r="B63" s="141"/>
      <c r="C63" s="141"/>
      <c r="D63" s="142"/>
      <c r="E63" s="479">
        <f>SUM(E62:E62)</f>
        <v>6233</v>
      </c>
      <c r="F63" s="163"/>
      <c r="G63" s="508">
        <f>SUM(G62:G62)</f>
        <v>6233</v>
      </c>
      <c r="H63" s="479"/>
      <c r="I63" s="163"/>
      <c r="J63" s="366"/>
      <c r="K63" s="520">
        <f>SUM(K62:K62)</f>
        <v>6233</v>
      </c>
      <c r="L63" s="166"/>
      <c r="M63" s="420">
        <f>+M62</f>
        <v>6233</v>
      </c>
    </row>
    <row r="64" spans="1:13" ht="21" customHeight="1" outlineLevel="2">
      <c r="A64" s="377"/>
      <c r="B64" s="139"/>
      <c r="C64" s="139"/>
      <c r="D64" s="183"/>
      <c r="E64" s="480"/>
      <c r="F64" s="162"/>
      <c r="G64" s="507"/>
      <c r="H64" s="480"/>
      <c r="I64" s="162"/>
      <c r="J64" s="363"/>
      <c r="K64" s="521"/>
      <c r="L64" s="162"/>
      <c r="M64" s="419"/>
    </row>
    <row r="65" spans="1:13" ht="21" customHeight="1" outlineLevel="3">
      <c r="A65" s="290">
        <v>3</v>
      </c>
      <c r="B65" s="139">
        <v>36</v>
      </c>
      <c r="C65" s="139">
        <v>3612</v>
      </c>
      <c r="D65" s="183" t="s">
        <v>125</v>
      </c>
      <c r="E65" s="480">
        <f t="shared" si="0"/>
        <v>33873</v>
      </c>
      <c r="F65" s="162">
        <v>30428</v>
      </c>
      <c r="G65" s="507">
        <v>3445</v>
      </c>
      <c r="H65" s="480">
        <f>+I65+J65</f>
        <v>970000</v>
      </c>
      <c r="I65" s="162">
        <v>970000</v>
      </c>
      <c r="J65" s="363"/>
      <c r="K65" s="521">
        <f aca="true" t="shared" si="8" ref="K65:K71">+L65+M65</f>
        <v>1003873</v>
      </c>
      <c r="L65" s="162">
        <f aca="true" t="shared" si="9" ref="L65:L71">+F65+I65</f>
        <v>1000428</v>
      </c>
      <c r="M65" s="419">
        <f aca="true" t="shared" si="10" ref="M65:M71">+G65+J65</f>
        <v>3445</v>
      </c>
    </row>
    <row r="66" spans="1:13" ht="21" customHeight="1" outlineLevel="3">
      <c r="A66" s="290">
        <v>3</v>
      </c>
      <c r="B66" s="139">
        <v>36</v>
      </c>
      <c r="C66" s="139">
        <v>3613</v>
      </c>
      <c r="D66" s="183" t="s">
        <v>277</v>
      </c>
      <c r="E66" s="480">
        <f t="shared" si="0"/>
        <v>24483</v>
      </c>
      <c r="F66" s="162"/>
      <c r="G66" s="507">
        <v>24483</v>
      </c>
      <c r="H66" s="480">
        <f>+I66+J66</f>
        <v>0</v>
      </c>
      <c r="I66" s="162"/>
      <c r="J66" s="363"/>
      <c r="K66" s="521">
        <f t="shared" si="8"/>
        <v>24483</v>
      </c>
      <c r="L66" s="162">
        <f t="shared" si="9"/>
        <v>0</v>
      </c>
      <c r="M66" s="419">
        <f t="shared" si="10"/>
        <v>24483</v>
      </c>
    </row>
    <row r="67" spans="1:13" ht="21" customHeight="1" outlineLevel="3">
      <c r="A67" s="290">
        <v>3</v>
      </c>
      <c r="B67" s="139">
        <v>36</v>
      </c>
      <c r="C67" s="139">
        <v>3619</v>
      </c>
      <c r="D67" s="183" t="s">
        <v>378</v>
      </c>
      <c r="E67" s="480">
        <f t="shared" si="0"/>
        <v>2305</v>
      </c>
      <c r="F67" s="162">
        <v>2305</v>
      </c>
      <c r="G67" s="507"/>
      <c r="H67" s="480"/>
      <c r="I67" s="162"/>
      <c r="J67" s="363"/>
      <c r="K67" s="521">
        <f t="shared" si="8"/>
        <v>2305</v>
      </c>
      <c r="L67" s="162">
        <f t="shared" si="9"/>
        <v>2305</v>
      </c>
      <c r="M67" s="419">
        <f t="shared" si="10"/>
        <v>0</v>
      </c>
    </row>
    <row r="68" spans="1:13" ht="21" customHeight="1" outlineLevel="3">
      <c r="A68" s="290">
        <v>3</v>
      </c>
      <c r="B68" s="139">
        <v>36</v>
      </c>
      <c r="C68" s="139">
        <v>3632</v>
      </c>
      <c r="D68" s="183" t="s">
        <v>126</v>
      </c>
      <c r="E68" s="480">
        <f t="shared" si="0"/>
        <v>11148</v>
      </c>
      <c r="F68" s="162">
        <v>11008</v>
      </c>
      <c r="G68" s="507">
        <v>140</v>
      </c>
      <c r="H68" s="480"/>
      <c r="I68" s="162"/>
      <c r="J68" s="363"/>
      <c r="K68" s="521">
        <f t="shared" si="8"/>
        <v>11148</v>
      </c>
      <c r="L68" s="162">
        <f t="shared" si="9"/>
        <v>11008</v>
      </c>
      <c r="M68" s="419">
        <f t="shared" si="10"/>
        <v>140</v>
      </c>
    </row>
    <row r="69" spans="1:13" ht="21" customHeight="1" outlineLevel="3">
      <c r="A69" s="290">
        <v>3</v>
      </c>
      <c r="B69" s="139">
        <v>36</v>
      </c>
      <c r="C69" s="139">
        <v>3636</v>
      </c>
      <c r="D69" s="183" t="s">
        <v>279</v>
      </c>
      <c r="E69" s="480">
        <f t="shared" si="0"/>
        <v>700</v>
      </c>
      <c r="F69" s="162">
        <v>700</v>
      </c>
      <c r="G69" s="507"/>
      <c r="H69" s="480"/>
      <c r="I69" s="162"/>
      <c r="J69" s="363"/>
      <c r="K69" s="521">
        <f t="shared" si="8"/>
        <v>700</v>
      </c>
      <c r="L69" s="162">
        <f t="shared" si="9"/>
        <v>700</v>
      </c>
      <c r="M69" s="419">
        <f t="shared" si="10"/>
        <v>0</v>
      </c>
    </row>
    <row r="70" spans="1:13" ht="21" customHeight="1" outlineLevel="3">
      <c r="A70" s="290">
        <v>3</v>
      </c>
      <c r="B70" s="139">
        <v>36</v>
      </c>
      <c r="C70" s="139">
        <v>3639</v>
      </c>
      <c r="D70" s="183" t="s">
        <v>295</v>
      </c>
      <c r="E70" s="480">
        <f t="shared" si="0"/>
        <v>82810</v>
      </c>
      <c r="F70" s="162">
        <v>67874</v>
      </c>
      <c r="G70" s="507">
        <v>14936</v>
      </c>
      <c r="H70" s="480">
        <f>+I70+J70</f>
        <v>159570</v>
      </c>
      <c r="I70" s="162">
        <v>159570</v>
      </c>
      <c r="J70" s="363"/>
      <c r="K70" s="521">
        <f t="shared" si="8"/>
        <v>242380</v>
      </c>
      <c r="L70" s="162">
        <f t="shared" si="9"/>
        <v>227444</v>
      </c>
      <c r="M70" s="419">
        <f t="shared" si="10"/>
        <v>14936</v>
      </c>
    </row>
    <row r="71" spans="1:13" ht="21" customHeight="1" outlineLevel="3">
      <c r="A71" s="290">
        <v>3</v>
      </c>
      <c r="B71" s="139">
        <v>36</v>
      </c>
      <c r="C71" s="139">
        <v>3699</v>
      </c>
      <c r="D71" s="183" t="s">
        <v>296</v>
      </c>
      <c r="E71" s="480">
        <f t="shared" si="0"/>
        <v>1298</v>
      </c>
      <c r="F71" s="162"/>
      <c r="G71" s="507">
        <v>1298</v>
      </c>
      <c r="H71" s="480"/>
      <c r="I71" s="162"/>
      <c r="J71" s="363"/>
      <c r="K71" s="521">
        <f t="shared" si="8"/>
        <v>1298</v>
      </c>
      <c r="L71" s="162">
        <f t="shared" si="9"/>
        <v>0</v>
      </c>
      <c r="M71" s="419">
        <f t="shared" si="10"/>
        <v>1298</v>
      </c>
    </row>
    <row r="72" spans="1:13" ht="21" customHeight="1" outlineLevel="2">
      <c r="A72" s="376" t="s">
        <v>127</v>
      </c>
      <c r="B72" s="141"/>
      <c r="C72" s="141"/>
      <c r="D72" s="142"/>
      <c r="E72" s="479">
        <f>SUM(E65:E71)</f>
        <v>156617</v>
      </c>
      <c r="F72" s="163">
        <f>SUM(F65:F71)</f>
        <v>112315</v>
      </c>
      <c r="G72" s="508">
        <f>SUM(G65:G71)</f>
        <v>44302</v>
      </c>
      <c r="H72" s="479">
        <f>+I72+J72</f>
        <v>1129570</v>
      </c>
      <c r="I72" s="163">
        <f>SUM(I65:I70)</f>
        <v>1129570</v>
      </c>
      <c r="J72" s="366">
        <f>SUM(J64:J71)</f>
        <v>0</v>
      </c>
      <c r="K72" s="520">
        <f>SUM(K65:K71)</f>
        <v>1286187</v>
      </c>
      <c r="L72" s="163">
        <f>SUM(L65:L71)</f>
        <v>1241885</v>
      </c>
      <c r="M72" s="420">
        <f>SUM(M65:M71)</f>
        <v>44302</v>
      </c>
    </row>
    <row r="73" spans="1:13" ht="21" customHeight="1" outlineLevel="2">
      <c r="A73" s="377"/>
      <c r="B73" s="139"/>
      <c r="C73" s="139"/>
      <c r="D73" s="183"/>
      <c r="E73" s="480"/>
      <c r="F73" s="162"/>
      <c r="G73" s="507"/>
      <c r="H73" s="480"/>
      <c r="I73" s="162"/>
      <c r="J73" s="363"/>
      <c r="K73" s="521"/>
      <c r="L73" s="162"/>
      <c r="M73" s="419"/>
    </row>
    <row r="74" spans="1:13" ht="21" customHeight="1" outlineLevel="2">
      <c r="A74" s="290">
        <v>3</v>
      </c>
      <c r="B74" s="139">
        <v>37</v>
      </c>
      <c r="C74" s="139">
        <v>3722</v>
      </c>
      <c r="D74" s="183" t="s">
        <v>330</v>
      </c>
      <c r="E74" s="480">
        <f>+F74+G74</f>
        <v>2</v>
      </c>
      <c r="F74" s="162"/>
      <c r="G74" s="507">
        <v>2</v>
      </c>
      <c r="H74" s="480"/>
      <c r="I74" s="162"/>
      <c r="J74" s="363"/>
      <c r="K74" s="521">
        <f>+L74+M74</f>
        <v>2</v>
      </c>
      <c r="L74" s="162">
        <f>+F74+I74</f>
        <v>0</v>
      </c>
      <c r="M74" s="419">
        <f aca="true" t="shared" si="11" ref="L74:M77">+G74+J74</f>
        <v>2</v>
      </c>
    </row>
    <row r="75" spans="1:13" ht="21" customHeight="1" outlineLevel="3">
      <c r="A75" s="290">
        <v>3</v>
      </c>
      <c r="B75" s="139">
        <v>37</v>
      </c>
      <c r="C75" s="139">
        <v>3725</v>
      </c>
      <c r="D75" s="183" t="s">
        <v>297</v>
      </c>
      <c r="E75" s="480">
        <f>+F75+G75</f>
        <v>13670</v>
      </c>
      <c r="F75" s="162">
        <v>13670</v>
      </c>
      <c r="G75" s="507"/>
      <c r="H75" s="480"/>
      <c r="I75" s="162"/>
      <c r="J75" s="363"/>
      <c r="K75" s="521">
        <f>+L75+M75</f>
        <v>13670</v>
      </c>
      <c r="L75" s="162">
        <f t="shared" si="11"/>
        <v>13670</v>
      </c>
      <c r="M75" s="419">
        <f t="shared" si="11"/>
        <v>0</v>
      </c>
    </row>
    <row r="76" spans="1:13" ht="21" customHeight="1" outlineLevel="3">
      <c r="A76" s="290">
        <v>3</v>
      </c>
      <c r="B76" s="139">
        <v>37</v>
      </c>
      <c r="C76" s="139">
        <v>3745</v>
      </c>
      <c r="D76" s="183" t="s">
        <v>128</v>
      </c>
      <c r="E76" s="480">
        <f>+F76+G76</f>
        <v>734</v>
      </c>
      <c r="F76" s="162">
        <v>104</v>
      </c>
      <c r="G76" s="507">
        <v>630</v>
      </c>
      <c r="H76" s="480"/>
      <c r="I76" s="162"/>
      <c r="J76" s="363"/>
      <c r="K76" s="521">
        <f>+L76+M76</f>
        <v>734</v>
      </c>
      <c r="L76" s="162">
        <f t="shared" si="11"/>
        <v>104</v>
      </c>
      <c r="M76" s="419">
        <f t="shared" si="11"/>
        <v>630</v>
      </c>
    </row>
    <row r="77" spans="1:13" ht="21" customHeight="1" outlineLevel="3">
      <c r="A77" s="290">
        <v>3</v>
      </c>
      <c r="B77" s="139">
        <v>37</v>
      </c>
      <c r="C77" s="139">
        <v>3749</v>
      </c>
      <c r="D77" s="183" t="s">
        <v>129</v>
      </c>
      <c r="E77" s="480">
        <f>+F77+G77</f>
        <v>600</v>
      </c>
      <c r="F77" s="162">
        <v>600</v>
      </c>
      <c r="G77" s="507"/>
      <c r="H77" s="480"/>
      <c r="I77" s="162"/>
      <c r="J77" s="363"/>
      <c r="K77" s="521">
        <f>+L77+M77</f>
        <v>600</v>
      </c>
      <c r="L77" s="162">
        <f t="shared" si="11"/>
        <v>600</v>
      </c>
      <c r="M77" s="419">
        <f t="shared" si="11"/>
        <v>0</v>
      </c>
    </row>
    <row r="78" spans="1:13" ht="21" customHeight="1" outlineLevel="2">
      <c r="A78" s="376" t="s">
        <v>130</v>
      </c>
      <c r="B78" s="141"/>
      <c r="C78" s="141"/>
      <c r="D78" s="142"/>
      <c r="E78" s="479">
        <f>SUM(E74:E77)</f>
        <v>15006</v>
      </c>
      <c r="F78" s="163">
        <f>SUM(F74:F77)</f>
        <v>14374</v>
      </c>
      <c r="G78" s="508">
        <f>SUM(G74:G77)</f>
        <v>632</v>
      </c>
      <c r="H78" s="479"/>
      <c r="I78" s="163"/>
      <c r="J78" s="366"/>
      <c r="K78" s="520">
        <f>SUM(K74:K77)</f>
        <v>15006</v>
      </c>
      <c r="L78" s="163">
        <f>SUM(L74:L77)</f>
        <v>14374</v>
      </c>
      <c r="M78" s="420">
        <f>SUM(M74:M77)</f>
        <v>632</v>
      </c>
    </row>
    <row r="79" spans="1:13" ht="21" customHeight="1" outlineLevel="2" thickBot="1">
      <c r="A79" s="380"/>
      <c r="B79" s="145"/>
      <c r="C79" s="145"/>
      <c r="D79" s="147"/>
      <c r="E79" s="482"/>
      <c r="F79" s="192"/>
      <c r="G79" s="509"/>
      <c r="H79" s="482"/>
      <c r="I79" s="192"/>
      <c r="J79" s="526"/>
      <c r="K79" s="523"/>
      <c r="L79" s="192"/>
      <c r="M79" s="500"/>
    </row>
    <row r="80" spans="1:13" ht="21" customHeight="1" outlineLevel="1" thickBot="1" thickTop="1">
      <c r="A80" s="369" t="s">
        <v>131</v>
      </c>
      <c r="B80" s="152"/>
      <c r="C80" s="152"/>
      <c r="D80" s="184"/>
      <c r="E80" s="475">
        <f>+E40+E56+E60+E63+E72+E78+E43</f>
        <v>302314</v>
      </c>
      <c r="F80" s="167">
        <f>+F40+F56+F60+F63+F72+F78+F43</f>
        <v>238502</v>
      </c>
      <c r="G80" s="505">
        <f>+G40+G56+G60+G63+G72+G78+G43</f>
        <v>63812</v>
      </c>
      <c r="H80" s="475">
        <f>+I80+J80</f>
        <v>1129570</v>
      </c>
      <c r="I80" s="167">
        <f>I40+I56+I60+I63+I72+I78</f>
        <v>1129570</v>
      </c>
      <c r="J80" s="364">
        <f>J40+J56+J60+J63+J72+J78</f>
        <v>0</v>
      </c>
      <c r="K80" s="516">
        <f>+K78+K72+K63+K60+K56+K40+K43</f>
        <v>1431884</v>
      </c>
      <c r="L80" s="167">
        <f>+L78+L72+L63+L60+L56+L40+L43</f>
        <v>1368072</v>
      </c>
      <c r="M80" s="424">
        <f>+M78+M72+M63+M60+M56+M40+M43</f>
        <v>63812</v>
      </c>
    </row>
    <row r="81" spans="1:13" ht="21" customHeight="1" outlineLevel="1" thickTop="1">
      <c r="A81" s="379"/>
      <c r="B81" s="151"/>
      <c r="C81" s="151"/>
      <c r="D81" s="187"/>
      <c r="E81" s="474"/>
      <c r="F81" s="162"/>
      <c r="G81" s="507"/>
      <c r="H81" s="474"/>
      <c r="I81" s="162"/>
      <c r="J81" s="363"/>
      <c r="K81" s="515"/>
      <c r="L81" s="162"/>
      <c r="M81" s="419"/>
    </row>
    <row r="82" spans="1:13" ht="21" customHeight="1" outlineLevel="3">
      <c r="A82" s="290">
        <v>4</v>
      </c>
      <c r="B82" s="139">
        <v>43</v>
      </c>
      <c r="C82" s="139">
        <v>4341</v>
      </c>
      <c r="D82" s="183" t="s">
        <v>298</v>
      </c>
      <c r="E82" s="480">
        <f>+F82+G82</f>
        <v>6575</v>
      </c>
      <c r="F82" s="162">
        <v>6575</v>
      </c>
      <c r="G82" s="507"/>
      <c r="H82" s="480"/>
      <c r="I82" s="162"/>
      <c r="J82" s="363"/>
      <c r="K82" s="521">
        <f>+L82+M82</f>
        <v>6575</v>
      </c>
      <c r="L82" s="162">
        <f aca="true" t="shared" si="12" ref="L82:M86">+F82+I82</f>
        <v>6575</v>
      </c>
      <c r="M82" s="419">
        <f t="shared" si="12"/>
        <v>0</v>
      </c>
    </row>
    <row r="83" spans="1:13" ht="21" customHeight="1" outlineLevel="3">
      <c r="A83" s="290">
        <v>4</v>
      </c>
      <c r="B83" s="139">
        <v>43</v>
      </c>
      <c r="C83" s="139">
        <v>4351</v>
      </c>
      <c r="D83" s="183" t="s">
        <v>355</v>
      </c>
      <c r="E83" s="480">
        <f>+F83+G83</f>
        <v>20185</v>
      </c>
      <c r="F83" s="162"/>
      <c r="G83" s="507">
        <v>20185</v>
      </c>
      <c r="H83" s="480">
        <f>+I83+J83</f>
        <v>0</v>
      </c>
      <c r="I83" s="162"/>
      <c r="J83" s="363"/>
      <c r="K83" s="521">
        <f>+L83+M83</f>
        <v>20185</v>
      </c>
      <c r="L83" s="162">
        <f t="shared" si="12"/>
        <v>0</v>
      </c>
      <c r="M83" s="419">
        <f t="shared" si="12"/>
        <v>20185</v>
      </c>
    </row>
    <row r="84" spans="1:13" ht="21" customHeight="1" outlineLevel="3">
      <c r="A84" s="290">
        <v>4</v>
      </c>
      <c r="B84" s="139">
        <v>43</v>
      </c>
      <c r="C84" s="139">
        <v>4356</v>
      </c>
      <c r="D84" s="183" t="s">
        <v>356</v>
      </c>
      <c r="E84" s="480">
        <f>+F84+G84</f>
        <v>100</v>
      </c>
      <c r="F84" s="162"/>
      <c r="G84" s="507">
        <v>100</v>
      </c>
      <c r="H84" s="480"/>
      <c r="I84" s="162"/>
      <c r="J84" s="363"/>
      <c r="K84" s="521">
        <f>+L84+M84</f>
        <v>100</v>
      </c>
      <c r="L84" s="162">
        <f t="shared" si="12"/>
        <v>0</v>
      </c>
      <c r="M84" s="419">
        <f t="shared" si="12"/>
        <v>100</v>
      </c>
    </row>
    <row r="85" spans="1:13" ht="21" customHeight="1" outlineLevel="3">
      <c r="A85" s="290">
        <v>4</v>
      </c>
      <c r="B85" s="139">
        <v>43</v>
      </c>
      <c r="C85" s="139">
        <v>4357</v>
      </c>
      <c r="D85" s="183" t="s">
        <v>357</v>
      </c>
      <c r="E85" s="480">
        <f>+F85+G85</f>
        <v>2720</v>
      </c>
      <c r="F85" s="162">
        <v>2720</v>
      </c>
      <c r="G85" s="507"/>
      <c r="H85" s="480"/>
      <c r="I85" s="162"/>
      <c r="J85" s="363"/>
      <c r="K85" s="521">
        <f>+L85+M85</f>
        <v>2720</v>
      </c>
      <c r="L85" s="162">
        <f t="shared" si="12"/>
        <v>2720</v>
      </c>
      <c r="M85" s="419">
        <f t="shared" si="12"/>
        <v>0</v>
      </c>
    </row>
    <row r="86" spans="1:13" ht="21" customHeight="1" outlineLevel="3">
      <c r="A86" s="290">
        <v>4</v>
      </c>
      <c r="B86" s="139">
        <v>43</v>
      </c>
      <c r="C86" s="139">
        <v>4359</v>
      </c>
      <c r="D86" s="183" t="s">
        <v>358</v>
      </c>
      <c r="E86" s="480">
        <f>+F86+G86</f>
        <v>104</v>
      </c>
      <c r="F86" s="162"/>
      <c r="G86" s="507">
        <v>104</v>
      </c>
      <c r="H86" s="480"/>
      <c r="I86" s="162"/>
      <c r="J86" s="363"/>
      <c r="K86" s="521">
        <f>+L86+M86</f>
        <v>104</v>
      </c>
      <c r="L86" s="162">
        <f t="shared" si="12"/>
        <v>0</v>
      </c>
      <c r="M86" s="419">
        <f t="shared" si="12"/>
        <v>104</v>
      </c>
    </row>
    <row r="87" spans="1:13" ht="21" customHeight="1" outlineLevel="2">
      <c r="A87" s="376" t="s">
        <v>304</v>
      </c>
      <c r="B87" s="141"/>
      <c r="C87" s="141"/>
      <c r="D87" s="142"/>
      <c r="E87" s="479">
        <f aca="true" t="shared" si="13" ref="E87:M87">SUM(E82:E86)</f>
        <v>29684</v>
      </c>
      <c r="F87" s="163">
        <f t="shared" si="13"/>
        <v>9295</v>
      </c>
      <c r="G87" s="508">
        <f t="shared" si="13"/>
        <v>20389</v>
      </c>
      <c r="H87" s="479">
        <f t="shared" si="13"/>
        <v>0</v>
      </c>
      <c r="I87" s="163">
        <f t="shared" si="13"/>
        <v>0</v>
      </c>
      <c r="J87" s="366">
        <f t="shared" si="13"/>
        <v>0</v>
      </c>
      <c r="K87" s="520">
        <f t="shared" si="13"/>
        <v>29684</v>
      </c>
      <c r="L87" s="163">
        <f t="shared" si="13"/>
        <v>9295</v>
      </c>
      <c r="M87" s="420">
        <f t="shared" si="13"/>
        <v>20389</v>
      </c>
    </row>
    <row r="88" spans="1:13" ht="21" customHeight="1" outlineLevel="2" thickBot="1">
      <c r="A88" s="380"/>
      <c r="B88" s="145"/>
      <c r="C88" s="145"/>
      <c r="D88" s="147"/>
      <c r="E88" s="482"/>
      <c r="F88" s="192"/>
      <c r="G88" s="509"/>
      <c r="H88" s="482"/>
      <c r="I88" s="192"/>
      <c r="J88" s="526"/>
      <c r="K88" s="523"/>
      <c r="L88" s="192"/>
      <c r="M88" s="500" t="s">
        <v>351</v>
      </c>
    </row>
    <row r="89" spans="1:13" ht="21" customHeight="1" outlineLevel="1" thickBot="1" thickTop="1">
      <c r="A89" s="369" t="s">
        <v>132</v>
      </c>
      <c r="B89" s="152"/>
      <c r="C89" s="152"/>
      <c r="D89" s="184"/>
      <c r="E89" s="475">
        <f>+E87</f>
        <v>29684</v>
      </c>
      <c r="F89" s="167">
        <f>+F87</f>
        <v>9295</v>
      </c>
      <c r="G89" s="505">
        <f>+G87</f>
        <v>20389</v>
      </c>
      <c r="H89" s="475">
        <f>+I89+J89</f>
        <v>0</v>
      </c>
      <c r="I89" s="167">
        <f>I87</f>
        <v>0</v>
      </c>
      <c r="J89" s="364">
        <f>+J87</f>
        <v>0</v>
      </c>
      <c r="K89" s="516">
        <f>+K87</f>
        <v>29684</v>
      </c>
      <c r="L89" s="167">
        <f>+L87</f>
        <v>9295</v>
      </c>
      <c r="M89" s="424">
        <f>+M87</f>
        <v>20389</v>
      </c>
    </row>
    <row r="90" spans="1:13" ht="21" customHeight="1" outlineLevel="1" thickTop="1">
      <c r="A90" s="379"/>
      <c r="B90" s="151"/>
      <c r="C90" s="151"/>
      <c r="D90" s="187"/>
      <c r="E90" s="474"/>
      <c r="F90" s="162"/>
      <c r="G90" s="507"/>
      <c r="H90" s="474"/>
      <c r="I90" s="162"/>
      <c r="J90" s="363"/>
      <c r="K90" s="515"/>
      <c r="L90" s="162"/>
      <c r="M90" s="419"/>
    </row>
    <row r="91" spans="1:13" ht="21" customHeight="1" outlineLevel="3">
      <c r="A91" s="290">
        <v>5</v>
      </c>
      <c r="B91" s="139">
        <v>52</v>
      </c>
      <c r="C91" s="139">
        <v>5262</v>
      </c>
      <c r="D91" s="183" t="s">
        <v>409</v>
      </c>
      <c r="E91" s="480">
        <f>+F91+G91</f>
        <v>28</v>
      </c>
      <c r="F91" s="162">
        <v>28</v>
      </c>
      <c r="G91" s="507"/>
      <c r="H91" s="480"/>
      <c r="I91" s="162"/>
      <c r="J91" s="363"/>
      <c r="K91" s="521">
        <f>+L91+M91</f>
        <v>28</v>
      </c>
      <c r="L91" s="162">
        <f>+F91+I91</f>
        <v>28</v>
      </c>
      <c r="M91" s="419">
        <f>+G91+J91</f>
        <v>0</v>
      </c>
    </row>
    <row r="92" spans="1:13" ht="21" customHeight="1" outlineLevel="2">
      <c r="A92" s="376" t="s">
        <v>246</v>
      </c>
      <c r="B92" s="141"/>
      <c r="C92" s="141"/>
      <c r="D92" s="142"/>
      <c r="E92" s="479">
        <f>SUM(E91)</f>
        <v>28</v>
      </c>
      <c r="F92" s="163">
        <f>+F91</f>
        <v>28</v>
      </c>
      <c r="G92" s="508"/>
      <c r="H92" s="479"/>
      <c r="I92" s="163"/>
      <c r="J92" s="366"/>
      <c r="K92" s="520">
        <f>SUM(K91)</f>
        <v>28</v>
      </c>
      <c r="L92" s="163">
        <f>SUM(L91)</f>
        <v>28</v>
      </c>
      <c r="M92" s="420"/>
    </row>
    <row r="93" spans="1:13" ht="21" customHeight="1" outlineLevel="2">
      <c r="A93" s="377"/>
      <c r="B93" s="139"/>
      <c r="C93" s="139"/>
      <c r="D93" s="183"/>
      <c r="E93" s="480"/>
      <c r="F93" s="162"/>
      <c r="G93" s="507"/>
      <c r="H93" s="480"/>
      <c r="I93" s="162"/>
      <c r="J93" s="363"/>
      <c r="K93" s="521"/>
      <c r="L93" s="162"/>
      <c r="M93" s="418"/>
    </row>
    <row r="94" spans="1:13" ht="21" customHeight="1" outlineLevel="3">
      <c r="A94" s="290">
        <v>5</v>
      </c>
      <c r="B94" s="139">
        <v>53</v>
      </c>
      <c r="C94" s="139">
        <v>5311</v>
      </c>
      <c r="D94" s="183" t="s">
        <v>133</v>
      </c>
      <c r="E94" s="480">
        <f>+F94+G94</f>
        <v>26265</v>
      </c>
      <c r="F94" s="162">
        <v>25970</v>
      </c>
      <c r="G94" s="507">
        <v>295</v>
      </c>
      <c r="H94" s="480">
        <f>+I94+J94</f>
        <v>80</v>
      </c>
      <c r="I94" s="162">
        <v>80</v>
      </c>
      <c r="J94" s="363"/>
      <c r="K94" s="521">
        <f>+L94+M94</f>
        <v>26345</v>
      </c>
      <c r="L94" s="162">
        <f>+F94+I94</f>
        <v>26050</v>
      </c>
      <c r="M94" s="419">
        <f>+G94+J94</f>
        <v>295</v>
      </c>
    </row>
    <row r="95" spans="1:13" ht="21" customHeight="1" outlineLevel="2">
      <c r="A95" s="376" t="s">
        <v>134</v>
      </c>
      <c r="B95" s="141"/>
      <c r="C95" s="141"/>
      <c r="D95" s="142"/>
      <c r="E95" s="479">
        <f>SUM(E94)</f>
        <v>26265</v>
      </c>
      <c r="F95" s="163">
        <f>+F94</f>
        <v>25970</v>
      </c>
      <c r="G95" s="508">
        <f>+G94</f>
        <v>295</v>
      </c>
      <c r="H95" s="479">
        <f>+I95+J95</f>
        <v>80</v>
      </c>
      <c r="I95" s="163">
        <f>SUM(I94)</f>
        <v>80</v>
      </c>
      <c r="J95" s="366"/>
      <c r="K95" s="520">
        <f>SUM(K94)</f>
        <v>26345</v>
      </c>
      <c r="L95" s="163">
        <f>SUM(L94)</f>
        <v>26050</v>
      </c>
      <c r="M95" s="420">
        <f>SUM(M94)</f>
        <v>295</v>
      </c>
    </row>
    <row r="96" spans="1:13" ht="21" customHeight="1" outlineLevel="2">
      <c r="A96" s="417"/>
      <c r="B96" s="185"/>
      <c r="C96" s="185"/>
      <c r="D96" s="186"/>
      <c r="E96" s="483"/>
      <c r="F96" s="164"/>
      <c r="G96" s="506"/>
      <c r="H96" s="483"/>
      <c r="I96" s="164"/>
      <c r="J96" s="365"/>
      <c r="K96" s="524"/>
      <c r="L96" s="164"/>
      <c r="M96" s="421"/>
    </row>
    <row r="97" spans="1:13" ht="21" customHeight="1" outlineLevel="2">
      <c r="A97" s="290">
        <v>5</v>
      </c>
      <c r="B97" s="139">
        <v>55</v>
      </c>
      <c r="C97" s="139">
        <v>5512</v>
      </c>
      <c r="D97" s="183" t="s">
        <v>328</v>
      </c>
      <c r="E97" s="480">
        <f>+F97+G97</f>
        <v>136</v>
      </c>
      <c r="F97" s="162"/>
      <c r="G97" s="507">
        <v>136</v>
      </c>
      <c r="H97" s="480"/>
      <c r="I97" s="162"/>
      <c r="J97" s="363"/>
      <c r="K97" s="521">
        <f>+L97+M97</f>
        <v>136</v>
      </c>
      <c r="L97" s="162">
        <f>+F97+I97</f>
        <v>0</v>
      </c>
      <c r="M97" s="419">
        <f>+G97+J97</f>
        <v>136</v>
      </c>
    </row>
    <row r="98" spans="1:13" ht="21" customHeight="1" outlineLevel="2">
      <c r="A98" s="376" t="s">
        <v>329</v>
      </c>
      <c r="B98" s="141"/>
      <c r="C98" s="141"/>
      <c r="D98" s="142"/>
      <c r="E98" s="479">
        <f>SUM(E97)</f>
        <v>136</v>
      </c>
      <c r="F98" s="163">
        <f>+F97</f>
        <v>0</v>
      </c>
      <c r="G98" s="508">
        <f>G97</f>
        <v>136</v>
      </c>
      <c r="H98" s="479"/>
      <c r="I98" s="163"/>
      <c r="J98" s="366"/>
      <c r="K98" s="520">
        <f>SUM(K97)</f>
        <v>136</v>
      </c>
      <c r="L98" s="163">
        <f>SUM(L97)</f>
        <v>0</v>
      </c>
      <c r="M98" s="422">
        <f>SUM(M97)</f>
        <v>136</v>
      </c>
    </row>
    <row r="99" spans="1:13" ht="21" customHeight="1" outlineLevel="2" thickBot="1">
      <c r="A99" s="378"/>
      <c r="B99" s="189"/>
      <c r="C99" s="189"/>
      <c r="D99" s="471"/>
      <c r="E99" s="481"/>
      <c r="F99" s="194"/>
      <c r="G99" s="512"/>
      <c r="H99" s="481"/>
      <c r="I99" s="194"/>
      <c r="J99" s="528"/>
      <c r="K99" s="522"/>
      <c r="L99" s="194"/>
      <c r="M99" s="423"/>
    </row>
    <row r="100" spans="1:13" ht="21" customHeight="1" outlineLevel="1" thickBot="1" thickTop="1">
      <c r="A100" s="369" t="s">
        <v>135</v>
      </c>
      <c r="B100" s="152"/>
      <c r="C100" s="152"/>
      <c r="D100" s="184"/>
      <c r="E100" s="475">
        <f>+E95+E92+E98</f>
        <v>26429</v>
      </c>
      <c r="F100" s="167">
        <f>+F95+F92+F98</f>
        <v>25998</v>
      </c>
      <c r="G100" s="505">
        <f>G92+G95+G98</f>
        <v>431</v>
      </c>
      <c r="H100" s="475">
        <f>+I100+J100</f>
        <v>80</v>
      </c>
      <c r="I100" s="167">
        <f>I92+I95</f>
        <v>80</v>
      </c>
      <c r="J100" s="364"/>
      <c r="K100" s="516">
        <f>+K95+K92+K98</f>
        <v>26509</v>
      </c>
      <c r="L100" s="167">
        <f>+L95+L92+L98</f>
        <v>26078</v>
      </c>
      <c r="M100" s="424">
        <f>+M95+M92+M98</f>
        <v>431</v>
      </c>
    </row>
    <row r="101" spans="1:13" ht="21" customHeight="1" outlineLevel="1" thickTop="1">
      <c r="A101" s="379"/>
      <c r="B101" s="151"/>
      <c r="C101" s="151"/>
      <c r="D101" s="187"/>
      <c r="E101" s="474"/>
      <c r="F101" s="162"/>
      <c r="G101" s="507"/>
      <c r="H101" s="474"/>
      <c r="I101" s="162"/>
      <c r="J101" s="363"/>
      <c r="K101" s="515"/>
      <c r="L101" s="162"/>
      <c r="M101" s="419"/>
    </row>
    <row r="102" spans="1:13" ht="21" customHeight="1" outlineLevel="3">
      <c r="A102" s="290">
        <v>6</v>
      </c>
      <c r="B102" s="139">
        <v>61</v>
      </c>
      <c r="C102" s="139">
        <v>6171</v>
      </c>
      <c r="D102" s="183" t="s">
        <v>136</v>
      </c>
      <c r="E102" s="480">
        <f>+F102+G102</f>
        <v>45478</v>
      </c>
      <c r="F102" s="162">
        <v>15748</v>
      </c>
      <c r="G102" s="507">
        <v>29730</v>
      </c>
      <c r="H102" s="480">
        <f>+I102+J102</f>
        <v>300</v>
      </c>
      <c r="I102" s="162">
        <v>300</v>
      </c>
      <c r="J102" s="363"/>
      <c r="K102" s="521">
        <f>+L102+M102</f>
        <v>45778</v>
      </c>
      <c r="L102" s="162">
        <f>+F102+I102</f>
        <v>16048</v>
      </c>
      <c r="M102" s="419">
        <f>+G102+J102</f>
        <v>29730</v>
      </c>
    </row>
    <row r="103" spans="1:13" ht="21" customHeight="1" outlineLevel="2">
      <c r="A103" s="376" t="s">
        <v>301</v>
      </c>
      <c r="B103" s="141"/>
      <c r="C103" s="141"/>
      <c r="D103" s="142"/>
      <c r="E103" s="479">
        <f>SUM(E102)</f>
        <v>45478</v>
      </c>
      <c r="F103" s="163">
        <f>+F102</f>
        <v>15748</v>
      </c>
      <c r="G103" s="508">
        <f>+G102</f>
        <v>29730</v>
      </c>
      <c r="H103" s="479">
        <f>+I103+J103</f>
        <v>300</v>
      </c>
      <c r="I103" s="163">
        <f>+I102</f>
        <v>300</v>
      </c>
      <c r="J103" s="366">
        <f>+J102</f>
        <v>0</v>
      </c>
      <c r="K103" s="520">
        <f>SUM(K102)</f>
        <v>45778</v>
      </c>
      <c r="L103" s="163">
        <f>SUM(L102)</f>
        <v>16048</v>
      </c>
      <c r="M103" s="420">
        <f>+M102</f>
        <v>29730</v>
      </c>
    </row>
    <row r="104" spans="1:13" ht="21" customHeight="1" outlineLevel="2">
      <c r="A104" s="377"/>
      <c r="B104" s="139"/>
      <c r="C104" s="139"/>
      <c r="D104" s="183"/>
      <c r="E104" s="480"/>
      <c r="F104" s="162"/>
      <c r="G104" s="507"/>
      <c r="H104" s="529"/>
      <c r="I104" s="162"/>
      <c r="J104" s="363"/>
      <c r="K104" s="521"/>
      <c r="L104" s="162"/>
      <c r="M104" s="419"/>
    </row>
    <row r="105" spans="1:13" ht="21" customHeight="1" outlineLevel="3">
      <c r="A105" s="290">
        <v>6</v>
      </c>
      <c r="B105" s="139">
        <v>62</v>
      </c>
      <c r="C105" s="139">
        <v>6211</v>
      </c>
      <c r="D105" s="183" t="s">
        <v>137</v>
      </c>
      <c r="E105" s="480">
        <f>+F105+G105</f>
        <v>30</v>
      </c>
      <c r="F105" s="162">
        <v>30</v>
      </c>
      <c r="G105" s="507"/>
      <c r="H105" s="480"/>
      <c r="I105" s="162"/>
      <c r="J105" s="363"/>
      <c r="K105" s="521">
        <f>+L105+M105</f>
        <v>30</v>
      </c>
      <c r="L105" s="162">
        <f>+F105+I105</f>
        <v>30</v>
      </c>
      <c r="M105" s="419">
        <f>+G105+J105</f>
        <v>0</v>
      </c>
    </row>
    <row r="106" spans="1:13" ht="21" customHeight="1" outlineLevel="2">
      <c r="A106" s="376" t="s">
        <v>179</v>
      </c>
      <c r="B106" s="141"/>
      <c r="C106" s="141"/>
      <c r="D106" s="142"/>
      <c r="E106" s="479">
        <f>SUM(E105)</f>
        <v>30</v>
      </c>
      <c r="F106" s="163">
        <f>+F105</f>
        <v>30</v>
      </c>
      <c r="G106" s="508"/>
      <c r="H106" s="479"/>
      <c r="I106" s="163"/>
      <c r="J106" s="366"/>
      <c r="K106" s="520">
        <f>SUM(K105)</f>
        <v>30</v>
      </c>
      <c r="L106" s="163">
        <f>SUM(L105)</f>
        <v>30</v>
      </c>
      <c r="M106" s="420"/>
    </row>
    <row r="107" spans="1:13" ht="21" customHeight="1" outlineLevel="2">
      <c r="A107" s="377"/>
      <c r="B107" s="139"/>
      <c r="C107" s="139"/>
      <c r="D107" s="183"/>
      <c r="E107" s="480"/>
      <c r="F107" s="162"/>
      <c r="G107" s="507"/>
      <c r="H107" s="480"/>
      <c r="I107" s="162"/>
      <c r="J107" s="363"/>
      <c r="K107" s="521"/>
      <c r="L107" s="162"/>
      <c r="M107" s="419"/>
    </row>
    <row r="108" spans="1:13" ht="21" customHeight="1" outlineLevel="3">
      <c r="A108" s="290">
        <v>6</v>
      </c>
      <c r="B108" s="139">
        <v>63</v>
      </c>
      <c r="C108" s="139">
        <v>6310</v>
      </c>
      <c r="D108" s="183" t="s">
        <v>138</v>
      </c>
      <c r="E108" s="480">
        <f>+F108+G108</f>
        <v>37666</v>
      </c>
      <c r="F108" s="162">
        <v>30200</v>
      </c>
      <c r="G108" s="507">
        <v>7466</v>
      </c>
      <c r="H108" s="480"/>
      <c r="I108" s="162"/>
      <c r="J108" s="363"/>
      <c r="K108" s="521">
        <f>+L108+M108</f>
        <v>37666</v>
      </c>
      <c r="L108" s="162">
        <f>+F108+I108</f>
        <v>30200</v>
      </c>
      <c r="M108" s="419">
        <f>+G108+J108</f>
        <v>7466</v>
      </c>
    </row>
    <row r="109" spans="1:13" ht="21" customHeight="1" outlineLevel="2">
      <c r="A109" s="376" t="s">
        <v>139</v>
      </c>
      <c r="B109" s="141"/>
      <c r="C109" s="141"/>
      <c r="D109" s="142"/>
      <c r="E109" s="479">
        <f>SUM(E108:E108)</f>
        <v>37666</v>
      </c>
      <c r="F109" s="163">
        <f>+F108</f>
        <v>30200</v>
      </c>
      <c r="G109" s="508">
        <f>SUM(G108:G108)</f>
        <v>7466</v>
      </c>
      <c r="H109" s="479"/>
      <c r="I109" s="163"/>
      <c r="J109" s="366"/>
      <c r="K109" s="520">
        <f>SUM(K108:K108)</f>
        <v>37666</v>
      </c>
      <c r="L109" s="163">
        <f>SUM(L108:L108)</f>
        <v>30200</v>
      </c>
      <c r="M109" s="420">
        <f>SUM(M108:M108)</f>
        <v>7466</v>
      </c>
    </row>
    <row r="110" spans="1:13" ht="21" customHeight="1" outlineLevel="2" thickBot="1">
      <c r="A110" s="380"/>
      <c r="B110" s="145"/>
      <c r="C110" s="145"/>
      <c r="D110" s="147"/>
      <c r="E110" s="482"/>
      <c r="F110" s="192"/>
      <c r="G110" s="509"/>
      <c r="H110" s="482"/>
      <c r="I110" s="192"/>
      <c r="J110" s="526"/>
      <c r="K110" s="523"/>
      <c r="L110" s="192"/>
      <c r="M110" s="500"/>
    </row>
    <row r="111" spans="1:13" ht="21" customHeight="1" outlineLevel="1" thickBot="1" thickTop="1">
      <c r="A111" s="369" t="s">
        <v>141</v>
      </c>
      <c r="B111" s="152"/>
      <c r="C111" s="152"/>
      <c r="D111" s="184"/>
      <c r="E111" s="475">
        <f>E103+E106+E109</f>
        <v>83174</v>
      </c>
      <c r="F111" s="167">
        <f>F103+F106+F109</f>
        <v>45978</v>
      </c>
      <c r="G111" s="505">
        <f>G103+G106+G109</f>
        <v>37196</v>
      </c>
      <c r="H111" s="475">
        <f>+I111+J111</f>
        <v>300</v>
      </c>
      <c r="I111" s="167">
        <f>+I103</f>
        <v>300</v>
      </c>
      <c r="J111" s="364">
        <f>+J103</f>
        <v>0</v>
      </c>
      <c r="K111" s="516">
        <f>+K103+K106+K109</f>
        <v>83474</v>
      </c>
      <c r="L111" s="167">
        <f>+L103+L106+L109</f>
        <v>46278</v>
      </c>
      <c r="M111" s="424">
        <f>+M103+M106+M109</f>
        <v>37196</v>
      </c>
    </row>
    <row r="112" spans="1:13" ht="21" customHeight="1" thickBot="1" thickTop="1">
      <c r="A112" s="381"/>
      <c r="B112" s="337"/>
      <c r="C112" s="337"/>
      <c r="D112" s="156"/>
      <c r="E112" s="478"/>
      <c r="F112" s="192"/>
      <c r="G112" s="509"/>
      <c r="H112" s="478"/>
      <c r="I112" s="192"/>
      <c r="J112" s="526"/>
      <c r="K112" s="519"/>
      <c r="L112" s="192"/>
      <c r="M112" s="500"/>
    </row>
    <row r="113" spans="1:13" ht="27.75" customHeight="1" thickBot="1">
      <c r="A113" s="382" t="s">
        <v>187</v>
      </c>
      <c r="B113" s="338"/>
      <c r="C113" s="338"/>
      <c r="D113" s="472"/>
      <c r="E113" s="484">
        <f>+E111+E100+E89+E80+E35+E18+E9</f>
        <v>536575</v>
      </c>
      <c r="F113" s="339">
        <f>+F111+F100+F89+F80+F35+F18+F9</f>
        <v>449816</v>
      </c>
      <c r="G113" s="513">
        <f>+G9+G18+G35+G80+G89+G100+G111</f>
        <v>138476</v>
      </c>
      <c r="H113" s="484">
        <f>+H111+H100+H89+H80+H35</f>
        <v>1129950</v>
      </c>
      <c r="I113" s="339">
        <f>I9+I18+I35+I80+I89+I100+I111</f>
        <v>1129950</v>
      </c>
      <c r="J113" s="530">
        <f>J9+J18+J35+J80+J89+J100+J111</f>
        <v>0</v>
      </c>
      <c r="K113" s="525">
        <f>+K9+K18+K35+K80+K89+K100+K111</f>
        <v>1666525</v>
      </c>
      <c r="L113" s="339">
        <f>+L9+L18+L35+L80+L89+L100+L111</f>
        <v>1579766</v>
      </c>
      <c r="M113" s="502">
        <f>+M9+M18+M35+M80+M89+M100+M111</f>
        <v>138476</v>
      </c>
    </row>
    <row r="114" spans="4:7" ht="20.25">
      <c r="D114" s="190"/>
      <c r="E114" s="195"/>
      <c r="F114" s="195"/>
      <c r="G114" s="195"/>
    </row>
    <row r="115" ht="20.25">
      <c r="A115" s="336" t="s">
        <v>225</v>
      </c>
    </row>
    <row r="118" ht="20.25">
      <c r="D118" s="182"/>
    </row>
    <row r="119" ht="20.25">
      <c r="D119" s="182"/>
    </row>
  </sheetData>
  <mergeCells count="3">
    <mergeCell ref="B5:B6"/>
    <mergeCell ref="C5:C6"/>
    <mergeCell ref="D5:D6"/>
  </mergeCells>
  <printOptions horizontalCentered="1"/>
  <pageMargins left="0.51" right="0.6692913385826772" top="0.62" bottom="0.58" header="0.37" footer="0.34"/>
  <pageSetup fitToHeight="0" horizontalDpi="600" verticalDpi="600" orientation="landscape" paperSize="9" scale="49" r:id="rId1"/>
  <headerFooter alignWithMargins="0">
    <oddHeader xml:space="preserve">&amp;R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="55" zoomScaleNormal="55" zoomScaleSheetLayoutView="75" workbookViewId="0" topLeftCell="A1">
      <selection activeCell="B14" sqref="B14"/>
    </sheetView>
  </sheetViews>
  <sheetFormatPr defaultColWidth="8.796875" defaultRowHeight="15"/>
  <cols>
    <col min="1" max="1" width="8.8984375" style="254" customWidth="1"/>
    <col min="2" max="2" width="59.3984375" style="254" customWidth="1"/>
    <col min="3" max="11" width="15.09765625" style="254" customWidth="1"/>
    <col min="12" max="12" width="14" style="254" customWidth="1"/>
    <col min="13" max="13" width="11.3984375" style="254" customWidth="1"/>
    <col min="14" max="16384" width="8.8984375" style="254" customWidth="1"/>
  </cols>
  <sheetData>
    <row r="1" ht="20.25">
      <c r="L1" s="255"/>
    </row>
    <row r="2" spans="1:12" ht="20.25">
      <c r="A2" s="256"/>
      <c r="L2" s="255"/>
    </row>
    <row r="3" spans="1:12" ht="21.75" customHeight="1">
      <c r="A3" s="253" t="s">
        <v>418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8"/>
    </row>
    <row r="4" spans="1:12" ht="21.75" customHeight="1">
      <c r="A4" s="253"/>
      <c r="B4" s="257"/>
      <c r="C4" s="257"/>
      <c r="L4" s="255"/>
    </row>
    <row r="5" ht="21.75" customHeight="1" thickBot="1">
      <c r="L5" s="255"/>
    </row>
    <row r="6" spans="1:12" ht="21.75" customHeight="1">
      <c r="A6" s="573" t="s">
        <v>74</v>
      </c>
      <c r="B6" s="575" t="s">
        <v>75</v>
      </c>
      <c r="C6" s="259" t="s">
        <v>191</v>
      </c>
      <c r="D6" s="260"/>
      <c r="E6" s="261"/>
      <c r="F6" s="259" t="s">
        <v>192</v>
      </c>
      <c r="G6" s="260"/>
      <c r="H6" s="261"/>
      <c r="I6" s="259" t="s">
        <v>193</v>
      </c>
      <c r="J6" s="260"/>
      <c r="K6" s="262"/>
      <c r="L6" s="263" t="s">
        <v>443</v>
      </c>
    </row>
    <row r="7" spans="1:12" ht="41.25" thickBot="1">
      <c r="A7" s="574"/>
      <c r="B7" s="566"/>
      <c r="C7" s="330" t="s">
        <v>224</v>
      </c>
      <c r="D7" s="331" t="s">
        <v>227</v>
      </c>
      <c r="E7" s="331" t="s">
        <v>49</v>
      </c>
      <c r="F7" s="330" t="s">
        <v>224</v>
      </c>
      <c r="G7" s="331" t="s">
        <v>227</v>
      </c>
      <c r="H7" s="331" t="s">
        <v>49</v>
      </c>
      <c r="I7" s="330" t="s">
        <v>224</v>
      </c>
      <c r="J7" s="331" t="s">
        <v>227</v>
      </c>
      <c r="K7" s="341" t="s">
        <v>49</v>
      </c>
      <c r="L7" s="263"/>
    </row>
    <row r="8" spans="1:12" ht="21.75" customHeight="1">
      <c r="A8" s="264"/>
      <c r="B8" s="265"/>
      <c r="C8" s="266"/>
      <c r="D8" s="267"/>
      <c r="E8" s="267"/>
      <c r="F8" s="266"/>
      <c r="G8" s="267"/>
      <c r="H8" s="267"/>
      <c r="I8" s="266"/>
      <c r="J8" s="267"/>
      <c r="K8" s="268"/>
      <c r="L8" s="269"/>
    </row>
    <row r="9" spans="1:13" ht="21.75" customHeight="1">
      <c r="A9" s="270" t="s">
        <v>77</v>
      </c>
      <c r="B9" s="271" t="s">
        <v>78</v>
      </c>
      <c r="C9" s="272">
        <f>+'P a K'!E7</f>
        <v>14473</v>
      </c>
      <c r="D9" s="273">
        <f>+'P a K'!F7</f>
        <v>14195</v>
      </c>
      <c r="E9" s="273">
        <f>+'P a K'!G7</f>
        <v>278</v>
      </c>
      <c r="F9" s="272">
        <f>+'P a K'!H7</f>
        <v>4500</v>
      </c>
      <c r="G9" s="273">
        <f>+'P a K'!I7</f>
        <v>4500</v>
      </c>
      <c r="H9" s="273">
        <f>+'P a K'!J7</f>
        <v>0</v>
      </c>
      <c r="I9" s="272">
        <f>+'P a K'!K7</f>
        <v>18973</v>
      </c>
      <c r="J9" s="273">
        <f>+'P a K'!L7</f>
        <v>18695</v>
      </c>
      <c r="K9" s="274">
        <f>+'P a K'!M7</f>
        <v>278</v>
      </c>
      <c r="L9" s="275">
        <f>I9*1000/$L$31</f>
        <v>51.196464035920904</v>
      </c>
      <c r="M9" s="557"/>
    </row>
    <row r="10" spans="1:13" ht="21.75" customHeight="1">
      <c r="A10" s="270" t="s">
        <v>79</v>
      </c>
      <c r="B10" s="271" t="s">
        <v>80</v>
      </c>
      <c r="C10" s="272">
        <f>+'P a K'!E14</f>
        <v>10520</v>
      </c>
      <c r="D10" s="273">
        <f>+'P a K'!F14</f>
        <v>9940</v>
      </c>
      <c r="E10" s="273">
        <f>+'P a K'!G14</f>
        <v>580</v>
      </c>
      <c r="F10" s="272">
        <f>+'P a K'!H14</f>
        <v>1750</v>
      </c>
      <c r="G10" s="273">
        <f>+'P a K'!I14</f>
        <v>1750</v>
      </c>
      <c r="H10" s="273">
        <f>+'P a K'!J14</f>
        <v>0</v>
      </c>
      <c r="I10" s="272">
        <f>+'P a K'!K14</f>
        <v>12270</v>
      </c>
      <c r="J10" s="273">
        <f>+'P a K'!L14</f>
        <v>11690</v>
      </c>
      <c r="K10" s="274">
        <f>+'P a K'!M14</f>
        <v>580</v>
      </c>
      <c r="L10" s="275">
        <f aca="true" t="shared" si="0" ref="L10:L28">I10*1000/$L$31</f>
        <v>33.10918746222261</v>
      </c>
      <c r="M10" s="557"/>
    </row>
    <row r="11" spans="1:13" ht="21.75" customHeight="1">
      <c r="A11" s="270" t="s">
        <v>81</v>
      </c>
      <c r="B11" s="271" t="s">
        <v>82</v>
      </c>
      <c r="C11" s="272">
        <f>+'P a K'!E22</f>
        <v>2295317</v>
      </c>
      <c r="D11" s="273">
        <f>+'P a K'!F22</f>
        <v>2093132</v>
      </c>
      <c r="E11" s="273">
        <f>+'P a K'!G22</f>
        <v>202185</v>
      </c>
      <c r="F11" s="272">
        <f>+'P a K'!H22</f>
        <v>899257</v>
      </c>
      <c r="G11" s="273">
        <f>+'P a K'!I22</f>
        <v>894565</v>
      </c>
      <c r="H11" s="273">
        <f>+'P a K'!J22</f>
        <v>4692</v>
      </c>
      <c r="I11" s="272">
        <f>+'P a K'!K22</f>
        <v>3194574</v>
      </c>
      <c r="J11" s="273">
        <f>+'P a K'!L22</f>
        <v>2987697</v>
      </c>
      <c r="K11" s="274">
        <f>+'P a K'!M22</f>
        <v>206877</v>
      </c>
      <c r="L11" s="275">
        <f t="shared" si="0"/>
        <v>8620.191477419912</v>
      </c>
      <c r="M11" s="557">
        <v>8620</v>
      </c>
    </row>
    <row r="12" spans="1:13" ht="21.75" customHeight="1">
      <c r="A12" s="270" t="s">
        <v>83</v>
      </c>
      <c r="B12" s="271" t="s">
        <v>84</v>
      </c>
      <c r="C12" s="272">
        <f>+'P a K'!E30</f>
        <v>16469</v>
      </c>
      <c r="D12" s="273">
        <f>+'P a K'!F30</f>
        <v>15894</v>
      </c>
      <c r="E12" s="273">
        <f>+'P a K'!G30</f>
        <v>575</v>
      </c>
      <c r="F12" s="272">
        <f>+'P a K'!H30</f>
        <v>495831</v>
      </c>
      <c r="G12" s="273">
        <f>+'P a K'!I30</f>
        <v>495306</v>
      </c>
      <c r="H12" s="273">
        <f>+'P a K'!J30</f>
        <v>525</v>
      </c>
      <c r="I12" s="272">
        <f>+'P a K'!K30</f>
        <v>512300</v>
      </c>
      <c r="J12" s="273">
        <f>+'P a K'!L30</f>
        <v>511200</v>
      </c>
      <c r="K12" s="274">
        <f>+'P a K'!M30</f>
        <v>1100</v>
      </c>
      <c r="L12" s="275">
        <f t="shared" si="0"/>
        <v>1382.3827821431655</v>
      </c>
      <c r="M12" s="557">
        <v>1382</v>
      </c>
    </row>
    <row r="13" spans="1:13" ht="21.75" customHeight="1">
      <c r="A13" s="270" t="s">
        <v>219</v>
      </c>
      <c r="B13" s="271" t="s">
        <v>451</v>
      </c>
      <c r="C13" s="272">
        <f>+'P a K'!E43+'P a K'!E46</f>
        <v>368872</v>
      </c>
      <c r="D13" s="273">
        <f>+'P a K'!F43</f>
        <v>30573</v>
      </c>
      <c r="E13" s="273">
        <f>+'P a K'!G43+'P a K'!G46</f>
        <v>338299</v>
      </c>
      <c r="F13" s="272">
        <f>+'P a K'!H43</f>
        <v>186677</v>
      </c>
      <c r="G13" s="273">
        <f>+'P a K'!I43</f>
        <v>163480</v>
      </c>
      <c r="H13" s="273">
        <f>+'P a K'!J43</f>
        <v>23297</v>
      </c>
      <c r="I13" s="272">
        <f>+'P a K'!K43+'P a K'!K46</f>
        <v>555549</v>
      </c>
      <c r="J13" s="273">
        <f>+'P a K'!L43</f>
        <v>194053</v>
      </c>
      <c r="K13" s="274">
        <f>+'P a K'!M43+'P a K'!M46</f>
        <v>361596</v>
      </c>
      <c r="L13" s="275">
        <f t="shared" si="0"/>
        <v>1499.0852473879631</v>
      </c>
      <c r="M13" s="557">
        <v>1499</v>
      </c>
    </row>
    <row r="14" spans="1:13" ht="21.75" customHeight="1">
      <c r="A14" s="270" t="s">
        <v>85</v>
      </c>
      <c r="B14" s="271" t="s">
        <v>86</v>
      </c>
      <c r="C14" s="272">
        <f>+'P a K'!E63</f>
        <v>834827</v>
      </c>
      <c r="D14" s="273">
        <f>+'P a K'!F63</f>
        <v>789479</v>
      </c>
      <c r="E14" s="273">
        <f>+'P a K'!G63</f>
        <v>45348</v>
      </c>
      <c r="F14" s="272">
        <f>+'P a K'!H63</f>
        <v>283814</v>
      </c>
      <c r="G14" s="273">
        <f>+'P a K'!I63</f>
        <v>280031</v>
      </c>
      <c r="H14" s="273">
        <f>+'P a K'!J63</f>
        <v>3783</v>
      </c>
      <c r="I14" s="272">
        <f>+'P a K'!K63</f>
        <v>1118641</v>
      </c>
      <c r="J14" s="273">
        <f>+'P a K'!L63</f>
        <v>1069510</v>
      </c>
      <c r="K14" s="274">
        <f>+'P a K'!M63</f>
        <v>49131</v>
      </c>
      <c r="L14" s="275">
        <f t="shared" si="0"/>
        <v>3018.52441499007</v>
      </c>
      <c r="M14" s="557">
        <v>3019</v>
      </c>
    </row>
    <row r="15" spans="1:13" ht="21.75" customHeight="1">
      <c r="A15" s="270" t="s">
        <v>87</v>
      </c>
      <c r="B15" s="271" t="s">
        <v>88</v>
      </c>
      <c r="C15" s="272">
        <f>+'P a K'!E69</f>
        <v>196448</v>
      </c>
      <c r="D15" s="273">
        <f>+'P a K'!F69</f>
        <v>169867</v>
      </c>
      <c r="E15" s="273">
        <f>+'P a K'!G69</f>
        <v>26581</v>
      </c>
      <c r="F15" s="272">
        <f>+'P a K'!H69</f>
        <v>408499</v>
      </c>
      <c r="G15" s="273">
        <f>+'P a K'!I69</f>
        <v>396649</v>
      </c>
      <c r="H15" s="273">
        <f>+'P a K'!J69</f>
        <v>11850</v>
      </c>
      <c r="I15" s="272">
        <f>+'P a K'!K69</f>
        <v>604947</v>
      </c>
      <c r="J15" s="273">
        <f>+'P a K'!L69</f>
        <v>566516</v>
      </c>
      <c r="K15" s="274">
        <f>+'P a K'!M69</f>
        <v>38431</v>
      </c>
      <c r="L15" s="275">
        <f t="shared" si="0"/>
        <v>1632.3800837578792</v>
      </c>
      <c r="M15" s="557">
        <v>1633</v>
      </c>
    </row>
    <row r="16" spans="1:13" ht="21.75" customHeight="1">
      <c r="A16" s="270" t="s">
        <v>89</v>
      </c>
      <c r="B16" s="271" t="s">
        <v>90</v>
      </c>
      <c r="C16" s="272">
        <f>+'P a K'!E79</f>
        <v>142969</v>
      </c>
      <c r="D16" s="273">
        <f>+'P a K'!F79</f>
        <v>137538</v>
      </c>
      <c r="E16" s="276">
        <f>+'P a K'!G79</f>
        <v>5431</v>
      </c>
      <c r="F16" s="272">
        <f>+'P a K'!H79</f>
        <v>97100</v>
      </c>
      <c r="G16" s="273">
        <f>+'P a K'!I79</f>
        <v>95100</v>
      </c>
      <c r="H16" s="273">
        <f>+'P a K'!J79</f>
        <v>2000</v>
      </c>
      <c r="I16" s="272">
        <f>+'P a K'!K79</f>
        <v>240069</v>
      </c>
      <c r="J16" s="273">
        <f>+'P a K'!L79</f>
        <v>232638</v>
      </c>
      <c r="K16" s="274">
        <f>+'P a K'!M79</f>
        <v>7431</v>
      </c>
      <c r="L16" s="275">
        <f t="shared" si="0"/>
        <v>647.7986572834816</v>
      </c>
      <c r="M16" s="557">
        <v>648</v>
      </c>
    </row>
    <row r="17" spans="1:13" ht="21.75" customHeight="1">
      <c r="A17" s="270" t="s">
        <v>91</v>
      </c>
      <c r="B17" s="271" t="s">
        <v>184</v>
      </c>
      <c r="C17" s="272">
        <f>+'P a K'!E91</f>
        <v>907028</v>
      </c>
      <c r="D17" s="273">
        <f>+'P a K'!F91</f>
        <v>836267</v>
      </c>
      <c r="E17" s="276">
        <f>+'P a K'!G91</f>
        <v>70761</v>
      </c>
      <c r="F17" s="272">
        <f>+'P a K'!H91</f>
        <v>1193357</v>
      </c>
      <c r="G17" s="273">
        <f>+'P a K'!I91</f>
        <v>802825</v>
      </c>
      <c r="H17" s="273">
        <f>+'P a K'!J91</f>
        <v>390532</v>
      </c>
      <c r="I17" s="272">
        <f>+'P a K'!K91</f>
        <v>2100385</v>
      </c>
      <c r="J17" s="273">
        <f>+'P a K'!L91</f>
        <v>1639092</v>
      </c>
      <c r="K17" s="274">
        <f>+'P a K'!M91</f>
        <v>461293</v>
      </c>
      <c r="L17" s="275">
        <f t="shared" si="0"/>
        <v>5667.647979449098</v>
      </c>
      <c r="M17" s="557">
        <v>5668</v>
      </c>
    </row>
    <row r="18" spans="1:13" ht="21.75" customHeight="1">
      <c r="A18" s="270" t="s">
        <v>93</v>
      </c>
      <c r="B18" s="271" t="s">
        <v>94</v>
      </c>
      <c r="C18" s="272">
        <f>+'P a K'!E107</f>
        <v>706232</v>
      </c>
      <c r="D18" s="273">
        <f>+'P a K'!F107</f>
        <v>546938</v>
      </c>
      <c r="E18" s="276">
        <f>+'P a K'!G107</f>
        <v>159294</v>
      </c>
      <c r="F18" s="272">
        <f>+'P a K'!H107</f>
        <v>134357</v>
      </c>
      <c r="G18" s="273">
        <f>+'P a K'!I107</f>
        <v>128709</v>
      </c>
      <c r="H18" s="273">
        <f>+'P a K'!J107</f>
        <v>5648</v>
      </c>
      <c r="I18" s="272">
        <f>+'P a K'!K107</f>
        <v>840589</v>
      </c>
      <c r="J18" s="273">
        <f>+'P a K'!L107</f>
        <v>675647</v>
      </c>
      <c r="K18" s="274">
        <f>+'P a K'!M107</f>
        <v>164942</v>
      </c>
      <c r="L18" s="275">
        <f t="shared" si="0"/>
        <v>2268.2329893791557</v>
      </c>
      <c r="M18" s="557">
        <v>2268</v>
      </c>
    </row>
    <row r="19" spans="1:13" ht="21.75" customHeight="1">
      <c r="A19" s="270" t="s">
        <v>400</v>
      </c>
      <c r="B19" s="271" t="s">
        <v>403</v>
      </c>
      <c r="C19" s="272">
        <f>+'P a K'!E109</f>
        <v>17000</v>
      </c>
      <c r="D19" s="273">
        <f>+'P a K'!F109</f>
        <v>17000</v>
      </c>
      <c r="E19" s="276">
        <f>+'P a K'!G109</f>
        <v>0</v>
      </c>
      <c r="F19" s="272">
        <f>+'P a K'!H109</f>
        <v>0</v>
      </c>
      <c r="G19" s="273">
        <f>+'P a K'!I109</f>
        <v>0</v>
      </c>
      <c r="H19" s="273">
        <f>+'P a K'!J109</f>
        <v>0</v>
      </c>
      <c r="I19" s="272">
        <f>+'P a K'!K109</f>
        <v>17000</v>
      </c>
      <c r="J19" s="273">
        <f>+'P a K'!L109</f>
        <v>17000</v>
      </c>
      <c r="K19" s="274">
        <f>+'P a K'!M109</f>
        <v>0</v>
      </c>
      <c r="L19" s="275">
        <f t="shared" si="0"/>
        <v>45.87254986616009</v>
      </c>
      <c r="M19" s="557"/>
    </row>
    <row r="20" spans="1:13" ht="21.75" customHeight="1">
      <c r="A20" s="277">
        <v>41</v>
      </c>
      <c r="B20" s="271" t="s">
        <v>142</v>
      </c>
      <c r="C20" s="272">
        <f>+'P a K'!E119</f>
        <v>10664</v>
      </c>
      <c r="D20" s="273">
        <f>+'P a K'!F119</f>
        <v>0</v>
      </c>
      <c r="E20" s="276">
        <f>+'P a K'!G119</f>
        <v>10664</v>
      </c>
      <c r="F20" s="272">
        <f>+'P a K'!H119</f>
        <v>0</v>
      </c>
      <c r="G20" s="273">
        <f>+'P a K'!I119</f>
        <v>0</v>
      </c>
      <c r="H20" s="273">
        <f>+'P a K'!J119</f>
        <v>0</v>
      </c>
      <c r="I20" s="272">
        <f>+'P a K'!K119</f>
        <v>10664</v>
      </c>
      <c r="J20" s="273">
        <f>+'P a K'!L119</f>
        <v>0</v>
      </c>
      <c r="K20" s="274">
        <f>+'P a K'!M119</f>
        <v>10664</v>
      </c>
      <c r="L20" s="275">
        <f t="shared" si="0"/>
        <v>28.7755806925136</v>
      </c>
      <c r="M20" s="557"/>
    </row>
    <row r="21" spans="1:13" ht="21.75" customHeight="1">
      <c r="A21" s="270" t="s">
        <v>95</v>
      </c>
      <c r="B21" s="303" t="s">
        <v>432</v>
      </c>
      <c r="C21" s="272">
        <f>+'P a K'!E137</f>
        <v>426986</v>
      </c>
      <c r="D21" s="273">
        <f>+'P a K'!F137</f>
        <v>313952</v>
      </c>
      <c r="E21" s="276">
        <f>+'P a K'!G137</f>
        <v>113034</v>
      </c>
      <c r="F21" s="272">
        <f>+'P a K'!H137</f>
        <v>90677</v>
      </c>
      <c r="G21" s="273">
        <f>+'P a K'!I137</f>
        <v>90202</v>
      </c>
      <c r="H21" s="273">
        <f>+'P a K'!J137</f>
        <v>475</v>
      </c>
      <c r="I21" s="272">
        <f>+'P a K'!K137</f>
        <v>517663</v>
      </c>
      <c r="J21" s="273">
        <f>+'P a K'!L137</f>
        <v>404154</v>
      </c>
      <c r="K21" s="274">
        <f>+'P a K'!M137</f>
        <v>113509</v>
      </c>
      <c r="L21" s="275">
        <f t="shared" si="0"/>
        <v>1396.854222433296</v>
      </c>
      <c r="M21" s="557">
        <v>1397</v>
      </c>
    </row>
    <row r="22" spans="1:13" ht="21.75" customHeight="1">
      <c r="A22" s="270" t="s">
        <v>96</v>
      </c>
      <c r="B22" s="271" t="s">
        <v>247</v>
      </c>
      <c r="C22" s="272">
        <f>+'P a K'!E144</f>
        <v>2955</v>
      </c>
      <c r="D22" s="273">
        <f>+'P a K'!F144</f>
        <v>2008</v>
      </c>
      <c r="E22" s="276">
        <f>+'P a K'!G144</f>
        <v>947</v>
      </c>
      <c r="F22" s="272">
        <f>+'P a K'!H144</f>
        <v>0</v>
      </c>
      <c r="G22" s="273">
        <f>+'P a K'!I144</f>
        <v>0</v>
      </c>
      <c r="H22" s="273">
        <f>+'P a K'!J144</f>
        <v>0</v>
      </c>
      <c r="I22" s="272">
        <f>+'P a K'!K144</f>
        <v>2955</v>
      </c>
      <c r="J22" s="273">
        <f>+'P a K'!L144</f>
        <v>2008</v>
      </c>
      <c r="K22" s="274">
        <f>+'P a K'!M144</f>
        <v>947</v>
      </c>
      <c r="L22" s="275">
        <f t="shared" si="0"/>
        <v>7.973728520853122</v>
      </c>
      <c r="M22" s="557"/>
    </row>
    <row r="23" spans="1:13" ht="21.75" customHeight="1">
      <c r="A23" s="270" t="s">
        <v>97</v>
      </c>
      <c r="B23" s="271" t="s">
        <v>98</v>
      </c>
      <c r="C23" s="272">
        <f>+'P a K'!E149</f>
        <v>338327</v>
      </c>
      <c r="D23" s="273">
        <f>+'P a K'!F149</f>
        <v>337325</v>
      </c>
      <c r="E23" s="276">
        <f>+'P a K'!G149</f>
        <v>1002</v>
      </c>
      <c r="F23" s="272">
        <f>+'P a K'!H149</f>
        <v>19088</v>
      </c>
      <c r="G23" s="273">
        <f>+'P a K'!I149</f>
        <v>18988</v>
      </c>
      <c r="H23" s="273">
        <f>+'P a K'!J149</f>
        <v>100</v>
      </c>
      <c r="I23" s="272">
        <f>+'P a K'!K149</f>
        <v>357415</v>
      </c>
      <c r="J23" s="273">
        <f>+'P a K'!L149</f>
        <v>356313</v>
      </c>
      <c r="K23" s="274">
        <f>+'P a K'!M149</f>
        <v>1102</v>
      </c>
      <c r="L23" s="275">
        <f t="shared" si="0"/>
        <v>964.4433770831535</v>
      </c>
      <c r="M23" s="557">
        <v>964</v>
      </c>
    </row>
    <row r="24" spans="1:13" ht="21.75" customHeight="1">
      <c r="A24" s="270" t="s">
        <v>143</v>
      </c>
      <c r="B24" s="271" t="s">
        <v>144</v>
      </c>
      <c r="C24" s="272">
        <f>+'P a K'!E154</f>
        <v>9285</v>
      </c>
      <c r="D24" s="273">
        <f>+'P a K'!F154</f>
        <v>3000</v>
      </c>
      <c r="E24" s="276">
        <f>+'P a K'!G154</f>
        <v>6285</v>
      </c>
      <c r="F24" s="272">
        <f>+'P a K'!H154</f>
        <v>9480</v>
      </c>
      <c r="G24" s="273">
        <f>+'P a K'!I154</f>
        <v>7800</v>
      </c>
      <c r="H24" s="273">
        <f>+'P a K'!J154</f>
        <v>1680</v>
      </c>
      <c r="I24" s="272">
        <f>+'P a K'!K154</f>
        <v>18765</v>
      </c>
      <c r="J24" s="273">
        <f>+'P a K'!L154</f>
        <v>10800</v>
      </c>
      <c r="K24" s="274">
        <f>+'P a K'!M154</f>
        <v>7965</v>
      </c>
      <c r="L24" s="275">
        <f t="shared" si="0"/>
        <v>50.635199896382005</v>
      </c>
      <c r="M24" s="557"/>
    </row>
    <row r="25" spans="1:13" ht="21.75" customHeight="1">
      <c r="A25" s="270" t="s">
        <v>99</v>
      </c>
      <c r="B25" s="271" t="s">
        <v>299</v>
      </c>
      <c r="C25" s="272">
        <f>+'P a K'!E160</f>
        <v>1511744</v>
      </c>
      <c r="D25" s="273">
        <f>+'P a K'!F160</f>
        <v>889807</v>
      </c>
      <c r="E25" s="276">
        <f>+'P a K'!G160</f>
        <v>622329</v>
      </c>
      <c r="F25" s="272">
        <f>+'P a K'!H160</f>
        <v>104703</v>
      </c>
      <c r="G25" s="273">
        <f>+'P a K'!I160</f>
        <v>98500</v>
      </c>
      <c r="H25" s="273">
        <f>+'P a K'!J160</f>
        <v>6203</v>
      </c>
      <c r="I25" s="272">
        <f>+'P a K'!K160</f>
        <v>1616447</v>
      </c>
      <c r="J25" s="273">
        <f>+'P a K'!L160</f>
        <v>988307</v>
      </c>
      <c r="K25" s="274">
        <f>+'P a K'!M160</f>
        <v>628532</v>
      </c>
      <c r="L25" s="275">
        <f t="shared" si="0"/>
        <v>4361.796800794405</v>
      </c>
      <c r="M25" s="557">
        <v>4362</v>
      </c>
    </row>
    <row r="26" spans="1:13" ht="21.75" customHeight="1">
      <c r="A26" s="270" t="s">
        <v>100</v>
      </c>
      <c r="B26" s="271" t="s">
        <v>265</v>
      </c>
      <c r="C26" s="272">
        <f>+'P a K'!E165</f>
        <v>16080</v>
      </c>
      <c r="D26" s="273">
        <f>+'P a K'!F165</f>
        <v>15172</v>
      </c>
      <c r="E26" s="276">
        <f>+'P a K'!G165</f>
        <v>908</v>
      </c>
      <c r="F26" s="272">
        <f>+'P a K'!H165</f>
        <v>1532</v>
      </c>
      <c r="G26" s="273">
        <f>+'P a K'!I165</f>
        <v>1000</v>
      </c>
      <c r="H26" s="273">
        <f>+'P a K'!J165</f>
        <v>532</v>
      </c>
      <c r="I26" s="272">
        <f>+'P a K'!K165</f>
        <v>17612</v>
      </c>
      <c r="J26" s="273">
        <f>+'P a K'!L165</f>
        <v>16172</v>
      </c>
      <c r="K26" s="274">
        <f>+'P a K'!M165</f>
        <v>1440</v>
      </c>
      <c r="L26" s="275">
        <f t="shared" si="0"/>
        <v>47.52396166134185</v>
      </c>
      <c r="M26" s="557"/>
    </row>
    <row r="27" spans="1:13" ht="21.75" customHeight="1">
      <c r="A27" s="270" t="s">
        <v>101</v>
      </c>
      <c r="B27" s="271" t="s">
        <v>102</v>
      </c>
      <c r="C27" s="272">
        <f>+'P a K'!E170</f>
        <v>417996</v>
      </c>
      <c r="D27" s="273">
        <f>+'P a K'!F170</f>
        <v>400568</v>
      </c>
      <c r="E27" s="276">
        <f>+'P a K'!G170</f>
        <v>17428</v>
      </c>
      <c r="F27" s="272">
        <f>+'P a K'!H170</f>
        <v>0</v>
      </c>
      <c r="G27" s="273">
        <f>+'P a K'!I170</f>
        <v>0</v>
      </c>
      <c r="H27" s="273">
        <f>+'P a K'!J170</f>
        <v>0</v>
      </c>
      <c r="I27" s="272">
        <f>+'P a K'!K170</f>
        <v>417996</v>
      </c>
      <c r="J27" s="273">
        <f>+'P a K'!L170</f>
        <v>400568</v>
      </c>
      <c r="K27" s="274">
        <f>+'P a K'!M170</f>
        <v>17428</v>
      </c>
      <c r="L27" s="275">
        <f t="shared" si="0"/>
        <v>1127.9142561091444</v>
      </c>
      <c r="M27" s="557">
        <v>1128</v>
      </c>
    </row>
    <row r="28" spans="1:13" ht="21.75" customHeight="1">
      <c r="A28" s="270" t="s">
        <v>103</v>
      </c>
      <c r="B28" s="271" t="s">
        <v>302</v>
      </c>
      <c r="C28" s="272">
        <f>+'P a K'!E173</f>
        <v>32009</v>
      </c>
      <c r="D28" s="273">
        <f>+'P a K'!F173</f>
        <v>985705</v>
      </c>
      <c r="E28" s="276">
        <f>+'P a K'!G173</f>
        <v>5059</v>
      </c>
      <c r="F28" s="272">
        <f>+'P a K'!H173</f>
        <v>1181</v>
      </c>
      <c r="G28" s="273">
        <f>+'P a K'!I173</f>
        <v>0</v>
      </c>
      <c r="H28" s="273">
        <f>+'P a K'!J173</f>
        <v>1181</v>
      </c>
      <c r="I28" s="272">
        <f>+'P a K'!K173</f>
        <v>33190</v>
      </c>
      <c r="J28" s="273">
        <f>+'P a K'!L173</f>
        <v>985705</v>
      </c>
      <c r="K28" s="274">
        <f>+'P a K'!M173</f>
        <v>6240</v>
      </c>
      <c r="L28" s="275">
        <f t="shared" si="0"/>
        <v>89.55940765046196</v>
      </c>
      <c r="M28" s="557"/>
    </row>
    <row r="29" spans="1:13" ht="21.75" customHeight="1" thickBot="1">
      <c r="A29" s="278"/>
      <c r="B29" s="279" t="s">
        <v>73</v>
      </c>
      <c r="C29" s="280">
        <f>SUM(C9:C28)</f>
        <v>8276201</v>
      </c>
      <c r="D29" s="281">
        <f>SUM(D9:D28)</f>
        <v>7608360</v>
      </c>
      <c r="E29" s="281">
        <f>SUM(E9:E28)</f>
        <v>1626988</v>
      </c>
      <c r="F29" s="280">
        <f>SUM(F9:F28)</f>
        <v>3931803</v>
      </c>
      <c r="G29" s="281">
        <f>SUM(G8:G28)</f>
        <v>3479405</v>
      </c>
      <c r="H29" s="281">
        <f aca="true" t="shared" si="1" ref="H29:M29">SUM(H9:H28)</f>
        <v>452498</v>
      </c>
      <c r="I29" s="280">
        <f t="shared" si="1"/>
        <v>12208004</v>
      </c>
      <c r="J29" s="281">
        <f t="shared" si="1"/>
        <v>11087765</v>
      </c>
      <c r="K29" s="282">
        <f t="shared" si="1"/>
        <v>2079486</v>
      </c>
      <c r="L29" s="283">
        <f t="shared" si="1"/>
        <v>32941.898368016584</v>
      </c>
      <c r="M29" s="558">
        <f t="shared" si="1"/>
        <v>32588</v>
      </c>
    </row>
    <row r="30" ht="21.75" customHeight="1">
      <c r="L30" s="255"/>
    </row>
    <row r="31" spans="1:12" ht="21.75" customHeight="1">
      <c r="A31" s="254" t="s">
        <v>225</v>
      </c>
      <c r="I31" s="358"/>
      <c r="L31" s="557">
        <v>370592</v>
      </c>
    </row>
    <row r="32" spans="12:13" ht="21.75" customHeight="1">
      <c r="L32" s="255"/>
      <c r="M32" s="559"/>
    </row>
    <row r="35" ht="20.25">
      <c r="M35" s="559"/>
    </row>
  </sheetData>
  <mergeCells count="2">
    <mergeCell ref="A6:A7"/>
    <mergeCell ref="B6:B7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600" verticalDpi="600" orientation="landscape" paperSize="9" scale="54" r:id="rId1"/>
  <headerFooter alignWithMargins="0">
    <oddHeader xml:space="preserve">&amp;R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26"/>
  <sheetViews>
    <sheetView showZeros="0" zoomScaleSheetLayoutView="100" workbookViewId="0" topLeftCell="A1">
      <selection activeCell="B3" sqref="B3"/>
    </sheetView>
  </sheetViews>
  <sheetFormatPr defaultColWidth="8.796875" defaultRowHeight="15"/>
  <cols>
    <col min="1" max="2" width="6.19921875" style="197" customWidth="1"/>
    <col min="3" max="3" width="6.19921875" style="250" customWidth="1"/>
    <col min="4" max="4" width="39.8984375" style="251" customWidth="1"/>
    <col min="5" max="5" width="10.09765625" style="252" customWidth="1"/>
    <col min="6" max="13" width="10.09765625" style="197" customWidth="1"/>
    <col min="14" max="16384" width="7.09765625" style="197" customWidth="1"/>
  </cols>
  <sheetData>
    <row r="1" spans="1:13" ht="15.75">
      <c r="A1" s="576" t="s">
        <v>145</v>
      </c>
      <c r="B1" s="577" t="s">
        <v>105</v>
      </c>
      <c r="C1" s="577" t="s">
        <v>106</v>
      </c>
      <c r="D1" s="580" t="s">
        <v>146</v>
      </c>
      <c r="E1" s="83" t="s">
        <v>191</v>
      </c>
      <c r="F1" s="84"/>
      <c r="G1" s="85"/>
      <c r="H1" s="83" t="s">
        <v>192</v>
      </c>
      <c r="I1" s="84"/>
      <c r="J1" s="85"/>
      <c r="K1" s="83" t="s">
        <v>193</v>
      </c>
      <c r="L1" s="84"/>
      <c r="M1" s="86"/>
    </row>
    <row r="2" spans="1:13" ht="26.25" thickBot="1">
      <c r="A2" s="568"/>
      <c r="B2" s="578"/>
      <c r="C2" s="579"/>
      <c r="D2" s="581"/>
      <c r="E2" s="332" t="s">
        <v>224</v>
      </c>
      <c r="F2" s="333" t="s">
        <v>227</v>
      </c>
      <c r="G2" s="333" t="s">
        <v>49</v>
      </c>
      <c r="H2" s="332" t="s">
        <v>224</v>
      </c>
      <c r="I2" s="333" t="s">
        <v>227</v>
      </c>
      <c r="J2" s="333" t="s">
        <v>49</v>
      </c>
      <c r="K2" s="332" t="s">
        <v>224</v>
      </c>
      <c r="L2" s="333" t="s">
        <v>227</v>
      </c>
      <c r="M2" s="342" t="s">
        <v>49</v>
      </c>
    </row>
    <row r="3" spans="1:13" ht="12.75">
      <c r="A3" s="350"/>
      <c r="B3" s="351"/>
      <c r="C3" s="352"/>
      <c r="D3" s="353"/>
      <c r="E3" s="354"/>
      <c r="F3" s="355"/>
      <c r="G3" s="355"/>
      <c r="H3" s="354"/>
      <c r="I3" s="355"/>
      <c r="J3" s="355"/>
      <c r="K3" s="354"/>
      <c r="L3" s="355"/>
      <c r="M3" s="356"/>
    </row>
    <row r="4" spans="1:13" ht="12.75">
      <c r="A4" s="198" t="str">
        <f>MID(C4,1,1)</f>
        <v>1</v>
      </c>
      <c r="B4" s="199" t="str">
        <f>MID(C4,1,2)</f>
        <v>10</v>
      </c>
      <c r="C4" s="199">
        <v>1014</v>
      </c>
      <c r="D4" s="200" t="s">
        <v>147</v>
      </c>
      <c r="E4" s="201">
        <f>+F4+G4</f>
        <v>14323</v>
      </c>
      <c r="F4" s="202">
        <v>14125</v>
      </c>
      <c r="G4" s="202">
        <v>198</v>
      </c>
      <c r="H4" s="201">
        <f>+I4+J4</f>
        <v>4500</v>
      </c>
      <c r="I4" s="202">
        <v>4500</v>
      </c>
      <c r="J4" s="202"/>
      <c r="K4" s="391">
        <f>+L4+M4</f>
        <v>18823</v>
      </c>
      <c r="L4" s="202">
        <f aca="true" t="shared" si="0" ref="L4:M6">+F4+I4</f>
        <v>18625</v>
      </c>
      <c r="M4" s="389">
        <f t="shared" si="0"/>
        <v>198</v>
      </c>
    </row>
    <row r="5" spans="1:13" ht="12.75">
      <c r="A5" s="203" t="str">
        <f>MID(C5,1,1)</f>
        <v>1</v>
      </c>
      <c r="B5" s="204" t="str">
        <f>MID(C5,1,2)</f>
        <v>10</v>
      </c>
      <c r="C5" s="199">
        <v>1019</v>
      </c>
      <c r="D5" s="200" t="s">
        <v>266</v>
      </c>
      <c r="E5" s="201">
        <f>+F5+G5</f>
        <v>80</v>
      </c>
      <c r="F5" s="202"/>
      <c r="G5" s="202">
        <v>80</v>
      </c>
      <c r="H5" s="201">
        <f>+I5+J5</f>
        <v>0</v>
      </c>
      <c r="I5" s="202"/>
      <c r="J5" s="202"/>
      <c r="K5" s="391">
        <f>+L5+M5</f>
        <v>80</v>
      </c>
      <c r="L5" s="202">
        <f t="shared" si="0"/>
        <v>0</v>
      </c>
      <c r="M5" s="389">
        <f t="shared" si="0"/>
        <v>80</v>
      </c>
    </row>
    <row r="6" spans="1:13" ht="12.75">
      <c r="A6" s="203" t="str">
        <f>MID(C6,1,1)</f>
        <v>1</v>
      </c>
      <c r="B6" s="204" t="str">
        <f>MID(C6,1,2)</f>
        <v>10</v>
      </c>
      <c r="C6" s="204">
        <v>1037</v>
      </c>
      <c r="D6" s="205" t="s">
        <v>148</v>
      </c>
      <c r="E6" s="201">
        <f>+F6+G6</f>
        <v>70</v>
      </c>
      <c r="F6" s="311">
        <v>70</v>
      </c>
      <c r="G6" s="206"/>
      <c r="H6" s="201">
        <f>+I6+J6</f>
        <v>0</v>
      </c>
      <c r="I6" s="311"/>
      <c r="J6" s="206"/>
      <c r="K6" s="391">
        <f>+L6+M6</f>
        <v>70</v>
      </c>
      <c r="L6" s="202">
        <f t="shared" si="0"/>
        <v>70</v>
      </c>
      <c r="M6" s="389">
        <f t="shared" si="0"/>
        <v>0</v>
      </c>
    </row>
    <row r="7" spans="1:15" ht="12.75">
      <c r="A7" s="208" t="s">
        <v>109</v>
      </c>
      <c r="B7" s="209"/>
      <c r="C7" s="210"/>
      <c r="D7" s="211"/>
      <c r="E7" s="212">
        <f>SUM(E4:E6)</f>
        <v>14473</v>
      </c>
      <c r="F7" s="213">
        <f>SUM(F4:F6)</f>
        <v>14195</v>
      </c>
      <c r="G7" s="213">
        <f>SUM(G4:G6)</f>
        <v>278</v>
      </c>
      <c r="H7" s="212">
        <f>SUM(H4:H6)</f>
        <v>4500</v>
      </c>
      <c r="I7" s="213">
        <f>SUM(I4:I6)</f>
        <v>4500</v>
      </c>
      <c r="J7" s="387"/>
      <c r="K7" s="393">
        <f>SUM(K4:K6)</f>
        <v>18973</v>
      </c>
      <c r="L7" s="213">
        <f>SUM(L4:L6)</f>
        <v>18695</v>
      </c>
      <c r="M7" s="388">
        <f>SUM(M4:M6)</f>
        <v>278</v>
      </c>
      <c r="N7" s="252"/>
      <c r="O7" s="252"/>
    </row>
    <row r="8" spans="1:15" ht="13.5" thickBot="1">
      <c r="A8" s="214"/>
      <c r="B8" s="215"/>
      <c r="C8" s="216"/>
      <c r="D8" s="217"/>
      <c r="E8" s="218"/>
      <c r="F8" s="312"/>
      <c r="G8" s="219"/>
      <c r="H8" s="218"/>
      <c r="I8" s="312"/>
      <c r="J8" s="219"/>
      <c r="K8" s="394"/>
      <c r="L8" s="312"/>
      <c r="M8" s="390"/>
      <c r="N8" s="252"/>
      <c r="O8" s="252"/>
    </row>
    <row r="9" spans="1:15" ht="14.25" thickBot="1" thickTop="1">
      <c r="A9" s="221" t="s">
        <v>110</v>
      </c>
      <c r="B9" s="222"/>
      <c r="C9" s="222"/>
      <c r="D9" s="223"/>
      <c r="E9" s="224">
        <f>+E7</f>
        <v>14473</v>
      </c>
      <c r="F9" s="313">
        <f>+F7</f>
        <v>14195</v>
      </c>
      <c r="G9" s="225">
        <f>+G7</f>
        <v>278</v>
      </c>
      <c r="H9" s="224">
        <f>+H7</f>
        <v>4500</v>
      </c>
      <c r="I9" s="313">
        <f>I7</f>
        <v>4500</v>
      </c>
      <c r="J9" s="225"/>
      <c r="K9" s="395">
        <f>+K7</f>
        <v>18973</v>
      </c>
      <c r="L9" s="313">
        <f>+L7</f>
        <v>18695</v>
      </c>
      <c r="M9" s="401">
        <f>+M7</f>
        <v>278</v>
      </c>
      <c r="N9" s="252"/>
      <c r="O9" s="252"/>
    </row>
    <row r="10" spans="1:15" ht="13.5" thickTop="1">
      <c r="A10" s="227"/>
      <c r="B10" s="199"/>
      <c r="C10" s="199"/>
      <c r="D10" s="200"/>
      <c r="E10" s="228"/>
      <c r="F10" s="314"/>
      <c r="G10" s="229"/>
      <c r="H10" s="228"/>
      <c r="I10" s="314"/>
      <c r="J10" s="229"/>
      <c r="K10" s="396"/>
      <c r="L10" s="314"/>
      <c r="M10" s="402"/>
      <c r="N10" s="252"/>
      <c r="O10" s="252"/>
    </row>
    <row r="11" spans="1:15" ht="12.75">
      <c r="A11" s="203" t="str">
        <f>MID(C11,1,1)</f>
        <v>2</v>
      </c>
      <c r="B11" s="204" t="str">
        <f>MID(C11,1,2)</f>
        <v>21</v>
      </c>
      <c r="C11" s="199">
        <v>2119</v>
      </c>
      <c r="D11" s="200" t="s">
        <v>326</v>
      </c>
      <c r="E11" s="201">
        <f>+F11+G11</f>
        <v>215</v>
      </c>
      <c r="F11" s="202">
        <v>215</v>
      </c>
      <c r="G11" s="238"/>
      <c r="H11" s="201"/>
      <c r="I11" s="202"/>
      <c r="J11" s="238"/>
      <c r="K11" s="392">
        <f>+L11+M11</f>
        <v>215</v>
      </c>
      <c r="L11" s="311">
        <f aca="true" t="shared" si="1" ref="L11:M13">+F11+I11</f>
        <v>215</v>
      </c>
      <c r="M11" s="403">
        <f t="shared" si="1"/>
        <v>0</v>
      </c>
      <c r="N11" s="252"/>
      <c r="O11" s="252"/>
    </row>
    <row r="12" spans="1:15" ht="12.75">
      <c r="A12" s="203" t="str">
        <f>MID(C12,1,1)</f>
        <v>2</v>
      </c>
      <c r="B12" s="204" t="str">
        <f>MID(C12,1,2)</f>
        <v>21</v>
      </c>
      <c r="C12" s="204">
        <v>2141</v>
      </c>
      <c r="D12" s="205" t="s">
        <v>353</v>
      </c>
      <c r="E12" s="201">
        <f>+F12+G12</f>
        <v>580</v>
      </c>
      <c r="F12" s="311"/>
      <c r="G12" s="206">
        <v>580</v>
      </c>
      <c r="H12" s="207">
        <f>+I12+J12</f>
        <v>0</v>
      </c>
      <c r="I12" s="311"/>
      <c r="J12" s="206"/>
      <c r="K12" s="392">
        <f>+L12+M12</f>
        <v>580</v>
      </c>
      <c r="L12" s="311">
        <f t="shared" si="1"/>
        <v>0</v>
      </c>
      <c r="M12" s="403">
        <f t="shared" si="1"/>
        <v>580</v>
      </c>
      <c r="N12" s="252"/>
      <c r="O12" s="252"/>
    </row>
    <row r="13" spans="1:15" ht="12.75">
      <c r="A13" s="203" t="str">
        <f>MID(C13,1,1)</f>
        <v>2</v>
      </c>
      <c r="B13" s="204" t="str">
        <f>MID(C13,1,2)</f>
        <v>21</v>
      </c>
      <c r="C13" s="204">
        <v>2143</v>
      </c>
      <c r="D13" s="343" t="s">
        <v>359</v>
      </c>
      <c r="E13" s="201">
        <f>+F13+G13</f>
        <v>9725</v>
      </c>
      <c r="F13" s="311">
        <v>9725</v>
      </c>
      <c r="G13" s="206"/>
      <c r="H13" s="207">
        <f>+I13+J13</f>
        <v>1750</v>
      </c>
      <c r="I13" s="311">
        <v>1750</v>
      </c>
      <c r="J13" s="206"/>
      <c r="K13" s="392">
        <f>+L13+M13</f>
        <v>11475</v>
      </c>
      <c r="L13" s="311">
        <f t="shared" si="1"/>
        <v>11475</v>
      </c>
      <c r="M13" s="403">
        <f t="shared" si="1"/>
        <v>0</v>
      </c>
      <c r="N13" s="252"/>
      <c r="O13" s="252"/>
    </row>
    <row r="14" spans="1:15" ht="12.75">
      <c r="A14" s="208" t="s">
        <v>111</v>
      </c>
      <c r="B14" s="209"/>
      <c r="C14" s="210"/>
      <c r="D14" s="211"/>
      <c r="E14" s="212">
        <f aca="true" t="shared" si="2" ref="E14:M14">SUM(E11:E13)</f>
        <v>10520</v>
      </c>
      <c r="F14" s="213">
        <f t="shared" si="2"/>
        <v>9940</v>
      </c>
      <c r="G14" s="213">
        <f t="shared" si="2"/>
        <v>580</v>
      </c>
      <c r="H14" s="212">
        <f t="shared" si="2"/>
        <v>1750</v>
      </c>
      <c r="I14" s="213">
        <f t="shared" si="2"/>
        <v>1750</v>
      </c>
      <c r="J14" s="213">
        <f t="shared" si="2"/>
        <v>0</v>
      </c>
      <c r="K14" s="393">
        <f t="shared" si="2"/>
        <v>12270</v>
      </c>
      <c r="L14" s="213">
        <f t="shared" si="2"/>
        <v>11690</v>
      </c>
      <c r="M14" s="388">
        <f t="shared" si="2"/>
        <v>580</v>
      </c>
      <c r="N14" s="252"/>
      <c r="O14" s="252"/>
    </row>
    <row r="15" spans="1:15" ht="12.75">
      <c r="A15" s="203"/>
      <c r="B15" s="230"/>
      <c r="C15" s="204"/>
      <c r="D15" s="205"/>
      <c r="E15" s="231"/>
      <c r="F15" s="315"/>
      <c r="G15" s="232"/>
      <c r="H15" s="231"/>
      <c r="I15" s="315"/>
      <c r="J15" s="232"/>
      <c r="K15" s="397"/>
      <c r="L15" s="315"/>
      <c r="M15" s="404"/>
      <c r="N15" s="252"/>
      <c r="O15" s="252"/>
    </row>
    <row r="16" spans="1:15" ht="12.75">
      <c r="A16" s="203" t="str">
        <f>MID(C16,1,1)</f>
        <v>2</v>
      </c>
      <c r="B16" s="204" t="str">
        <f>MID(C16,1,2)</f>
        <v>22</v>
      </c>
      <c r="C16" s="204">
        <v>2212</v>
      </c>
      <c r="D16" s="205" t="s">
        <v>149</v>
      </c>
      <c r="E16" s="201">
        <f aca="true" t="shared" si="3" ref="E16:E21">+F16+G16</f>
        <v>637386</v>
      </c>
      <c r="F16" s="311">
        <v>515878</v>
      </c>
      <c r="G16" s="206">
        <v>121508</v>
      </c>
      <c r="H16" s="207">
        <f>+I16+J16</f>
        <v>441380</v>
      </c>
      <c r="I16" s="311">
        <v>440518</v>
      </c>
      <c r="J16" s="206">
        <v>862</v>
      </c>
      <c r="K16" s="392">
        <f aca="true" t="shared" si="4" ref="K16:K21">+L16+M16</f>
        <v>1078766</v>
      </c>
      <c r="L16" s="311">
        <f aca="true" t="shared" si="5" ref="L16:M21">+F16+I16</f>
        <v>956396</v>
      </c>
      <c r="M16" s="403">
        <f t="shared" si="5"/>
        <v>122370</v>
      </c>
      <c r="N16" s="252"/>
      <c r="O16" s="252"/>
    </row>
    <row r="17" spans="1:15" ht="12.75">
      <c r="A17" s="203">
        <v>2</v>
      </c>
      <c r="B17" s="204">
        <v>22</v>
      </c>
      <c r="C17" s="204">
        <v>2219</v>
      </c>
      <c r="D17" s="205" t="s">
        <v>267</v>
      </c>
      <c r="E17" s="201">
        <f t="shared" si="3"/>
        <v>83825</v>
      </c>
      <c r="F17" s="311">
        <v>3500</v>
      </c>
      <c r="G17" s="206">
        <v>80325</v>
      </c>
      <c r="H17" s="207">
        <f>+I17+J17</f>
        <v>425427</v>
      </c>
      <c r="I17" s="311">
        <v>422747</v>
      </c>
      <c r="J17" s="206">
        <v>2680</v>
      </c>
      <c r="K17" s="392">
        <f t="shared" si="4"/>
        <v>509252</v>
      </c>
      <c r="L17" s="311">
        <f t="shared" si="5"/>
        <v>426247</v>
      </c>
      <c r="M17" s="403">
        <f t="shared" si="5"/>
        <v>83005</v>
      </c>
      <c r="N17" s="252"/>
      <c r="O17" s="252"/>
    </row>
    <row r="18" spans="1:15" ht="12.75">
      <c r="A18" s="203" t="str">
        <f>MID(C18,1,1)</f>
        <v>2</v>
      </c>
      <c r="B18" s="204" t="str">
        <f>MID(C18,1,2)</f>
        <v>22</v>
      </c>
      <c r="C18" s="204">
        <v>2223</v>
      </c>
      <c r="D18" s="205" t="s">
        <v>331</v>
      </c>
      <c r="E18" s="201">
        <f t="shared" si="3"/>
        <v>40</v>
      </c>
      <c r="F18" s="311"/>
      <c r="G18" s="206">
        <v>40</v>
      </c>
      <c r="H18" s="207">
        <f>+I18+J18</f>
        <v>1150</v>
      </c>
      <c r="I18" s="311"/>
      <c r="J18" s="206">
        <v>1150</v>
      </c>
      <c r="K18" s="392">
        <f t="shared" si="4"/>
        <v>1190</v>
      </c>
      <c r="L18" s="311">
        <f t="shared" si="5"/>
        <v>0</v>
      </c>
      <c r="M18" s="403">
        <f t="shared" si="5"/>
        <v>1190</v>
      </c>
      <c r="N18" s="252"/>
      <c r="O18" s="252"/>
    </row>
    <row r="19" spans="1:15" ht="12.75">
      <c r="A19" s="203" t="str">
        <f>MID(C19,1,1)</f>
        <v>2</v>
      </c>
      <c r="B19" s="204" t="str">
        <f>MID(C19,1,2)</f>
        <v>22</v>
      </c>
      <c r="C19" s="204">
        <v>2229</v>
      </c>
      <c r="D19" s="205" t="s">
        <v>268</v>
      </c>
      <c r="E19" s="201">
        <f t="shared" si="3"/>
        <v>1564966</v>
      </c>
      <c r="F19" s="311">
        <v>1564654</v>
      </c>
      <c r="G19" s="206">
        <v>312</v>
      </c>
      <c r="H19" s="207">
        <f>+I19+J19</f>
        <v>31300</v>
      </c>
      <c r="I19" s="311">
        <v>31300</v>
      </c>
      <c r="J19" s="206"/>
      <c r="K19" s="392">
        <f t="shared" si="4"/>
        <v>1596266</v>
      </c>
      <c r="L19" s="311">
        <f t="shared" si="5"/>
        <v>1595954</v>
      </c>
      <c r="M19" s="403">
        <f t="shared" si="5"/>
        <v>312</v>
      </c>
      <c r="N19" s="252"/>
      <c r="O19" s="252"/>
    </row>
    <row r="20" spans="1:15" ht="12.75">
      <c r="A20" s="203" t="str">
        <f>MID(C20,1,1)</f>
        <v>2</v>
      </c>
      <c r="B20" s="204" t="str">
        <f>MID(C20,1,2)</f>
        <v>22</v>
      </c>
      <c r="C20" s="204">
        <v>2271</v>
      </c>
      <c r="D20" s="205" t="s">
        <v>423</v>
      </c>
      <c r="E20" s="201">
        <f t="shared" si="3"/>
        <v>3600</v>
      </c>
      <c r="F20" s="311">
        <v>3600</v>
      </c>
      <c r="G20" s="206"/>
      <c r="H20" s="207"/>
      <c r="I20" s="311"/>
      <c r="J20" s="206"/>
      <c r="K20" s="391">
        <f t="shared" si="4"/>
        <v>3600</v>
      </c>
      <c r="L20" s="311">
        <f t="shared" si="5"/>
        <v>3600</v>
      </c>
      <c r="M20" s="403">
        <f t="shared" si="5"/>
        <v>0</v>
      </c>
      <c r="N20" s="252"/>
      <c r="O20" s="252"/>
    </row>
    <row r="21" spans="1:15" ht="12.75">
      <c r="A21" s="203">
        <v>2</v>
      </c>
      <c r="B21" s="204">
        <v>22</v>
      </c>
      <c r="C21" s="204">
        <v>2299</v>
      </c>
      <c r="D21" s="205" t="s">
        <v>239</v>
      </c>
      <c r="E21" s="201">
        <f t="shared" si="3"/>
        <v>5500</v>
      </c>
      <c r="F21" s="311">
        <v>5500</v>
      </c>
      <c r="G21" s="206"/>
      <c r="H21" s="207"/>
      <c r="I21" s="311"/>
      <c r="J21" s="206"/>
      <c r="K21" s="392">
        <f t="shared" si="4"/>
        <v>5500</v>
      </c>
      <c r="L21" s="311">
        <f t="shared" si="5"/>
        <v>5500</v>
      </c>
      <c r="M21" s="403">
        <f t="shared" si="5"/>
        <v>0</v>
      </c>
      <c r="N21" s="252"/>
      <c r="O21" s="252"/>
    </row>
    <row r="22" spans="1:15" ht="12.75">
      <c r="A22" s="208" t="s">
        <v>113</v>
      </c>
      <c r="B22" s="209"/>
      <c r="C22" s="210"/>
      <c r="D22" s="211"/>
      <c r="E22" s="212">
        <f>SUM(E16:E21)</f>
        <v>2295317</v>
      </c>
      <c r="F22" s="213">
        <f>SUM(F16:F21)</f>
        <v>2093132</v>
      </c>
      <c r="G22" s="213">
        <f>SUM(G16:G21)</f>
        <v>202185</v>
      </c>
      <c r="H22" s="212">
        <f>SUM(H16:H19)</f>
        <v>899257</v>
      </c>
      <c r="I22" s="213">
        <f>SUM(I16:I19)</f>
        <v>894565</v>
      </c>
      <c r="J22" s="213">
        <f>SUM(J16:J19)</f>
        <v>4692</v>
      </c>
      <c r="K22" s="393">
        <f>SUM(K16:K21)</f>
        <v>3194574</v>
      </c>
      <c r="L22" s="213">
        <f>SUM(L16:L21)</f>
        <v>2987697</v>
      </c>
      <c r="M22" s="388">
        <f>SUM(M16:M21)</f>
        <v>206877</v>
      </c>
      <c r="N22" s="252"/>
      <c r="O22" s="252"/>
    </row>
    <row r="23" spans="1:15" ht="12.75">
      <c r="A23" s="203"/>
      <c r="B23" s="230"/>
      <c r="C23" s="204"/>
      <c r="D23" s="205"/>
      <c r="E23" s="231"/>
      <c r="F23" s="315"/>
      <c r="G23" s="232"/>
      <c r="H23" s="231"/>
      <c r="I23" s="315"/>
      <c r="J23" s="232"/>
      <c r="K23" s="397"/>
      <c r="L23" s="315"/>
      <c r="M23" s="404"/>
      <c r="N23" s="252"/>
      <c r="O23" s="252"/>
    </row>
    <row r="24" spans="1:15" ht="12.75">
      <c r="A24" s="203" t="str">
        <f>MID(C24,1,1)</f>
        <v>2</v>
      </c>
      <c r="B24" s="204" t="str">
        <f>MID(C24,1,2)</f>
        <v>23</v>
      </c>
      <c r="C24" s="204">
        <v>2310</v>
      </c>
      <c r="D24" s="205" t="s">
        <v>150</v>
      </c>
      <c r="E24" s="201">
        <f aca="true" t="shared" si="6" ref="E24:E29">+F24+G24</f>
        <v>2929</v>
      </c>
      <c r="F24" s="311">
        <v>2894</v>
      </c>
      <c r="G24" s="206">
        <v>35</v>
      </c>
      <c r="H24" s="207">
        <f>+I24+J24</f>
        <v>102816</v>
      </c>
      <c r="I24" s="311">
        <v>102816</v>
      </c>
      <c r="J24" s="206"/>
      <c r="K24" s="392">
        <f aca="true" t="shared" si="7" ref="K24:K29">+L24+M24</f>
        <v>105745</v>
      </c>
      <c r="L24" s="311">
        <f aca="true" t="shared" si="8" ref="L24:M29">+F24+I24</f>
        <v>105710</v>
      </c>
      <c r="M24" s="403">
        <f t="shared" si="8"/>
        <v>35</v>
      </c>
      <c r="N24" s="252"/>
      <c r="O24" s="252"/>
    </row>
    <row r="25" spans="1:15" ht="12.75">
      <c r="A25" s="203" t="str">
        <f>MID(C25,1,1)</f>
        <v>2</v>
      </c>
      <c r="B25" s="204" t="str">
        <f>MID(C25,1,2)</f>
        <v>23</v>
      </c>
      <c r="C25" s="204">
        <v>2321</v>
      </c>
      <c r="D25" s="205" t="s">
        <v>240</v>
      </c>
      <c r="E25" s="201">
        <f t="shared" si="6"/>
        <v>1440</v>
      </c>
      <c r="F25" s="311">
        <v>1100</v>
      </c>
      <c r="G25" s="206">
        <v>340</v>
      </c>
      <c r="H25" s="207">
        <f>+I25+J25</f>
        <v>373819</v>
      </c>
      <c r="I25" s="311">
        <v>373419</v>
      </c>
      <c r="J25" s="206">
        <v>400</v>
      </c>
      <c r="K25" s="392">
        <f t="shared" si="7"/>
        <v>375259</v>
      </c>
      <c r="L25" s="311">
        <f t="shared" si="8"/>
        <v>374519</v>
      </c>
      <c r="M25" s="403">
        <f t="shared" si="8"/>
        <v>740</v>
      </c>
      <c r="N25" s="252"/>
      <c r="O25" s="252"/>
    </row>
    <row r="26" spans="1:15" ht="12.75">
      <c r="A26" s="203">
        <v>2</v>
      </c>
      <c r="B26" s="204">
        <v>23</v>
      </c>
      <c r="C26" s="204">
        <v>2329</v>
      </c>
      <c r="D26" s="205" t="s">
        <v>151</v>
      </c>
      <c r="E26" s="201">
        <f t="shared" si="6"/>
        <v>0</v>
      </c>
      <c r="F26" s="311"/>
      <c r="G26" s="206"/>
      <c r="H26" s="207">
        <f>+I26+J26</f>
        <v>19071</v>
      </c>
      <c r="I26" s="311">
        <v>19071</v>
      </c>
      <c r="J26" s="206"/>
      <c r="K26" s="392">
        <f t="shared" si="7"/>
        <v>19071</v>
      </c>
      <c r="L26" s="311">
        <f t="shared" si="8"/>
        <v>19071</v>
      </c>
      <c r="M26" s="403">
        <f t="shared" si="8"/>
        <v>0</v>
      </c>
      <c r="N26" s="252"/>
      <c r="O26" s="252"/>
    </row>
    <row r="27" spans="1:15" ht="12.75">
      <c r="A27" s="203">
        <v>2</v>
      </c>
      <c r="B27" s="204">
        <v>23</v>
      </c>
      <c r="C27" s="204">
        <v>2331</v>
      </c>
      <c r="D27" s="205" t="s">
        <v>390</v>
      </c>
      <c r="E27" s="201">
        <f t="shared" si="6"/>
        <v>7800</v>
      </c>
      <c r="F27" s="311">
        <v>7800</v>
      </c>
      <c r="G27" s="206"/>
      <c r="H27" s="207">
        <f>+I27+J27</f>
        <v>0</v>
      </c>
      <c r="I27" s="311"/>
      <c r="J27" s="206"/>
      <c r="K27" s="392">
        <f t="shared" si="7"/>
        <v>7800</v>
      </c>
      <c r="L27" s="311">
        <f t="shared" si="8"/>
        <v>7800</v>
      </c>
      <c r="M27" s="403">
        <f t="shared" si="8"/>
        <v>0</v>
      </c>
      <c r="N27" s="252"/>
      <c r="O27" s="252"/>
    </row>
    <row r="28" spans="1:15" ht="12.75">
      <c r="A28" s="203" t="str">
        <f>MID(C28,1,1)</f>
        <v>2</v>
      </c>
      <c r="B28" s="204" t="str">
        <f>MID(C28,1,2)</f>
        <v>23</v>
      </c>
      <c r="C28" s="204">
        <v>2333</v>
      </c>
      <c r="D28" s="205" t="s">
        <v>152</v>
      </c>
      <c r="E28" s="201">
        <f t="shared" si="6"/>
        <v>4295</v>
      </c>
      <c r="F28" s="311">
        <v>4100</v>
      </c>
      <c r="G28" s="206">
        <v>195</v>
      </c>
      <c r="H28" s="207">
        <f>+I28+J28</f>
        <v>125</v>
      </c>
      <c r="I28" s="311"/>
      <c r="J28" s="206">
        <v>125</v>
      </c>
      <c r="K28" s="392">
        <f t="shared" si="7"/>
        <v>4420</v>
      </c>
      <c r="L28" s="311">
        <f t="shared" si="8"/>
        <v>4100</v>
      </c>
      <c r="M28" s="403">
        <f t="shared" si="8"/>
        <v>320</v>
      </c>
      <c r="N28" s="252"/>
      <c r="O28" s="252"/>
    </row>
    <row r="29" spans="1:15" ht="12.75">
      <c r="A29" s="203" t="str">
        <f>MID(C29,1,1)</f>
        <v>2</v>
      </c>
      <c r="B29" s="204" t="str">
        <f>MID(C29,1,2)</f>
        <v>23</v>
      </c>
      <c r="C29" s="204">
        <v>2399</v>
      </c>
      <c r="D29" s="205" t="s">
        <v>291</v>
      </c>
      <c r="E29" s="201">
        <f t="shared" si="6"/>
        <v>5</v>
      </c>
      <c r="F29" s="311"/>
      <c r="G29" s="206">
        <v>5</v>
      </c>
      <c r="H29" s="207"/>
      <c r="I29" s="311"/>
      <c r="J29" s="206"/>
      <c r="K29" s="392">
        <f t="shared" si="7"/>
        <v>5</v>
      </c>
      <c r="L29" s="311">
        <f t="shared" si="8"/>
        <v>0</v>
      </c>
      <c r="M29" s="403">
        <f t="shared" si="8"/>
        <v>5</v>
      </c>
      <c r="N29" s="252"/>
      <c r="O29" s="252"/>
    </row>
    <row r="30" spans="1:15" ht="12.75">
      <c r="A30" s="208" t="s">
        <v>115</v>
      </c>
      <c r="B30" s="209"/>
      <c r="C30" s="210"/>
      <c r="D30" s="211"/>
      <c r="E30" s="393">
        <f aca="true" t="shared" si="9" ref="E30:M30">SUM(E24:E29)</f>
        <v>16469</v>
      </c>
      <c r="F30" s="213">
        <f t="shared" si="9"/>
        <v>15894</v>
      </c>
      <c r="G30" s="405">
        <f t="shared" si="9"/>
        <v>575</v>
      </c>
      <c r="H30" s="212">
        <f t="shared" si="9"/>
        <v>495831</v>
      </c>
      <c r="I30" s="213">
        <f t="shared" si="9"/>
        <v>495306</v>
      </c>
      <c r="J30" s="213">
        <f t="shared" si="9"/>
        <v>525</v>
      </c>
      <c r="K30" s="393">
        <f t="shared" si="9"/>
        <v>512300</v>
      </c>
      <c r="L30" s="213">
        <f t="shared" si="9"/>
        <v>511200</v>
      </c>
      <c r="M30" s="444">
        <f t="shared" si="9"/>
        <v>1100</v>
      </c>
      <c r="N30" s="252"/>
      <c r="O30" s="252"/>
    </row>
    <row r="31" spans="1:15" ht="13.5" thickBot="1">
      <c r="A31" s="214"/>
      <c r="B31" s="215"/>
      <c r="C31" s="216"/>
      <c r="D31" s="217"/>
      <c r="E31" s="218"/>
      <c r="F31" s="312"/>
      <c r="G31" s="219"/>
      <c r="H31" s="218"/>
      <c r="I31" s="312"/>
      <c r="J31" s="219"/>
      <c r="K31" s="394"/>
      <c r="L31" s="312"/>
      <c r="M31" s="390"/>
      <c r="N31" s="252"/>
      <c r="O31" s="252"/>
    </row>
    <row r="32" spans="1:15" ht="14.25" thickBot="1" thickTop="1">
      <c r="A32" s="233" t="s">
        <v>116</v>
      </c>
      <c r="B32" s="234"/>
      <c r="C32" s="234"/>
      <c r="D32" s="235"/>
      <c r="E32" s="236">
        <f>+E14+E22+E30</f>
        <v>2322306</v>
      </c>
      <c r="F32" s="316">
        <f>+F14+F22+F30</f>
        <v>2118966</v>
      </c>
      <c r="G32" s="237">
        <f>+G30+G22+G14</f>
        <v>203340</v>
      </c>
      <c r="H32" s="236">
        <f>+H30+H22+H14</f>
        <v>1396838</v>
      </c>
      <c r="I32" s="316">
        <f>I30+I22+I14</f>
        <v>1391621</v>
      </c>
      <c r="J32" s="237">
        <f>+J22+J30</f>
        <v>5217</v>
      </c>
      <c r="K32" s="398">
        <f>+K30+K22+K14</f>
        <v>3719144</v>
      </c>
      <c r="L32" s="316">
        <f>+L30+L22+L14</f>
        <v>3510587</v>
      </c>
      <c r="M32" s="406">
        <f>+M30+M22+M14</f>
        <v>208557</v>
      </c>
      <c r="N32" s="252"/>
      <c r="O32" s="252"/>
    </row>
    <row r="33" spans="1:15" ht="13.5" thickTop="1">
      <c r="A33" s="227"/>
      <c r="B33" s="199"/>
      <c r="C33" s="199"/>
      <c r="D33" s="200"/>
      <c r="E33" s="228"/>
      <c r="F33" s="314"/>
      <c r="G33" s="229"/>
      <c r="H33" s="228"/>
      <c r="I33" s="314"/>
      <c r="J33" s="229"/>
      <c r="K33" s="396"/>
      <c r="L33" s="314"/>
      <c r="M33" s="402"/>
      <c r="N33" s="252"/>
      <c r="O33" s="252"/>
    </row>
    <row r="34" spans="1:15" ht="12.75">
      <c r="A34" s="198">
        <v>3</v>
      </c>
      <c r="B34" s="199">
        <v>31</v>
      </c>
      <c r="C34" s="199">
        <v>3111</v>
      </c>
      <c r="D34" s="200" t="s">
        <v>438</v>
      </c>
      <c r="E34" s="201">
        <f aca="true" t="shared" si="10" ref="E34:E42">+F34+G34</f>
        <v>94626</v>
      </c>
      <c r="F34" s="202">
        <v>2865</v>
      </c>
      <c r="G34" s="238">
        <v>91761</v>
      </c>
      <c r="H34" s="207">
        <f>+I34+J34-100</f>
        <v>76559</v>
      </c>
      <c r="I34" s="202">
        <v>64850</v>
      </c>
      <c r="J34" s="238">
        <v>11809</v>
      </c>
      <c r="K34" s="392">
        <f>+L34+M34-100</f>
        <v>171185</v>
      </c>
      <c r="L34" s="311">
        <f>+F34+I34</f>
        <v>67715</v>
      </c>
      <c r="M34" s="403">
        <f>+G34+J34</f>
        <v>103570</v>
      </c>
      <c r="N34" s="252"/>
      <c r="O34" s="252"/>
    </row>
    <row r="35" spans="1:15" ht="12.75">
      <c r="A35" s="203" t="str">
        <f>MID(C35,1,1)</f>
        <v>3</v>
      </c>
      <c r="B35" s="204" t="str">
        <f>MID(C35,1,2)</f>
        <v>31</v>
      </c>
      <c r="C35" s="204">
        <v>3113</v>
      </c>
      <c r="D35" s="205" t="s">
        <v>153</v>
      </c>
      <c r="E35" s="201">
        <f t="shared" si="10"/>
        <v>247751</v>
      </c>
      <c r="F35" s="311">
        <v>22693</v>
      </c>
      <c r="G35" s="206">
        <v>225058</v>
      </c>
      <c r="H35" s="207">
        <f aca="true" t="shared" si="11" ref="H35:H42">+I35+J35</f>
        <v>88455</v>
      </c>
      <c r="I35" s="311">
        <v>78630</v>
      </c>
      <c r="J35" s="206">
        <v>9825</v>
      </c>
      <c r="K35" s="392">
        <f aca="true" t="shared" si="12" ref="K35:K41">+L35+M35</f>
        <v>336206</v>
      </c>
      <c r="L35" s="311">
        <f aca="true" t="shared" si="13" ref="L35:L41">+F35+I35</f>
        <v>101323</v>
      </c>
      <c r="M35" s="403">
        <f aca="true" t="shared" si="14" ref="M35:M41">+G35+J35</f>
        <v>234883</v>
      </c>
      <c r="N35" s="252"/>
      <c r="O35" s="252"/>
    </row>
    <row r="36" spans="1:15" ht="12.75">
      <c r="A36" s="203">
        <v>3</v>
      </c>
      <c r="B36" s="204">
        <v>31</v>
      </c>
      <c r="C36" s="204">
        <v>3114</v>
      </c>
      <c r="D36" s="205" t="s">
        <v>269</v>
      </c>
      <c r="E36" s="201">
        <f t="shared" si="10"/>
        <v>5</v>
      </c>
      <c r="F36" s="311"/>
      <c r="G36" s="206">
        <v>5</v>
      </c>
      <c r="H36" s="207">
        <f t="shared" si="11"/>
        <v>0</v>
      </c>
      <c r="I36" s="311"/>
      <c r="J36" s="206"/>
      <c r="K36" s="392">
        <f t="shared" si="12"/>
        <v>5</v>
      </c>
      <c r="L36" s="311">
        <f t="shared" si="13"/>
        <v>0</v>
      </c>
      <c r="M36" s="403">
        <f t="shared" si="14"/>
        <v>5</v>
      </c>
      <c r="N36" s="252"/>
      <c r="O36" s="252"/>
    </row>
    <row r="37" spans="1:15" ht="12.75">
      <c r="A37" s="203">
        <v>3</v>
      </c>
      <c r="B37" s="204">
        <v>31</v>
      </c>
      <c r="C37" s="204">
        <v>3117</v>
      </c>
      <c r="D37" s="205" t="s">
        <v>360</v>
      </c>
      <c r="E37" s="201">
        <f t="shared" si="10"/>
        <v>1065</v>
      </c>
      <c r="F37" s="311"/>
      <c r="G37" s="206">
        <v>1065</v>
      </c>
      <c r="H37" s="207">
        <f t="shared" si="11"/>
        <v>0</v>
      </c>
      <c r="I37" s="311"/>
      <c r="J37" s="206"/>
      <c r="K37" s="392">
        <f t="shared" si="12"/>
        <v>1065</v>
      </c>
      <c r="L37" s="311">
        <f t="shared" si="13"/>
        <v>0</v>
      </c>
      <c r="M37" s="403">
        <f t="shared" si="14"/>
        <v>1065</v>
      </c>
      <c r="N37" s="252"/>
      <c r="O37" s="252"/>
    </row>
    <row r="38" spans="1:15" ht="12.75">
      <c r="A38" s="203">
        <v>3</v>
      </c>
      <c r="B38" s="204">
        <v>31</v>
      </c>
      <c r="C38" s="204">
        <v>3119</v>
      </c>
      <c r="D38" s="205" t="s">
        <v>406</v>
      </c>
      <c r="E38" s="201">
        <f t="shared" si="10"/>
        <v>6440</v>
      </c>
      <c r="F38" s="311"/>
      <c r="G38" s="206">
        <v>6440</v>
      </c>
      <c r="H38" s="207">
        <f t="shared" si="11"/>
        <v>20000</v>
      </c>
      <c r="I38" s="311">
        <v>20000</v>
      </c>
      <c r="J38" s="206"/>
      <c r="K38" s="392">
        <f t="shared" si="12"/>
        <v>26440</v>
      </c>
      <c r="L38" s="311">
        <f t="shared" si="13"/>
        <v>20000</v>
      </c>
      <c r="M38" s="403">
        <f t="shared" si="14"/>
        <v>6440</v>
      </c>
      <c r="N38" s="252"/>
      <c r="O38" s="252"/>
    </row>
    <row r="39" spans="1:15" ht="12.75">
      <c r="A39" s="203">
        <v>3</v>
      </c>
      <c r="B39" s="204">
        <v>31</v>
      </c>
      <c r="C39" s="204">
        <v>3122</v>
      </c>
      <c r="D39" s="205" t="s">
        <v>308</v>
      </c>
      <c r="E39" s="201">
        <f t="shared" si="10"/>
        <v>5</v>
      </c>
      <c r="F39" s="311"/>
      <c r="G39" s="206">
        <v>5</v>
      </c>
      <c r="H39" s="207">
        <f t="shared" si="11"/>
        <v>0</v>
      </c>
      <c r="I39" s="311"/>
      <c r="J39" s="206"/>
      <c r="K39" s="392">
        <f t="shared" si="12"/>
        <v>5</v>
      </c>
      <c r="L39" s="311">
        <f t="shared" si="13"/>
        <v>0</v>
      </c>
      <c r="M39" s="403">
        <f t="shared" si="14"/>
        <v>5</v>
      </c>
      <c r="N39" s="252"/>
      <c r="O39" s="252"/>
    </row>
    <row r="40" spans="1:15" ht="12.75">
      <c r="A40" s="203">
        <v>3</v>
      </c>
      <c r="B40" s="204">
        <v>31</v>
      </c>
      <c r="C40" s="204">
        <v>3141</v>
      </c>
      <c r="D40" s="205" t="s">
        <v>407</v>
      </c>
      <c r="E40" s="201">
        <f t="shared" si="10"/>
        <v>15875</v>
      </c>
      <c r="F40" s="311">
        <v>2000</v>
      </c>
      <c r="G40" s="206">
        <v>13875</v>
      </c>
      <c r="H40" s="207">
        <f t="shared" si="11"/>
        <v>1663</v>
      </c>
      <c r="I40" s="311"/>
      <c r="J40" s="206">
        <v>1663</v>
      </c>
      <c r="K40" s="392">
        <f t="shared" si="12"/>
        <v>17538</v>
      </c>
      <c r="L40" s="311">
        <f t="shared" si="13"/>
        <v>2000</v>
      </c>
      <c r="M40" s="403">
        <f t="shared" si="14"/>
        <v>15538</v>
      </c>
      <c r="N40" s="252"/>
      <c r="O40" s="252"/>
    </row>
    <row r="41" spans="1:15" ht="12.75">
      <c r="A41" s="203" t="str">
        <f>MID(C41,1,1)</f>
        <v>3</v>
      </c>
      <c r="B41" s="204" t="str">
        <f>MID(C41,1,2)</f>
        <v>31</v>
      </c>
      <c r="C41" s="204">
        <v>3147</v>
      </c>
      <c r="D41" s="205" t="s">
        <v>354</v>
      </c>
      <c r="E41" s="201">
        <f t="shared" si="10"/>
        <v>1745</v>
      </c>
      <c r="F41" s="311">
        <v>1745</v>
      </c>
      <c r="G41" s="206"/>
      <c r="H41" s="207">
        <f t="shared" si="11"/>
        <v>0</v>
      </c>
      <c r="I41" s="311"/>
      <c r="J41" s="206"/>
      <c r="K41" s="392">
        <f t="shared" si="12"/>
        <v>1745</v>
      </c>
      <c r="L41" s="311">
        <f t="shared" si="13"/>
        <v>1745</v>
      </c>
      <c r="M41" s="403">
        <f t="shared" si="14"/>
        <v>0</v>
      </c>
      <c r="N41" s="252"/>
      <c r="O41" s="252"/>
    </row>
    <row r="42" spans="1:15" ht="12.75">
      <c r="A42" s="203" t="str">
        <f>MID(C42,1,1)</f>
        <v>3</v>
      </c>
      <c r="B42" s="204" t="str">
        <f>MID(C42,1,2)</f>
        <v>31</v>
      </c>
      <c r="C42" s="204">
        <v>3149</v>
      </c>
      <c r="D42" s="205" t="s">
        <v>241</v>
      </c>
      <c r="E42" s="201">
        <f t="shared" si="10"/>
        <v>1340</v>
      </c>
      <c r="F42" s="311">
        <v>1270</v>
      </c>
      <c r="G42" s="206">
        <v>70</v>
      </c>
      <c r="H42" s="207">
        <f t="shared" si="11"/>
        <v>0</v>
      </c>
      <c r="I42" s="311"/>
      <c r="J42" s="206"/>
      <c r="K42" s="392">
        <f>+L42+M42</f>
        <v>1340</v>
      </c>
      <c r="L42" s="311">
        <f>+F42+I42</f>
        <v>1270</v>
      </c>
      <c r="M42" s="403">
        <f>+G42+J42</f>
        <v>70</v>
      </c>
      <c r="N42" s="252"/>
      <c r="O42" s="252"/>
    </row>
    <row r="43" spans="1:15" ht="12.75">
      <c r="A43" s="208" t="s">
        <v>404</v>
      </c>
      <c r="B43" s="209"/>
      <c r="C43" s="210"/>
      <c r="D43" s="211"/>
      <c r="E43" s="212">
        <f aca="true" t="shared" si="15" ref="E43:J43">SUM(E34:E42)</f>
        <v>368852</v>
      </c>
      <c r="F43" s="213">
        <f t="shared" si="15"/>
        <v>30573</v>
      </c>
      <c r="G43" s="213">
        <f t="shared" si="15"/>
        <v>338279</v>
      </c>
      <c r="H43" s="212">
        <f t="shared" si="15"/>
        <v>186677</v>
      </c>
      <c r="I43" s="213">
        <f t="shared" si="15"/>
        <v>163480</v>
      </c>
      <c r="J43" s="213">
        <f t="shared" si="15"/>
        <v>23297</v>
      </c>
      <c r="K43" s="393">
        <f>SUM(K34:K42)</f>
        <v>555529</v>
      </c>
      <c r="L43" s="213">
        <f>SUM(L34:L42)</f>
        <v>194053</v>
      </c>
      <c r="M43" s="388">
        <f>SUM(M34:M42)</f>
        <v>361576</v>
      </c>
      <c r="N43" s="252"/>
      <c r="O43" s="252"/>
    </row>
    <row r="44" spans="1:15" ht="12.75">
      <c r="A44" s="310"/>
      <c r="B44" s="240"/>
      <c r="C44" s="241"/>
      <c r="D44" s="242"/>
      <c r="E44" s="243"/>
      <c r="F44" s="232"/>
      <c r="G44" s="232"/>
      <c r="H44" s="243"/>
      <c r="I44" s="232"/>
      <c r="J44" s="232"/>
      <c r="K44" s="399"/>
      <c r="L44" s="232"/>
      <c r="M44" s="404"/>
      <c r="N44" s="252"/>
      <c r="O44" s="252"/>
    </row>
    <row r="45" spans="1:15" ht="12.75">
      <c r="A45" s="203" t="str">
        <f>MID(C45,1,1)</f>
        <v>3</v>
      </c>
      <c r="B45" s="204">
        <v>32</v>
      </c>
      <c r="C45" s="204">
        <v>3231</v>
      </c>
      <c r="D45" s="205" t="s">
        <v>220</v>
      </c>
      <c r="E45" s="201">
        <f>+F45+G45</f>
        <v>20</v>
      </c>
      <c r="F45" s="311"/>
      <c r="G45" s="206">
        <v>20</v>
      </c>
      <c r="H45" s="207"/>
      <c r="I45" s="311"/>
      <c r="J45" s="206"/>
      <c r="K45" s="392">
        <f>+L45+M45</f>
        <v>20</v>
      </c>
      <c r="L45" s="311">
        <f>+F45+I45</f>
        <v>0</v>
      </c>
      <c r="M45" s="403">
        <f>+G45+J45</f>
        <v>20</v>
      </c>
      <c r="N45" s="252"/>
      <c r="O45" s="252"/>
    </row>
    <row r="46" spans="1:15" ht="12.75">
      <c r="A46" s="208" t="s">
        <v>405</v>
      </c>
      <c r="B46" s="209"/>
      <c r="C46" s="210"/>
      <c r="D46" s="211"/>
      <c r="E46" s="212">
        <f>+E45</f>
        <v>20</v>
      </c>
      <c r="F46" s="213"/>
      <c r="G46" s="213">
        <f>+G45</f>
        <v>20</v>
      </c>
      <c r="H46" s="212"/>
      <c r="I46" s="213"/>
      <c r="J46" s="213"/>
      <c r="K46" s="393">
        <f>+K45</f>
        <v>20</v>
      </c>
      <c r="L46" s="213">
        <f>+L45</f>
        <v>0</v>
      </c>
      <c r="M46" s="388">
        <f>+M45</f>
        <v>20</v>
      </c>
      <c r="N46" s="252"/>
      <c r="O46" s="252"/>
    </row>
    <row r="47" spans="1:15" ht="12.75">
      <c r="A47" s="203"/>
      <c r="B47" s="204"/>
      <c r="C47" s="204"/>
      <c r="D47" s="205"/>
      <c r="E47" s="207"/>
      <c r="F47" s="311"/>
      <c r="G47" s="206"/>
      <c r="H47" s="207"/>
      <c r="I47" s="311"/>
      <c r="J47" s="206"/>
      <c r="K47" s="392"/>
      <c r="L47" s="311"/>
      <c r="M47" s="407"/>
      <c r="N47" s="252"/>
      <c r="O47" s="252"/>
    </row>
    <row r="48" spans="1:15" ht="12.75">
      <c r="A48" s="203" t="str">
        <f>MID(C48,1,1)</f>
        <v>3</v>
      </c>
      <c r="B48" s="204" t="str">
        <f>MID(C48,1,2)</f>
        <v>33</v>
      </c>
      <c r="C48" s="204">
        <v>3311</v>
      </c>
      <c r="D48" s="205" t="s">
        <v>154</v>
      </c>
      <c r="E48" s="201">
        <f aca="true" t="shared" si="16" ref="E48:E62">+F48+G48</f>
        <v>507968</v>
      </c>
      <c r="F48" s="311">
        <v>507938</v>
      </c>
      <c r="G48" s="206">
        <v>30</v>
      </c>
      <c r="H48" s="207">
        <f aca="true" t="shared" si="17" ref="H48:H62">+I48+J48</f>
        <v>58000</v>
      </c>
      <c r="I48" s="311">
        <v>58000</v>
      </c>
      <c r="J48" s="206"/>
      <c r="K48" s="392">
        <f>+L48+M48</f>
        <v>565968</v>
      </c>
      <c r="L48" s="311">
        <f>+F48+I48</f>
        <v>565938</v>
      </c>
      <c r="M48" s="403">
        <f>+G48+J48</f>
        <v>30</v>
      </c>
      <c r="N48" s="252"/>
      <c r="O48" s="252"/>
    </row>
    <row r="49" spans="1:15" ht="12.75">
      <c r="A49" s="203" t="str">
        <f>MID(C49,1,1)</f>
        <v>3</v>
      </c>
      <c r="B49" s="204" t="str">
        <f>MID(C49,1,2)</f>
        <v>33</v>
      </c>
      <c r="C49" s="204">
        <v>3312</v>
      </c>
      <c r="D49" s="205" t="s">
        <v>242</v>
      </c>
      <c r="E49" s="201">
        <f t="shared" si="16"/>
        <v>74646</v>
      </c>
      <c r="F49" s="311">
        <v>74626</v>
      </c>
      <c r="G49" s="206">
        <v>20</v>
      </c>
      <c r="H49" s="207">
        <f t="shared" si="17"/>
        <v>6357</v>
      </c>
      <c r="I49" s="311">
        <v>6357</v>
      </c>
      <c r="J49" s="206"/>
      <c r="K49" s="392">
        <f aca="true" t="shared" si="18" ref="K49:K62">+L49+M49</f>
        <v>81003</v>
      </c>
      <c r="L49" s="311">
        <f aca="true" t="shared" si="19" ref="L49:L62">+F49+I49</f>
        <v>80983</v>
      </c>
      <c r="M49" s="403">
        <f aca="true" t="shared" si="20" ref="M49:M62">+G49+J49</f>
        <v>20</v>
      </c>
      <c r="N49" s="252"/>
      <c r="O49" s="252"/>
    </row>
    <row r="50" spans="1:15" ht="12.75">
      <c r="A50" s="203" t="str">
        <f>MID(C50,1,1)</f>
        <v>3</v>
      </c>
      <c r="B50" s="204" t="str">
        <f>MID(C50,1,2)</f>
        <v>33</v>
      </c>
      <c r="C50" s="204">
        <v>3313</v>
      </c>
      <c r="D50" s="205" t="s">
        <v>379</v>
      </c>
      <c r="E50" s="201">
        <f t="shared" si="16"/>
        <v>0</v>
      </c>
      <c r="F50" s="311"/>
      <c r="G50" s="206"/>
      <c r="H50" s="207">
        <f t="shared" si="17"/>
        <v>228</v>
      </c>
      <c r="I50" s="311"/>
      <c r="J50" s="206">
        <v>228</v>
      </c>
      <c r="K50" s="392">
        <f t="shared" si="18"/>
        <v>228</v>
      </c>
      <c r="L50" s="311">
        <f t="shared" si="19"/>
        <v>0</v>
      </c>
      <c r="M50" s="403">
        <f t="shared" si="20"/>
        <v>228</v>
      </c>
      <c r="N50" s="252"/>
      <c r="O50" s="252"/>
    </row>
    <row r="51" spans="1:15" ht="12.75">
      <c r="A51" s="203" t="str">
        <f>MID(C51,1,1)</f>
        <v>3</v>
      </c>
      <c r="B51" s="204" t="str">
        <f>MID(C51,1,2)</f>
        <v>33</v>
      </c>
      <c r="C51" s="204">
        <v>3314</v>
      </c>
      <c r="D51" s="205" t="s">
        <v>155</v>
      </c>
      <c r="E51" s="201">
        <f t="shared" si="16"/>
        <v>55168</v>
      </c>
      <c r="F51" s="311">
        <v>55046</v>
      </c>
      <c r="G51" s="206">
        <v>122</v>
      </c>
      <c r="H51" s="207">
        <f t="shared" si="17"/>
        <v>0</v>
      </c>
      <c r="I51" s="311"/>
      <c r="J51" s="206"/>
      <c r="K51" s="392">
        <f t="shared" si="18"/>
        <v>55168</v>
      </c>
      <c r="L51" s="311">
        <f t="shared" si="19"/>
        <v>55046</v>
      </c>
      <c r="M51" s="403">
        <f t="shared" si="20"/>
        <v>122</v>
      </c>
      <c r="N51" s="252"/>
      <c r="O51" s="252"/>
    </row>
    <row r="52" spans="1:15" ht="12.75">
      <c r="A52" s="203" t="str">
        <f>MID(C52,1,1)</f>
        <v>3</v>
      </c>
      <c r="B52" s="204" t="str">
        <f>MID(C52,1,2)</f>
        <v>33</v>
      </c>
      <c r="C52" s="204">
        <v>3315</v>
      </c>
      <c r="D52" s="205" t="s">
        <v>156</v>
      </c>
      <c r="E52" s="201">
        <f t="shared" si="16"/>
        <v>48623</v>
      </c>
      <c r="F52" s="311">
        <v>48623</v>
      </c>
      <c r="G52" s="206"/>
      <c r="H52" s="207">
        <f t="shared" si="17"/>
        <v>94076</v>
      </c>
      <c r="I52" s="311">
        <v>94076</v>
      </c>
      <c r="J52" s="206"/>
      <c r="K52" s="392">
        <f t="shared" si="18"/>
        <v>142699</v>
      </c>
      <c r="L52" s="311">
        <f t="shared" si="19"/>
        <v>142699</v>
      </c>
      <c r="M52" s="403">
        <f t="shared" si="20"/>
        <v>0</v>
      </c>
      <c r="N52" s="252"/>
      <c r="O52" s="252"/>
    </row>
    <row r="53" spans="1:15" ht="12.75">
      <c r="A53" s="203" t="str">
        <f aca="true" t="shared" si="21" ref="A53:A62">MID(C53,1,1)</f>
        <v>3</v>
      </c>
      <c r="B53" s="204" t="str">
        <f aca="true" t="shared" si="22" ref="B53:B62">MID(C53,1,2)</f>
        <v>33</v>
      </c>
      <c r="C53" s="204">
        <v>3317</v>
      </c>
      <c r="D53" s="205" t="s">
        <v>157</v>
      </c>
      <c r="E53" s="201">
        <f t="shared" si="16"/>
        <v>14189</v>
      </c>
      <c r="F53" s="311">
        <v>14189</v>
      </c>
      <c r="G53" s="206"/>
      <c r="H53" s="207">
        <f t="shared" si="17"/>
        <v>0</v>
      </c>
      <c r="I53" s="311"/>
      <c r="J53" s="206"/>
      <c r="K53" s="392">
        <f t="shared" si="18"/>
        <v>14189</v>
      </c>
      <c r="L53" s="311">
        <f t="shared" si="19"/>
        <v>14189</v>
      </c>
      <c r="M53" s="403">
        <f t="shared" si="20"/>
        <v>0</v>
      </c>
      <c r="N53" s="252"/>
      <c r="O53" s="252"/>
    </row>
    <row r="54" spans="1:15" ht="12.75">
      <c r="A54" s="203" t="str">
        <f t="shared" si="21"/>
        <v>3</v>
      </c>
      <c r="B54" s="204" t="str">
        <f t="shared" si="22"/>
        <v>33</v>
      </c>
      <c r="C54" s="204">
        <v>3319</v>
      </c>
      <c r="D54" s="205" t="s">
        <v>270</v>
      </c>
      <c r="E54" s="201">
        <f t="shared" si="16"/>
        <v>74033</v>
      </c>
      <c r="F54" s="311">
        <v>59579</v>
      </c>
      <c r="G54" s="206">
        <v>14454</v>
      </c>
      <c r="H54" s="207">
        <f t="shared" si="17"/>
        <v>52209</v>
      </c>
      <c r="I54" s="311">
        <v>49209</v>
      </c>
      <c r="J54" s="206">
        <v>3000</v>
      </c>
      <c r="K54" s="392">
        <f t="shared" si="18"/>
        <v>126242</v>
      </c>
      <c r="L54" s="311">
        <f t="shared" si="19"/>
        <v>108788</v>
      </c>
      <c r="M54" s="403">
        <f t="shared" si="20"/>
        <v>17454</v>
      </c>
      <c r="N54" s="252"/>
      <c r="O54" s="252"/>
    </row>
    <row r="55" spans="1:15" ht="12.75">
      <c r="A55" s="203" t="str">
        <f t="shared" si="21"/>
        <v>3</v>
      </c>
      <c r="B55" s="204" t="str">
        <f t="shared" si="22"/>
        <v>33</v>
      </c>
      <c r="C55" s="204">
        <v>3322</v>
      </c>
      <c r="D55" s="205" t="s">
        <v>243</v>
      </c>
      <c r="E55" s="201">
        <f t="shared" si="16"/>
        <v>10700</v>
      </c>
      <c r="F55" s="311">
        <v>10670</v>
      </c>
      <c r="G55" s="206">
        <v>30</v>
      </c>
      <c r="H55" s="207">
        <f t="shared" si="17"/>
        <v>21000</v>
      </c>
      <c r="I55" s="311">
        <v>21000</v>
      </c>
      <c r="J55" s="206"/>
      <c r="K55" s="392">
        <f t="shared" si="18"/>
        <v>31700</v>
      </c>
      <c r="L55" s="311">
        <f t="shared" si="19"/>
        <v>31670</v>
      </c>
      <c r="M55" s="403">
        <f t="shared" si="20"/>
        <v>30</v>
      </c>
      <c r="N55" s="252"/>
      <c r="O55" s="252"/>
    </row>
    <row r="56" spans="1:15" ht="12.75">
      <c r="A56" s="203" t="str">
        <f t="shared" si="21"/>
        <v>3</v>
      </c>
      <c r="B56" s="204" t="str">
        <f t="shared" si="22"/>
        <v>33</v>
      </c>
      <c r="C56" s="204">
        <v>3326</v>
      </c>
      <c r="D56" s="205" t="s">
        <v>244</v>
      </c>
      <c r="E56" s="201">
        <f t="shared" si="16"/>
        <v>3580</v>
      </c>
      <c r="F56" s="311">
        <v>3080</v>
      </c>
      <c r="G56" s="206">
        <v>500</v>
      </c>
      <c r="H56" s="207">
        <f t="shared" si="17"/>
        <v>51409</v>
      </c>
      <c r="I56" s="311">
        <v>51389</v>
      </c>
      <c r="J56" s="206">
        <v>20</v>
      </c>
      <c r="K56" s="392">
        <f t="shared" si="18"/>
        <v>54989</v>
      </c>
      <c r="L56" s="311">
        <f t="shared" si="19"/>
        <v>54469</v>
      </c>
      <c r="M56" s="403">
        <f t="shared" si="20"/>
        <v>520</v>
      </c>
      <c r="N56" s="252"/>
      <c r="O56" s="252"/>
    </row>
    <row r="57" spans="1:15" ht="12.75">
      <c r="A57" s="203" t="str">
        <f t="shared" si="21"/>
        <v>3</v>
      </c>
      <c r="B57" s="204" t="str">
        <f t="shared" si="22"/>
        <v>33</v>
      </c>
      <c r="C57" s="204">
        <v>3329</v>
      </c>
      <c r="D57" s="343" t="s">
        <v>327</v>
      </c>
      <c r="E57" s="201">
        <f t="shared" si="16"/>
        <v>100</v>
      </c>
      <c r="F57" s="311">
        <v>100</v>
      </c>
      <c r="G57" s="206"/>
      <c r="H57" s="207">
        <f t="shared" si="17"/>
        <v>0</v>
      </c>
      <c r="I57" s="311"/>
      <c r="J57" s="206"/>
      <c r="K57" s="392">
        <f t="shared" si="18"/>
        <v>100</v>
      </c>
      <c r="L57" s="311">
        <f t="shared" si="19"/>
        <v>100</v>
      </c>
      <c r="M57" s="403">
        <f t="shared" si="20"/>
        <v>0</v>
      </c>
      <c r="N57" s="252"/>
      <c r="O57" s="252"/>
    </row>
    <row r="58" spans="1:15" ht="12.75">
      <c r="A58" s="203" t="str">
        <f t="shared" si="21"/>
        <v>3</v>
      </c>
      <c r="B58" s="204" t="str">
        <f t="shared" si="22"/>
        <v>33</v>
      </c>
      <c r="C58" s="204">
        <v>3330</v>
      </c>
      <c r="D58" s="343" t="s">
        <v>332</v>
      </c>
      <c r="E58" s="201">
        <f t="shared" si="16"/>
        <v>75</v>
      </c>
      <c r="F58" s="311"/>
      <c r="G58" s="206">
        <v>75</v>
      </c>
      <c r="H58" s="207">
        <f t="shared" si="17"/>
        <v>0</v>
      </c>
      <c r="I58" s="311"/>
      <c r="J58" s="206"/>
      <c r="K58" s="392">
        <f t="shared" si="18"/>
        <v>75</v>
      </c>
      <c r="L58" s="311">
        <f t="shared" si="19"/>
        <v>0</v>
      </c>
      <c r="M58" s="403">
        <f t="shared" si="20"/>
        <v>75</v>
      </c>
      <c r="N58" s="252"/>
      <c r="O58" s="252"/>
    </row>
    <row r="59" spans="1:15" ht="12.75">
      <c r="A59" s="203" t="str">
        <f t="shared" si="21"/>
        <v>3</v>
      </c>
      <c r="B59" s="204" t="str">
        <f t="shared" si="22"/>
        <v>33</v>
      </c>
      <c r="C59" s="204">
        <v>3341</v>
      </c>
      <c r="D59" s="205" t="s">
        <v>396</v>
      </c>
      <c r="E59" s="201">
        <f t="shared" si="16"/>
        <v>117</v>
      </c>
      <c r="F59" s="311"/>
      <c r="G59" s="206">
        <v>117</v>
      </c>
      <c r="H59" s="207">
        <f t="shared" si="17"/>
        <v>0</v>
      </c>
      <c r="I59" s="311"/>
      <c r="J59" s="206"/>
      <c r="K59" s="392">
        <f t="shared" si="18"/>
        <v>117</v>
      </c>
      <c r="L59" s="311">
        <f t="shared" si="19"/>
        <v>0</v>
      </c>
      <c r="M59" s="403">
        <f t="shared" si="20"/>
        <v>117</v>
      </c>
      <c r="N59" s="252"/>
      <c r="O59" s="252"/>
    </row>
    <row r="60" spans="1:15" ht="12.75">
      <c r="A60" s="203" t="str">
        <f t="shared" si="21"/>
        <v>3</v>
      </c>
      <c r="B60" s="204" t="str">
        <f t="shared" si="22"/>
        <v>33</v>
      </c>
      <c r="C60" s="204">
        <v>3349</v>
      </c>
      <c r="D60" s="205" t="s">
        <v>271</v>
      </c>
      <c r="E60" s="201">
        <f t="shared" si="16"/>
        <v>23048</v>
      </c>
      <c r="F60" s="311">
        <v>15628</v>
      </c>
      <c r="G60" s="206">
        <v>7420</v>
      </c>
      <c r="H60" s="207">
        <f t="shared" si="17"/>
        <v>0</v>
      </c>
      <c r="I60" s="311"/>
      <c r="J60" s="206"/>
      <c r="K60" s="392">
        <f t="shared" si="18"/>
        <v>23048</v>
      </c>
      <c r="L60" s="311">
        <f t="shared" si="19"/>
        <v>15628</v>
      </c>
      <c r="M60" s="403">
        <f t="shared" si="20"/>
        <v>7420</v>
      </c>
      <c r="N60" s="252"/>
      <c r="O60" s="252"/>
    </row>
    <row r="61" spans="1:15" ht="12.75">
      <c r="A61" s="203" t="str">
        <f t="shared" si="21"/>
        <v>3</v>
      </c>
      <c r="B61" s="204" t="str">
        <f t="shared" si="22"/>
        <v>33</v>
      </c>
      <c r="C61" s="204">
        <v>3392</v>
      </c>
      <c r="D61" s="205" t="s">
        <v>120</v>
      </c>
      <c r="E61" s="201">
        <f t="shared" si="16"/>
        <v>16607</v>
      </c>
      <c r="F61" s="311"/>
      <c r="G61" s="206">
        <v>16607</v>
      </c>
      <c r="H61" s="207">
        <f t="shared" si="17"/>
        <v>535</v>
      </c>
      <c r="I61" s="311"/>
      <c r="J61" s="206">
        <v>535</v>
      </c>
      <c r="K61" s="392">
        <f t="shared" si="18"/>
        <v>17142</v>
      </c>
      <c r="L61" s="311">
        <f t="shared" si="19"/>
        <v>0</v>
      </c>
      <c r="M61" s="403">
        <f t="shared" si="20"/>
        <v>17142</v>
      </c>
      <c r="N61" s="252"/>
      <c r="O61" s="252"/>
    </row>
    <row r="62" spans="1:15" ht="12.75">
      <c r="A62" s="203" t="str">
        <f t="shared" si="21"/>
        <v>3</v>
      </c>
      <c r="B62" s="204" t="str">
        <f t="shared" si="22"/>
        <v>33</v>
      </c>
      <c r="C62" s="204">
        <v>3399</v>
      </c>
      <c r="D62" s="205" t="s">
        <v>158</v>
      </c>
      <c r="E62" s="201">
        <f t="shared" si="16"/>
        <v>5973</v>
      </c>
      <c r="F62" s="311"/>
      <c r="G62" s="206">
        <v>5973</v>
      </c>
      <c r="H62" s="207">
        <f t="shared" si="17"/>
        <v>0</v>
      </c>
      <c r="I62" s="311"/>
      <c r="J62" s="206"/>
      <c r="K62" s="392">
        <f t="shared" si="18"/>
        <v>5973</v>
      </c>
      <c r="L62" s="311">
        <f t="shared" si="19"/>
        <v>0</v>
      </c>
      <c r="M62" s="403">
        <f t="shared" si="20"/>
        <v>5973</v>
      </c>
      <c r="N62" s="252"/>
      <c r="O62" s="252"/>
    </row>
    <row r="63" spans="1:15" ht="12.75">
      <c r="A63" s="208" t="s">
        <v>121</v>
      </c>
      <c r="B63" s="209"/>
      <c r="C63" s="210"/>
      <c r="D63" s="211"/>
      <c r="E63" s="212">
        <f aca="true" t="shared" si="23" ref="E63:J63">SUM(E48:E62)</f>
        <v>834827</v>
      </c>
      <c r="F63" s="213">
        <f t="shared" si="23"/>
        <v>789479</v>
      </c>
      <c r="G63" s="213">
        <f t="shared" si="23"/>
        <v>45348</v>
      </c>
      <c r="H63" s="212">
        <f t="shared" si="23"/>
        <v>283814</v>
      </c>
      <c r="I63" s="213">
        <f t="shared" si="23"/>
        <v>280031</v>
      </c>
      <c r="J63" s="213">
        <f t="shared" si="23"/>
        <v>3783</v>
      </c>
      <c r="K63" s="393">
        <f>SUM(K48:K62)</f>
        <v>1118641</v>
      </c>
      <c r="L63" s="213">
        <f>SUM(L48:L62)</f>
        <v>1069510</v>
      </c>
      <c r="M63" s="388">
        <f>SUM(M48:M62)</f>
        <v>49131</v>
      </c>
      <c r="N63" s="252"/>
      <c r="O63" s="252"/>
    </row>
    <row r="64" spans="1:15" ht="12.75">
      <c r="A64" s="203"/>
      <c r="B64" s="230"/>
      <c r="C64" s="204"/>
      <c r="D64" s="205"/>
      <c r="E64" s="231"/>
      <c r="F64" s="315"/>
      <c r="G64" s="232"/>
      <c r="H64" s="231"/>
      <c r="I64" s="315"/>
      <c r="J64" s="232"/>
      <c r="K64" s="397"/>
      <c r="L64" s="315"/>
      <c r="M64" s="404"/>
      <c r="N64" s="252"/>
      <c r="O64" s="252"/>
    </row>
    <row r="65" spans="1:15" ht="12.75">
      <c r="A65" s="203">
        <v>3</v>
      </c>
      <c r="B65" s="204">
        <v>34</v>
      </c>
      <c r="C65" s="204">
        <v>3412</v>
      </c>
      <c r="D65" s="205" t="s">
        <v>309</v>
      </c>
      <c r="E65" s="201">
        <f>+F65+G65</f>
        <v>14508</v>
      </c>
      <c r="F65" s="311"/>
      <c r="G65" s="206">
        <v>14508</v>
      </c>
      <c r="H65" s="207">
        <f>+I65+J65</f>
        <v>26907</v>
      </c>
      <c r="I65" s="535">
        <v>19910</v>
      </c>
      <c r="J65" s="206">
        <v>6997</v>
      </c>
      <c r="K65" s="392">
        <f>+L65+M65</f>
        <v>41415</v>
      </c>
      <c r="L65" s="311">
        <f>+F65+I65</f>
        <v>19910</v>
      </c>
      <c r="M65" s="403">
        <f aca="true" t="shared" si="24" ref="L65:M68">+G65+J65</f>
        <v>21505</v>
      </c>
      <c r="N65" s="252"/>
      <c r="O65" s="252"/>
    </row>
    <row r="66" spans="1:15" ht="12.75">
      <c r="A66" s="203" t="str">
        <f>MID(C66,1,1)</f>
        <v>3</v>
      </c>
      <c r="B66" s="204" t="str">
        <f>MID(C66,1,2)</f>
        <v>34</v>
      </c>
      <c r="C66" s="204">
        <v>3419</v>
      </c>
      <c r="D66" s="205" t="s">
        <v>272</v>
      </c>
      <c r="E66" s="201">
        <f>+F66+G66</f>
        <v>159588</v>
      </c>
      <c r="F66" s="311">
        <v>156917</v>
      </c>
      <c r="G66" s="206">
        <v>2671</v>
      </c>
      <c r="H66" s="207">
        <f>+I66+J66</f>
        <v>294500</v>
      </c>
      <c r="I66" s="311">
        <v>294500</v>
      </c>
      <c r="J66" s="206"/>
      <c r="K66" s="392">
        <f>+L66+M66</f>
        <v>454088</v>
      </c>
      <c r="L66" s="311">
        <f t="shared" si="24"/>
        <v>451417</v>
      </c>
      <c r="M66" s="403">
        <f t="shared" si="24"/>
        <v>2671</v>
      </c>
      <c r="N66" s="252"/>
      <c r="O66" s="252"/>
    </row>
    <row r="67" spans="1:15" ht="12.75">
      <c r="A67" s="203" t="str">
        <f>MID(C67,1,1)</f>
        <v>3</v>
      </c>
      <c r="B67" s="204" t="str">
        <f>MID(C67,1,2)</f>
        <v>34</v>
      </c>
      <c r="C67" s="204">
        <v>3421</v>
      </c>
      <c r="D67" s="205" t="s">
        <v>122</v>
      </c>
      <c r="E67" s="201">
        <f>+F67+G67</f>
        <v>21065</v>
      </c>
      <c r="F67" s="311">
        <v>12900</v>
      </c>
      <c r="G67" s="206">
        <v>8165</v>
      </c>
      <c r="H67" s="207">
        <f>+I67+J67</f>
        <v>87092</v>
      </c>
      <c r="I67" s="311">
        <v>82239</v>
      </c>
      <c r="J67" s="206">
        <v>4853</v>
      </c>
      <c r="K67" s="392">
        <f>+L67+M67</f>
        <v>108157</v>
      </c>
      <c r="L67" s="311">
        <f t="shared" si="24"/>
        <v>95139</v>
      </c>
      <c r="M67" s="403">
        <f t="shared" si="24"/>
        <v>13018</v>
      </c>
      <c r="N67" s="252"/>
      <c r="O67" s="252"/>
    </row>
    <row r="68" spans="1:15" ht="12.75">
      <c r="A68" s="203" t="str">
        <f>MID(C68,1,1)</f>
        <v>3</v>
      </c>
      <c r="B68" s="204" t="str">
        <f>MID(C68,1,2)</f>
        <v>34</v>
      </c>
      <c r="C68" s="204">
        <v>3429</v>
      </c>
      <c r="D68" s="205" t="s">
        <v>273</v>
      </c>
      <c r="E68" s="201">
        <f>+F68+G68</f>
        <v>1287</v>
      </c>
      <c r="F68" s="311">
        <v>50</v>
      </c>
      <c r="G68" s="206">
        <v>1237</v>
      </c>
      <c r="H68" s="207">
        <f>+I68+J68</f>
        <v>0</v>
      </c>
      <c r="I68" s="311"/>
      <c r="J68" s="206"/>
      <c r="K68" s="392">
        <f>+L68+M68</f>
        <v>1287</v>
      </c>
      <c r="L68" s="311">
        <f t="shared" si="24"/>
        <v>50</v>
      </c>
      <c r="M68" s="403">
        <f t="shared" si="24"/>
        <v>1237</v>
      </c>
      <c r="N68" s="252"/>
      <c r="O68" s="252"/>
    </row>
    <row r="69" spans="1:15" ht="12.75">
      <c r="A69" s="208" t="s">
        <v>123</v>
      </c>
      <c r="B69" s="209"/>
      <c r="C69" s="210"/>
      <c r="D69" s="211"/>
      <c r="E69" s="212">
        <f aca="true" t="shared" si="25" ref="E69:M69">SUM(E65:E68)</f>
        <v>196448</v>
      </c>
      <c r="F69" s="213">
        <f t="shared" si="25"/>
        <v>169867</v>
      </c>
      <c r="G69" s="213">
        <f t="shared" si="25"/>
        <v>26581</v>
      </c>
      <c r="H69" s="212">
        <f t="shared" si="25"/>
        <v>408499</v>
      </c>
      <c r="I69" s="213">
        <f t="shared" si="25"/>
        <v>396649</v>
      </c>
      <c r="J69" s="213">
        <f t="shared" si="25"/>
        <v>11850</v>
      </c>
      <c r="K69" s="393">
        <f t="shared" si="25"/>
        <v>604947</v>
      </c>
      <c r="L69" s="213">
        <f t="shared" si="25"/>
        <v>566516</v>
      </c>
      <c r="M69" s="388">
        <f t="shared" si="25"/>
        <v>38431</v>
      </c>
      <c r="N69" s="252"/>
      <c r="O69" s="252"/>
    </row>
    <row r="70" spans="1:15" ht="12.75">
      <c r="A70" s="203"/>
      <c r="B70" s="230"/>
      <c r="C70" s="204"/>
      <c r="D70" s="205"/>
      <c r="E70" s="231"/>
      <c r="F70" s="315"/>
      <c r="G70" s="232"/>
      <c r="H70" s="231"/>
      <c r="I70" s="315"/>
      <c r="J70" s="232"/>
      <c r="K70" s="397"/>
      <c r="L70" s="315"/>
      <c r="M70" s="404"/>
      <c r="N70" s="252"/>
      <c r="O70" s="252"/>
    </row>
    <row r="71" spans="1:15" ht="12.75">
      <c r="A71" s="203" t="str">
        <f aca="true" t="shared" si="26" ref="A71:A78">MID(C71,1,1)</f>
        <v>3</v>
      </c>
      <c r="B71" s="204" t="str">
        <f aca="true" t="shared" si="27" ref="B71:B78">MID(C71,1,2)</f>
        <v>35</v>
      </c>
      <c r="C71" s="204">
        <v>3511</v>
      </c>
      <c r="D71" s="205" t="s">
        <v>159</v>
      </c>
      <c r="E71" s="201">
        <f aca="true" t="shared" si="28" ref="E71:E78">+F71+G71</f>
        <v>13335</v>
      </c>
      <c r="F71" s="311">
        <v>7949</v>
      </c>
      <c r="G71" s="206">
        <v>5386</v>
      </c>
      <c r="H71" s="207">
        <f aca="true" t="shared" si="29" ref="H71:H78">+I71+J71</f>
        <v>7800</v>
      </c>
      <c r="I71" s="311">
        <v>5800</v>
      </c>
      <c r="J71" s="206">
        <v>2000</v>
      </c>
      <c r="K71" s="392">
        <f aca="true" t="shared" si="30" ref="K71:K78">+L71+M71</f>
        <v>21135</v>
      </c>
      <c r="L71" s="311">
        <f>+F71+I71</f>
        <v>13749</v>
      </c>
      <c r="M71" s="403">
        <f>+G71+J71</f>
        <v>7386</v>
      </c>
      <c r="N71" s="252"/>
      <c r="O71" s="252"/>
    </row>
    <row r="72" spans="1:15" ht="12.75">
      <c r="A72" s="203" t="str">
        <f>MID(C72,1,1)</f>
        <v>3</v>
      </c>
      <c r="B72" s="204" t="str">
        <f>MID(C72,1,2)</f>
        <v>35</v>
      </c>
      <c r="C72" s="204">
        <v>3513</v>
      </c>
      <c r="D72" s="205" t="s">
        <v>442</v>
      </c>
      <c r="E72" s="201">
        <f t="shared" si="28"/>
        <v>20</v>
      </c>
      <c r="F72" s="311"/>
      <c r="G72" s="206">
        <v>20</v>
      </c>
      <c r="H72" s="207">
        <f t="shared" si="29"/>
        <v>0</v>
      </c>
      <c r="I72" s="311"/>
      <c r="J72" s="206"/>
      <c r="K72" s="392">
        <f t="shared" si="30"/>
        <v>20</v>
      </c>
      <c r="L72" s="311">
        <f aca="true" t="shared" si="31" ref="L72:L78">+F72+I72</f>
        <v>0</v>
      </c>
      <c r="M72" s="403">
        <f aca="true" t="shared" si="32" ref="M72:M78">+G72+J72</f>
        <v>20</v>
      </c>
      <c r="N72" s="252"/>
      <c r="O72" s="252"/>
    </row>
    <row r="73" spans="1:15" ht="12.75">
      <c r="A73" s="203" t="str">
        <f>MID(C73,1,1)</f>
        <v>3</v>
      </c>
      <c r="B73" s="204" t="str">
        <f>MID(C73,1,2)</f>
        <v>35</v>
      </c>
      <c r="C73" s="204">
        <v>3522</v>
      </c>
      <c r="D73" s="205" t="s">
        <v>422</v>
      </c>
      <c r="E73" s="201">
        <f t="shared" si="28"/>
        <v>150</v>
      </c>
      <c r="F73" s="311">
        <v>150</v>
      </c>
      <c r="G73" s="206"/>
      <c r="H73" s="207">
        <f t="shared" si="29"/>
        <v>56300</v>
      </c>
      <c r="I73" s="311">
        <v>56300</v>
      </c>
      <c r="J73" s="206"/>
      <c r="K73" s="392">
        <f t="shared" si="30"/>
        <v>56450</v>
      </c>
      <c r="L73" s="311">
        <f t="shared" si="31"/>
        <v>56450</v>
      </c>
      <c r="M73" s="403">
        <f t="shared" si="32"/>
        <v>0</v>
      </c>
      <c r="N73" s="252"/>
      <c r="O73" s="252"/>
    </row>
    <row r="74" spans="1:15" ht="12.75">
      <c r="A74" s="203" t="str">
        <f t="shared" si="26"/>
        <v>3</v>
      </c>
      <c r="B74" s="204" t="str">
        <f t="shared" si="27"/>
        <v>35</v>
      </c>
      <c r="C74" s="204">
        <v>3523</v>
      </c>
      <c r="D74" s="205" t="s">
        <v>160</v>
      </c>
      <c r="E74" s="201">
        <f t="shared" si="28"/>
        <v>59866</v>
      </c>
      <c r="F74" s="311">
        <v>59866</v>
      </c>
      <c r="G74" s="206"/>
      <c r="H74" s="207">
        <f t="shared" si="29"/>
        <v>8000</v>
      </c>
      <c r="I74" s="311">
        <v>8000</v>
      </c>
      <c r="J74" s="206"/>
      <c r="K74" s="392">
        <f t="shared" si="30"/>
        <v>67866</v>
      </c>
      <c r="L74" s="311">
        <f t="shared" si="31"/>
        <v>67866</v>
      </c>
      <c r="M74" s="403">
        <f t="shared" si="32"/>
        <v>0</v>
      </c>
      <c r="N74" s="252"/>
      <c r="O74" s="252"/>
    </row>
    <row r="75" spans="1:15" ht="12.75">
      <c r="A75" s="203" t="str">
        <f t="shared" si="26"/>
        <v>3</v>
      </c>
      <c r="B75" s="204" t="str">
        <f t="shared" si="27"/>
        <v>35</v>
      </c>
      <c r="C75" s="204">
        <v>3529</v>
      </c>
      <c r="D75" s="205" t="s">
        <v>274</v>
      </c>
      <c r="E75" s="201">
        <f t="shared" si="28"/>
        <v>49920</v>
      </c>
      <c r="F75" s="311">
        <v>49920</v>
      </c>
      <c r="G75" s="206"/>
      <c r="H75" s="207">
        <f t="shared" si="29"/>
        <v>25000</v>
      </c>
      <c r="I75" s="311">
        <v>25000</v>
      </c>
      <c r="J75" s="206"/>
      <c r="K75" s="392">
        <f t="shared" si="30"/>
        <v>74920</v>
      </c>
      <c r="L75" s="311">
        <f t="shared" si="31"/>
        <v>74920</v>
      </c>
      <c r="M75" s="403">
        <f t="shared" si="32"/>
        <v>0</v>
      </c>
      <c r="N75" s="252"/>
      <c r="O75" s="252"/>
    </row>
    <row r="76" spans="1:15" ht="12.75">
      <c r="A76" s="203">
        <v>3</v>
      </c>
      <c r="B76" s="204">
        <v>35</v>
      </c>
      <c r="C76" s="204">
        <v>3539</v>
      </c>
      <c r="D76" s="205" t="s">
        <v>275</v>
      </c>
      <c r="E76" s="201">
        <f t="shared" si="28"/>
        <v>8726</v>
      </c>
      <c r="F76" s="311">
        <v>8726</v>
      </c>
      <c r="G76" s="206"/>
      <c r="H76" s="207">
        <f t="shared" si="29"/>
        <v>0</v>
      </c>
      <c r="I76" s="311"/>
      <c r="J76" s="206"/>
      <c r="K76" s="392">
        <f t="shared" si="30"/>
        <v>8726</v>
      </c>
      <c r="L76" s="311">
        <f t="shared" si="31"/>
        <v>8726</v>
      </c>
      <c r="M76" s="403">
        <f t="shared" si="32"/>
        <v>0</v>
      </c>
      <c r="N76" s="252"/>
      <c r="O76" s="252"/>
    </row>
    <row r="77" spans="1:15" ht="12.75">
      <c r="A77" s="203" t="str">
        <f t="shared" si="26"/>
        <v>3</v>
      </c>
      <c r="B77" s="204" t="str">
        <f t="shared" si="27"/>
        <v>35</v>
      </c>
      <c r="C77" s="204">
        <v>3541</v>
      </c>
      <c r="D77" s="205" t="s">
        <v>245</v>
      </c>
      <c r="E77" s="201">
        <f t="shared" si="28"/>
        <v>3960</v>
      </c>
      <c r="F77" s="311">
        <v>3960</v>
      </c>
      <c r="G77" s="206"/>
      <c r="H77" s="207">
        <f t="shared" si="29"/>
        <v>0</v>
      </c>
      <c r="I77" s="311"/>
      <c r="J77" s="206"/>
      <c r="K77" s="392">
        <f t="shared" si="30"/>
        <v>3960</v>
      </c>
      <c r="L77" s="311">
        <f t="shared" si="31"/>
        <v>3960</v>
      </c>
      <c r="M77" s="403">
        <f t="shared" si="32"/>
        <v>0</v>
      </c>
      <c r="N77" s="252"/>
      <c r="O77" s="252"/>
    </row>
    <row r="78" spans="1:15" ht="12.75">
      <c r="A78" s="203" t="str">
        <f t="shared" si="26"/>
        <v>3</v>
      </c>
      <c r="B78" s="204" t="str">
        <f t="shared" si="27"/>
        <v>35</v>
      </c>
      <c r="C78" s="204">
        <v>3599</v>
      </c>
      <c r="D78" s="205" t="s">
        <v>276</v>
      </c>
      <c r="E78" s="201">
        <f t="shared" si="28"/>
        <v>6992</v>
      </c>
      <c r="F78" s="311">
        <v>6967</v>
      </c>
      <c r="G78" s="206">
        <v>25</v>
      </c>
      <c r="H78" s="207">
        <f t="shared" si="29"/>
        <v>0</v>
      </c>
      <c r="I78" s="311"/>
      <c r="J78" s="206"/>
      <c r="K78" s="392">
        <f t="shared" si="30"/>
        <v>6992</v>
      </c>
      <c r="L78" s="311">
        <f t="shared" si="31"/>
        <v>6967</v>
      </c>
      <c r="M78" s="403">
        <f t="shared" si="32"/>
        <v>25</v>
      </c>
      <c r="N78" s="252"/>
      <c r="O78" s="252"/>
    </row>
    <row r="79" spans="1:15" ht="12.75">
      <c r="A79" s="208" t="s">
        <v>124</v>
      </c>
      <c r="B79" s="209"/>
      <c r="C79" s="210"/>
      <c r="D79" s="211"/>
      <c r="E79" s="212">
        <f aca="true" t="shared" si="33" ref="E79:J79">SUM(E71:E78)</f>
        <v>142969</v>
      </c>
      <c r="F79" s="213">
        <f t="shared" si="33"/>
        <v>137538</v>
      </c>
      <c r="G79" s="213">
        <f t="shared" si="33"/>
        <v>5431</v>
      </c>
      <c r="H79" s="212">
        <f t="shared" si="33"/>
        <v>97100</v>
      </c>
      <c r="I79" s="213">
        <f t="shared" si="33"/>
        <v>95100</v>
      </c>
      <c r="J79" s="213">
        <f t="shared" si="33"/>
        <v>2000</v>
      </c>
      <c r="K79" s="393">
        <f>SUM(K71:K78)</f>
        <v>240069</v>
      </c>
      <c r="L79" s="213">
        <f>SUM(L71:L78)</f>
        <v>232638</v>
      </c>
      <c r="M79" s="388">
        <f>SUM(M71:M78)</f>
        <v>7431</v>
      </c>
      <c r="N79" s="252"/>
      <c r="O79" s="252"/>
    </row>
    <row r="80" spans="1:15" ht="12.75">
      <c r="A80" s="239"/>
      <c r="B80" s="240"/>
      <c r="C80" s="241"/>
      <c r="D80" s="242"/>
      <c r="E80" s="243"/>
      <c r="F80" s="232"/>
      <c r="G80" s="232"/>
      <c r="H80" s="243"/>
      <c r="I80" s="232"/>
      <c r="J80" s="232"/>
      <c r="K80" s="399"/>
      <c r="L80" s="232"/>
      <c r="M80" s="404"/>
      <c r="N80" s="252"/>
      <c r="O80" s="252"/>
    </row>
    <row r="81" spans="1:15" ht="12.75">
      <c r="A81" s="203" t="str">
        <f aca="true" t="shared" si="34" ref="A81:A90">MID(C81,1,1)</f>
        <v>3</v>
      </c>
      <c r="B81" s="204" t="str">
        <f aca="true" t="shared" si="35" ref="B81:B90">MID(C81,1,2)</f>
        <v>36</v>
      </c>
      <c r="C81" s="204">
        <v>3612</v>
      </c>
      <c r="D81" s="205" t="s">
        <v>183</v>
      </c>
      <c r="E81" s="201">
        <f aca="true" t="shared" si="36" ref="E81:E90">+F81+G81</f>
        <v>459510</v>
      </c>
      <c r="F81" s="311">
        <v>419430</v>
      </c>
      <c r="G81" s="206">
        <v>40080</v>
      </c>
      <c r="H81" s="207">
        <f>+I81+J81</f>
        <v>532294</v>
      </c>
      <c r="I81" s="311">
        <v>158740</v>
      </c>
      <c r="J81" s="206">
        <v>373554</v>
      </c>
      <c r="K81" s="392">
        <f>+L81+M81</f>
        <v>991804</v>
      </c>
      <c r="L81" s="311">
        <f>+F81+I81</f>
        <v>578170</v>
      </c>
      <c r="M81" s="403">
        <f>+G81+J81</f>
        <v>413634</v>
      </c>
      <c r="N81" s="252"/>
      <c r="O81" s="252"/>
    </row>
    <row r="82" spans="1:15" ht="12.75">
      <c r="A82" s="203" t="str">
        <f>MID(C82,1,1)</f>
        <v>3</v>
      </c>
      <c r="B82" s="204" t="str">
        <f>MID(C82,1,2)</f>
        <v>36</v>
      </c>
      <c r="C82" s="204">
        <v>3613</v>
      </c>
      <c r="D82" s="205" t="s">
        <v>277</v>
      </c>
      <c r="E82" s="201">
        <f t="shared" si="36"/>
        <v>16728</v>
      </c>
      <c r="F82" s="311"/>
      <c r="G82" s="206">
        <v>16728</v>
      </c>
      <c r="H82" s="207">
        <f aca="true" t="shared" si="37" ref="H82:H87">+I82+J82</f>
        <v>1438</v>
      </c>
      <c r="I82" s="311"/>
      <c r="J82" s="206">
        <v>1438</v>
      </c>
      <c r="K82" s="392">
        <f aca="true" t="shared" si="38" ref="K82:K90">+L82+M82</f>
        <v>18166</v>
      </c>
      <c r="L82" s="311">
        <f aca="true" t="shared" si="39" ref="L82:L90">+F82+I82</f>
        <v>0</v>
      </c>
      <c r="M82" s="403">
        <f aca="true" t="shared" si="40" ref="M82:M90">+G82+J82</f>
        <v>18166</v>
      </c>
      <c r="N82" s="252"/>
      <c r="O82" s="252"/>
    </row>
    <row r="83" spans="1:15" ht="12.75">
      <c r="A83" s="203" t="str">
        <f t="shared" si="34"/>
        <v>3</v>
      </c>
      <c r="B83" s="204" t="str">
        <f t="shared" si="35"/>
        <v>36</v>
      </c>
      <c r="C83" s="204">
        <v>3619</v>
      </c>
      <c r="D83" s="205" t="s">
        <v>378</v>
      </c>
      <c r="E83" s="201">
        <f t="shared" si="36"/>
        <v>35030</v>
      </c>
      <c r="F83" s="311">
        <v>35030</v>
      </c>
      <c r="G83" s="206"/>
      <c r="H83" s="207">
        <f t="shared" si="37"/>
        <v>0</v>
      </c>
      <c r="I83" s="311"/>
      <c r="J83" s="206"/>
      <c r="K83" s="392">
        <f t="shared" si="38"/>
        <v>35030</v>
      </c>
      <c r="L83" s="311">
        <f t="shared" si="39"/>
        <v>35030</v>
      </c>
      <c r="M83" s="403">
        <f t="shared" si="40"/>
        <v>0</v>
      </c>
      <c r="N83" s="252"/>
      <c r="O83" s="252"/>
    </row>
    <row r="84" spans="1:15" ht="12.75">
      <c r="A84" s="203" t="str">
        <f t="shared" si="34"/>
        <v>3</v>
      </c>
      <c r="B84" s="204" t="str">
        <f t="shared" si="35"/>
        <v>36</v>
      </c>
      <c r="C84" s="204">
        <v>3631</v>
      </c>
      <c r="D84" s="205" t="s">
        <v>161</v>
      </c>
      <c r="E84" s="201">
        <f t="shared" si="36"/>
        <v>137174</v>
      </c>
      <c r="F84" s="311">
        <v>136842</v>
      </c>
      <c r="G84" s="206">
        <v>332</v>
      </c>
      <c r="H84" s="207">
        <f t="shared" si="37"/>
        <v>0</v>
      </c>
      <c r="I84" s="311"/>
      <c r="J84" s="206"/>
      <c r="K84" s="392">
        <f t="shared" si="38"/>
        <v>137174</v>
      </c>
      <c r="L84" s="311">
        <f t="shared" si="39"/>
        <v>136842</v>
      </c>
      <c r="M84" s="403">
        <f t="shared" si="40"/>
        <v>332</v>
      </c>
      <c r="N84" s="252"/>
      <c r="O84" s="252"/>
    </row>
    <row r="85" spans="1:15" ht="12.75">
      <c r="A85" s="203" t="str">
        <f t="shared" si="34"/>
        <v>3</v>
      </c>
      <c r="B85" s="204" t="str">
        <f t="shared" si="35"/>
        <v>36</v>
      </c>
      <c r="C85" s="204">
        <v>3632</v>
      </c>
      <c r="D85" s="205" t="s">
        <v>162</v>
      </c>
      <c r="E85" s="201">
        <f t="shared" si="36"/>
        <v>27761</v>
      </c>
      <c r="F85" s="311">
        <v>26762</v>
      </c>
      <c r="G85" s="206">
        <v>999</v>
      </c>
      <c r="H85" s="207">
        <f t="shared" si="37"/>
        <v>540</v>
      </c>
      <c r="I85" s="311">
        <v>540</v>
      </c>
      <c r="J85" s="206"/>
      <c r="K85" s="392">
        <f t="shared" si="38"/>
        <v>28301</v>
      </c>
      <c r="L85" s="311">
        <f t="shared" si="39"/>
        <v>27302</v>
      </c>
      <c r="M85" s="403">
        <f t="shared" si="40"/>
        <v>999</v>
      </c>
      <c r="N85" s="252"/>
      <c r="O85" s="252"/>
    </row>
    <row r="86" spans="1:15" ht="12.75">
      <c r="A86" s="203" t="str">
        <f t="shared" si="34"/>
        <v>3</v>
      </c>
      <c r="B86" s="204" t="str">
        <f t="shared" si="35"/>
        <v>36</v>
      </c>
      <c r="C86" s="204">
        <v>3633</v>
      </c>
      <c r="D86" s="205" t="s">
        <v>278</v>
      </c>
      <c r="E86" s="201">
        <f t="shared" si="36"/>
        <v>18643</v>
      </c>
      <c r="F86" s="311">
        <v>18643</v>
      </c>
      <c r="G86" s="206"/>
      <c r="H86" s="207">
        <f t="shared" si="37"/>
        <v>32821</v>
      </c>
      <c r="I86" s="311">
        <v>32821</v>
      </c>
      <c r="J86" s="206"/>
      <c r="K86" s="392">
        <f t="shared" si="38"/>
        <v>51464</v>
      </c>
      <c r="L86" s="311">
        <f t="shared" si="39"/>
        <v>51464</v>
      </c>
      <c r="M86" s="403">
        <f t="shared" si="40"/>
        <v>0</v>
      </c>
      <c r="N86" s="252"/>
      <c r="O86" s="252"/>
    </row>
    <row r="87" spans="1:15" ht="12.75">
      <c r="A87" s="203" t="str">
        <f t="shared" si="34"/>
        <v>3</v>
      </c>
      <c r="B87" s="204" t="str">
        <f t="shared" si="35"/>
        <v>36</v>
      </c>
      <c r="C87" s="204">
        <v>3635</v>
      </c>
      <c r="D87" s="205" t="s">
        <v>163</v>
      </c>
      <c r="E87" s="201">
        <f t="shared" si="36"/>
        <v>19845</v>
      </c>
      <c r="F87" s="311">
        <v>19215</v>
      </c>
      <c r="G87" s="206">
        <v>630</v>
      </c>
      <c r="H87" s="207">
        <f t="shared" si="37"/>
        <v>0</v>
      </c>
      <c r="I87" s="311"/>
      <c r="J87" s="206"/>
      <c r="K87" s="392">
        <f t="shared" si="38"/>
        <v>19845</v>
      </c>
      <c r="L87" s="311">
        <f t="shared" si="39"/>
        <v>19215</v>
      </c>
      <c r="M87" s="403">
        <f t="shared" si="40"/>
        <v>630</v>
      </c>
      <c r="N87" s="252"/>
      <c r="O87" s="252"/>
    </row>
    <row r="88" spans="1:15" ht="12.75">
      <c r="A88" s="203" t="str">
        <f t="shared" si="34"/>
        <v>3</v>
      </c>
      <c r="B88" s="204" t="str">
        <f t="shared" si="35"/>
        <v>36</v>
      </c>
      <c r="C88" s="204">
        <v>3636</v>
      </c>
      <c r="D88" s="205" t="s">
        <v>279</v>
      </c>
      <c r="E88" s="201">
        <f t="shared" si="36"/>
        <v>20526</v>
      </c>
      <c r="F88" s="311">
        <v>20526</v>
      </c>
      <c r="G88" s="206"/>
      <c r="H88" s="207">
        <f>+I88+J88</f>
        <v>4980</v>
      </c>
      <c r="I88" s="311">
        <v>4430</v>
      </c>
      <c r="J88" s="206">
        <v>550</v>
      </c>
      <c r="K88" s="392">
        <f t="shared" si="38"/>
        <v>25506</v>
      </c>
      <c r="L88" s="311">
        <f t="shared" si="39"/>
        <v>24956</v>
      </c>
      <c r="M88" s="403">
        <f t="shared" si="40"/>
        <v>550</v>
      </c>
      <c r="N88" s="252"/>
      <c r="O88" s="252"/>
    </row>
    <row r="89" spans="1:15" ht="12.75">
      <c r="A89" s="203" t="str">
        <f t="shared" si="34"/>
        <v>3</v>
      </c>
      <c r="B89" s="204" t="str">
        <f t="shared" si="35"/>
        <v>36</v>
      </c>
      <c r="C89" s="204">
        <v>3639</v>
      </c>
      <c r="D89" s="205" t="s">
        <v>164</v>
      </c>
      <c r="E89" s="201">
        <f t="shared" si="36"/>
        <v>162276</v>
      </c>
      <c r="F89" s="311">
        <v>151559</v>
      </c>
      <c r="G89" s="206">
        <v>10717</v>
      </c>
      <c r="H89" s="207">
        <f>+I89+J89</f>
        <v>595284</v>
      </c>
      <c r="I89" s="311">
        <v>580294</v>
      </c>
      <c r="J89" s="206">
        <v>14990</v>
      </c>
      <c r="K89" s="392">
        <f t="shared" si="38"/>
        <v>757560</v>
      </c>
      <c r="L89" s="311">
        <f t="shared" si="39"/>
        <v>731853</v>
      </c>
      <c r="M89" s="403">
        <f t="shared" si="40"/>
        <v>25707</v>
      </c>
      <c r="N89" s="252"/>
      <c r="O89" s="252"/>
    </row>
    <row r="90" spans="1:15" ht="12.75">
      <c r="A90" s="203" t="str">
        <f t="shared" si="34"/>
        <v>3</v>
      </c>
      <c r="B90" s="204" t="str">
        <f t="shared" si="35"/>
        <v>36</v>
      </c>
      <c r="C90" s="204">
        <v>3699</v>
      </c>
      <c r="D90" s="205" t="s">
        <v>296</v>
      </c>
      <c r="E90" s="201">
        <f t="shared" si="36"/>
        <v>9535</v>
      </c>
      <c r="F90" s="311">
        <v>8260</v>
      </c>
      <c r="G90" s="206">
        <v>1275</v>
      </c>
      <c r="H90" s="207">
        <f>+I90+J90</f>
        <v>26000</v>
      </c>
      <c r="I90" s="311">
        <v>26000</v>
      </c>
      <c r="J90" s="206"/>
      <c r="K90" s="392">
        <f t="shared" si="38"/>
        <v>35535</v>
      </c>
      <c r="L90" s="311">
        <f t="shared" si="39"/>
        <v>34260</v>
      </c>
      <c r="M90" s="403">
        <f t="shared" si="40"/>
        <v>1275</v>
      </c>
      <c r="N90" s="252"/>
      <c r="O90" s="252"/>
    </row>
    <row r="91" spans="1:15" ht="12.75">
      <c r="A91" s="208" t="s">
        <v>127</v>
      </c>
      <c r="B91" s="209"/>
      <c r="C91" s="210"/>
      <c r="D91" s="211"/>
      <c r="E91" s="212">
        <f aca="true" t="shared" si="41" ref="E91:J91">SUM(E81:E90)</f>
        <v>907028</v>
      </c>
      <c r="F91" s="213">
        <f t="shared" si="41"/>
        <v>836267</v>
      </c>
      <c r="G91" s="213">
        <f t="shared" si="41"/>
        <v>70761</v>
      </c>
      <c r="H91" s="212">
        <f t="shared" si="41"/>
        <v>1193357</v>
      </c>
      <c r="I91" s="213">
        <f t="shared" si="41"/>
        <v>802825</v>
      </c>
      <c r="J91" s="213">
        <f t="shared" si="41"/>
        <v>390532</v>
      </c>
      <c r="K91" s="393">
        <f>SUM(K81:K90)</f>
        <v>2100385</v>
      </c>
      <c r="L91" s="213">
        <f>SUM(L81:L90)</f>
        <v>1639092</v>
      </c>
      <c r="M91" s="388">
        <f>SUM(M81:M90)</f>
        <v>461293</v>
      </c>
      <c r="N91" s="252"/>
      <c r="O91" s="252"/>
    </row>
    <row r="92" spans="1:15" ht="12.75">
      <c r="A92" s="203"/>
      <c r="B92" s="230"/>
      <c r="C92" s="204"/>
      <c r="D92" s="205"/>
      <c r="E92" s="231"/>
      <c r="F92" s="315"/>
      <c r="G92" s="232"/>
      <c r="H92" s="231"/>
      <c r="I92" s="315"/>
      <c r="J92" s="232"/>
      <c r="K92" s="397"/>
      <c r="L92" s="315"/>
      <c r="M92" s="404"/>
      <c r="N92" s="252"/>
      <c r="O92" s="252"/>
    </row>
    <row r="93" spans="1:15" ht="12.75">
      <c r="A93" s="203" t="str">
        <f aca="true" t="shared" si="42" ref="A93:A106">MID(C93,1,1)</f>
        <v>3</v>
      </c>
      <c r="B93" s="204" t="str">
        <f aca="true" t="shared" si="43" ref="B93:B106">MID(C93,1,2)</f>
        <v>37</v>
      </c>
      <c r="C93" s="204">
        <v>3716</v>
      </c>
      <c r="D93" s="205" t="s">
        <v>165</v>
      </c>
      <c r="E93" s="201">
        <f aca="true" t="shared" si="44" ref="E93:E106">+F93+G93</f>
        <v>2828</v>
      </c>
      <c r="F93" s="311">
        <v>2828</v>
      </c>
      <c r="G93" s="206"/>
      <c r="H93" s="207">
        <f>+I93+J93</f>
        <v>0</v>
      </c>
      <c r="I93" s="311"/>
      <c r="J93" s="206"/>
      <c r="K93" s="392">
        <f>+L93+M93</f>
        <v>2828</v>
      </c>
      <c r="L93" s="311">
        <f>+F93+I93</f>
        <v>2828</v>
      </c>
      <c r="M93" s="403">
        <f>+G93+J93</f>
        <v>0</v>
      </c>
      <c r="N93" s="252"/>
      <c r="O93" s="252"/>
    </row>
    <row r="94" spans="1:15" ht="12.75">
      <c r="A94" s="203" t="str">
        <f>MID(C94,1,1)</f>
        <v>3</v>
      </c>
      <c r="B94" s="204" t="str">
        <f>MID(C94,1,2)</f>
        <v>37</v>
      </c>
      <c r="C94" s="204">
        <v>3722</v>
      </c>
      <c r="D94" s="205" t="s">
        <v>166</v>
      </c>
      <c r="E94" s="201">
        <f t="shared" si="44"/>
        <v>189746</v>
      </c>
      <c r="F94" s="311">
        <v>179598</v>
      </c>
      <c r="G94" s="206">
        <v>10148</v>
      </c>
      <c r="H94" s="207">
        <f>+I94+J94</f>
        <v>0</v>
      </c>
      <c r="I94" s="311"/>
      <c r="J94" s="206"/>
      <c r="K94" s="392">
        <f aca="true" t="shared" si="45" ref="K94:K106">+L94+M94</f>
        <v>189746</v>
      </c>
      <c r="L94" s="311">
        <f aca="true" t="shared" si="46" ref="L94:L106">+F94+I94</f>
        <v>179598</v>
      </c>
      <c r="M94" s="403">
        <f aca="true" t="shared" si="47" ref="M94:M106">+G94+J94</f>
        <v>10148</v>
      </c>
      <c r="N94" s="252"/>
      <c r="O94" s="252"/>
    </row>
    <row r="95" spans="1:15" ht="12.75">
      <c r="A95" s="203" t="str">
        <f>MID(C95,1,1)</f>
        <v>3</v>
      </c>
      <c r="B95" s="204" t="str">
        <f>MID(C95,1,2)</f>
        <v>37</v>
      </c>
      <c r="C95" s="204">
        <v>3725</v>
      </c>
      <c r="D95" s="205" t="s">
        <v>167</v>
      </c>
      <c r="E95" s="201">
        <f t="shared" si="44"/>
        <v>248214</v>
      </c>
      <c r="F95" s="311">
        <v>246604</v>
      </c>
      <c r="G95" s="206">
        <v>1610</v>
      </c>
      <c r="H95" s="207">
        <f>+I95+J95</f>
        <v>400</v>
      </c>
      <c r="I95" s="311">
        <v>400</v>
      </c>
      <c r="J95" s="206"/>
      <c r="K95" s="392">
        <f t="shared" si="45"/>
        <v>248614</v>
      </c>
      <c r="L95" s="311">
        <f t="shared" si="46"/>
        <v>247004</v>
      </c>
      <c r="M95" s="403">
        <f t="shared" si="47"/>
        <v>1610</v>
      </c>
      <c r="N95" s="252"/>
      <c r="O95" s="252"/>
    </row>
    <row r="96" spans="1:15" ht="12.75">
      <c r="A96" s="203" t="str">
        <f>MID(C96,1,1)</f>
        <v>3</v>
      </c>
      <c r="B96" s="204" t="str">
        <f>MID(C96,1,2)</f>
        <v>37</v>
      </c>
      <c r="C96" s="204">
        <v>3727</v>
      </c>
      <c r="D96" s="205" t="s">
        <v>421</v>
      </c>
      <c r="E96" s="201">
        <f t="shared" si="44"/>
        <v>4200</v>
      </c>
      <c r="F96" s="311">
        <v>4200</v>
      </c>
      <c r="G96" s="206"/>
      <c r="H96" s="207"/>
      <c r="I96" s="311"/>
      <c r="J96" s="206"/>
      <c r="K96" s="392">
        <f t="shared" si="45"/>
        <v>4200</v>
      </c>
      <c r="L96" s="311">
        <f t="shared" si="46"/>
        <v>4200</v>
      </c>
      <c r="M96" s="403">
        <f t="shared" si="47"/>
        <v>0</v>
      </c>
      <c r="N96" s="252"/>
      <c r="O96" s="252"/>
    </row>
    <row r="97" spans="1:15" ht="12.75">
      <c r="A97" s="203" t="str">
        <f t="shared" si="42"/>
        <v>3</v>
      </c>
      <c r="B97" s="204" t="str">
        <f t="shared" si="43"/>
        <v>37</v>
      </c>
      <c r="C97" s="204">
        <v>3729</v>
      </c>
      <c r="D97" s="205" t="s">
        <v>280</v>
      </c>
      <c r="E97" s="201">
        <f t="shared" si="44"/>
        <v>8244</v>
      </c>
      <c r="F97" s="311">
        <v>3710</v>
      </c>
      <c r="G97" s="206">
        <v>4534</v>
      </c>
      <c r="H97" s="207">
        <f aca="true" t="shared" si="48" ref="H97:H106">+I97+J97</f>
        <v>0</v>
      </c>
      <c r="I97" s="311"/>
      <c r="J97" s="206"/>
      <c r="K97" s="392">
        <f t="shared" si="45"/>
        <v>8244</v>
      </c>
      <c r="L97" s="311">
        <f t="shared" si="46"/>
        <v>3710</v>
      </c>
      <c r="M97" s="403">
        <f t="shared" si="47"/>
        <v>4534</v>
      </c>
      <c r="N97" s="252"/>
      <c r="O97" s="252"/>
    </row>
    <row r="98" spans="1:15" ht="12.75">
      <c r="A98" s="203" t="str">
        <f t="shared" si="42"/>
        <v>3</v>
      </c>
      <c r="B98" s="204" t="str">
        <f t="shared" si="43"/>
        <v>37</v>
      </c>
      <c r="C98" s="204">
        <v>3733</v>
      </c>
      <c r="D98" s="205" t="s">
        <v>168</v>
      </c>
      <c r="E98" s="201">
        <f t="shared" si="44"/>
        <v>2392</v>
      </c>
      <c r="F98" s="311">
        <v>2392</v>
      </c>
      <c r="G98" s="206"/>
      <c r="H98" s="207">
        <f t="shared" si="48"/>
        <v>0</v>
      </c>
      <c r="I98" s="311"/>
      <c r="J98" s="206"/>
      <c r="K98" s="392">
        <f t="shared" si="45"/>
        <v>2392</v>
      </c>
      <c r="L98" s="311">
        <f t="shared" si="46"/>
        <v>2392</v>
      </c>
      <c r="M98" s="403">
        <f t="shared" si="47"/>
        <v>0</v>
      </c>
      <c r="N98" s="252"/>
      <c r="O98" s="252"/>
    </row>
    <row r="99" spans="1:15" ht="12.75">
      <c r="A99" s="203" t="str">
        <f t="shared" si="42"/>
        <v>3</v>
      </c>
      <c r="B99" s="204" t="str">
        <f t="shared" si="43"/>
        <v>37</v>
      </c>
      <c r="C99" s="204">
        <v>3739</v>
      </c>
      <c r="D99" s="205" t="s">
        <v>281</v>
      </c>
      <c r="E99" s="201">
        <f t="shared" si="44"/>
        <v>1650</v>
      </c>
      <c r="F99" s="311">
        <v>1650</v>
      </c>
      <c r="G99" s="206"/>
      <c r="H99" s="207">
        <f t="shared" si="48"/>
        <v>0</v>
      </c>
      <c r="I99" s="311"/>
      <c r="J99" s="206"/>
      <c r="K99" s="392">
        <f t="shared" si="45"/>
        <v>1650</v>
      </c>
      <c r="L99" s="311">
        <f t="shared" si="46"/>
        <v>1650</v>
      </c>
      <c r="M99" s="403">
        <f t="shared" si="47"/>
        <v>0</v>
      </c>
      <c r="N99" s="252"/>
      <c r="O99" s="252"/>
    </row>
    <row r="100" spans="1:15" ht="12.75">
      <c r="A100" s="203" t="str">
        <f t="shared" si="42"/>
        <v>3</v>
      </c>
      <c r="B100" s="204" t="str">
        <f t="shared" si="43"/>
        <v>37</v>
      </c>
      <c r="C100" s="204">
        <v>3741</v>
      </c>
      <c r="D100" s="205" t="s">
        <v>169</v>
      </c>
      <c r="E100" s="201">
        <f t="shared" si="44"/>
        <v>44076</v>
      </c>
      <c r="F100" s="311">
        <v>44076</v>
      </c>
      <c r="G100" s="206"/>
      <c r="H100" s="207">
        <f t="shared" si="48"/>
        <v>46040</v>
      </c>
      <c r="I100" s="311">
        <v>46040</v>
      </c>
      <c r="J100" s="206"/>
      <c r="K100" s="392">
        <f t="shared" si="45"/>
        <v>90116</v>
      </c>
      <c r="L100" s="311">
        <f t="shared" si="46"/>
        <v>90116</v>
      </c>
      <c r="M100" s="403">
        <f t="shared" si="47"/>
        <v>0</v>
      </c>
      <c r="N100" s="252"/>
      <c r="O100" s="252"/>
    </row>
    <row r="101" spans="1:15" ht="12.75">
      <c r="A101" s="203" t="str">
        <f t="shared" si="42"/>
        <v>3</v>
      </c>
      <c r="B101" s="204" t="str">
        <f t="shared" si="43"/>
        <v>37</v>
      </c>
      <c r="C101" s="204">
        <v>3742</v>
      </c>
      <c r="D101" s="205" t="s">
        <v>170</v>
      </c>
      <c r="E101" s="201">
        <f t="shared" si="44"/>
        <v>1130</v>
      </c>
      <c r="F101" s="311">
        <v>1130</v>
      </c>
      <c r="G101" s="206"/>
      <c r="H101" s="207">
        <f t="shared" si="48"/>
        <v>15000</v>
      </c>
      <c r="I101" s="311">
        <v>15000</v>
      </c>
      <c r="J101" s="206"/>
      <c r="K101" s="392">
        <f t="shared" si="45"/>
        <v>16130</v>
      </c>
      <c r="L101" s="311">
        <f t="shared" si="46"/>
        <v>16130</v>
      </c>
      <c r="M101" s="403">
        <f t="shared" si="47"/>
        <v>0</v>
      </c>
      <c r="N101" s="252"/>
      <c r="O101" s="252"/>
    </row>
    <row r="102" spans="1:15" ht="12.75">
      <c r="A102" s="203" t="str">
        <f t="shared" si="42"/>
        <v>3</v>
      </c>
      <c r="B102" s="204" t="str">
        <f t="shared" si="43"/>
        <v>37</v>
      </c>
      <c r="C102" s="204">
        <v>3743</v>
      </c>
      <c r="D102" s="205" t="s">
        <v>420</v>
      </c>
      <c r="E102" s="201">
        <f t="shared" si="44"/>
        <v>0</v>
      </c>
      <c r="F102" s="311"/>
      <c r="G102" s="206"/>
      <c r="H102" s="207">
        <f t="shared" si="48"/>
        <v>2300</v>
      </c>
      <c r="I102" s="311">
        <v>2300</v>
      </c>
      <c r="J102" s="206"/>
      <c r="K102" s="392">
        <f t="shared" si="45"/>
        <v>2300</v>
      </c>
      <c r="L102" s="311">
        <f t="shared" si="46"/>
        <v>2300</v>
      </c>
      <c r="M102" s="403">
        <f t="shared" si="47"/>
        <v>0</v>
      </c>
      <c r="N102" s="252"/>
      <c r="O102" s="252"/>
    </row>
    <row r="103" spans="1:15" ht="12.75">
      <c r="A103" s="203" t="str">
        <f t="shared" si="42"/>
        <v>3</v>
      </c>
      <c r="B103" s="204" t="str">
        <f t="shared" si="43"/>
        <v>37</v>
      </c>
      <c r="C103" s="204">
        <v>3744</v>
      </c>
      <c r="D103" s="205" t="s">
        <v>171</v>
      </c>
      <c r="E103" s="201">
        <f t="shared" si="44"/>
        <v>396</v>
      </c>
      <c r="F103" s="311">
        <v>396</v>
      </c>
      <c r="G103" s="206"/>
      <c r="H103" s="207">
        <f t="shared" si="48"/>
        <v>1100</v>
      </c>
      <c r="I103" s="311">
        <v>1100</v>
      </c>
      <c r="J103" s="206"/>
      <c r="K103" s="392">
        <f t="shared" si="45"/>
        <v>1496</v>
      </c>
      <c r="L103" s="311">
        <f t="shared" si="46"/>
        <v>1496</v>
      </c>
      <c r="M103" s="403">
        <f t="shared" si="47"/>
        <v>0</v>
      </c>
      <c r="N103" s="252"/>
      <c r="O103" s="252"/>
    </row>
    <row r="104" spans="1:15" ht="12.75">
      <c r="A104" s="203" t="str">
        <f t="shared" si="42"/>
        <v>3</v>
      </c>
      <c r="B104" s="204" t="str">
        <f t="shared" si="43"/>
        <v>37</v>
      </c>
      <c r="C104" s="204">
        <v>3745</v>
      </c>
      <c r="D104" s="205" t="s">
        <v>172</v>
      </c>
      <c r="E104" s="201">
        <f t="shared" si="44"/>
        <v>200046</v>
      </c>
      <c r="F104" s="311">
        <v>57484</v>
      </c>
      <c r="G104" s="206">
        <v>142562</v>
      </c>
      <c r="H104" s="207">
        <f t="shared" si="48"/>
        <v>69517</v>
      </c>
      <c r="I104" s="311">
        <v>63869</v>
      </c>
      <c r="J104" s="206">
        <v>5648</v>
      </c>
      <c r="K104" s="392">
        <f t="shared" si="45"/>
        <v>269563</v>
      </c>
      <c r="L104" s="311">
        <f t="shared" si="46"/>
        <v>121353</v>
      </c>
      <c r="M104" s="403">
        <f t="shared" si="47"/>
        <v>148210</v>
      </c>
      <c r="N104" s="252"/>
      <c r="O104" s="252"/>
    </row>
    <row r="105" spans="1:15" ht="12.75">
      <c r="A105" s="203" t="str">
        <f t="shared" si="42"/>
        <v>3</v>
      </c>
      <c r="B105" s="204" t="str">
        <f t="shared" si="43"/>
        <v>37</v>
      </c>
      <c r="C105" s="204">
        <v>3749</v>
      </c>
      <c r="D105" s="205" t="s">
        <v>129</v>
      </c>
      <c r="E105" s="201">
        <f t="shared" si="44"/>
        <v>440</v>
      </c>
      <c r="F105" s="311"/>
      <c r="G105" s="206">
        <v>440</v>
      </c>
      <c r="H105" s="207">
        <f t="shared" si="48"/>
        <v>0</v>
      </c>
      <c r="I105" s="311"/>
      <c r="J105" s="206"/>
      <c r="K105" s="392">
        <f t="shared" si="45"/>
        <v>440</v>
      </c>
      <c r="L105" s="311">
        <f t="shared" si="46"/>
        <v>0</v>
      </c>
      <c r="M105" s="403">
        <f t="shared" si="47"/>
        <v>440</v>
      </c>
      <c r="N105" s="252"/>
      <c r="O105" s="252"/>
    </row>
    <row r="106" spans="1:15" ht="12.75">
      <c r="A106" s="203" t="str">
        <f t="shared" si="42"/>
        <v>3</v>
      </c>
      <c r="B106" s="204" t="str">
        <f t="shared" si="43"/>
        <v>37</v>
      </c>
      <c r="C106" s="204">
        <v>3792</v>
      </c>
      <c r="D106" s="205" t="s">
        <v>173</v>
      </c>
      <c r="E106" s="201">
        <f t="shared" si="44"/>
        <v>2870</v>
      </c>
      <c r="F106" s="311">
        <v>2870</v>
      </c>
      <c r="G106" s="206"/>
      <c r="H106" s="207">
        <f t="shared" si="48"/>
        <v>0</v>
      </c>
      <c r="I106" s="311"/>
      <c r="J106" s="206"/>
      <c r="K106" s="392">
        <f t="shared" si="45"/>
        <v>2870</v>
      </c>
      <c r="L106" s="311">
        <f t="shared" si="46"/>
        <v>2870</v>
      </c>
      <c r="M106" s="403">
        <f t="shared" si="47"/>
        <v>0</v>
      </c>
      <c r="N106" s="252"/>
      <c r="O106" s="252"/>
    </row>
    <row r="107" spans="1:15" ht="12.75">
      <c r="A107" s="208" t="s">
        <v>130</v>
      </c>
      <c r="B107" s="209"/>
      <c r="C107" s="210"/>
      <c r="D107" s="211"/>
      <c r="E107" s="212">
        <f>SUM(E93:E106)</f>
        <v>706232</v>
      </c>
      <c r="F107" s="213">
        <f>SUM(F93:F106)</f>
        <v>546938</v>
      </c>
      <c r="G107" s="213">
        <f>SUM(G93:G106)</f>
        <v>159294</v>
      </c>
      <c r="H107" s="212">
        <f>SUM(H93:H106)</f>
        <v>134357</v>
      </c>
      <c r="I107" s="213">
        <f>SUM(I93:I106)</f>
        <v>128709</v>
      </c>
      <c r="J107" s="213">
        <f>SUM(J94:J106)</f>
        <v>5648</v>
      </c>
      <c r="K107" s="393">
        <f>SUM(K93:K106)</f>
        <v>840589</v>
      </c>
      <c r="L107" s="213">
        <f>SUM(L93:L106)</f>
        <v>675647</v>
      </c>
      <c r="M107" s="388">
        <f>SUM(M93:M106)</f>
        <v>164942</v>
      </c>
      <c r="N107" s="252"/>
      <c r="O107" s="252"/>
    </row>
    <row r="108" spans="1:15" ht="12.75">
      <c r="A108" s="491"/>
      <c r="B108" s="492"/>
      <c r="C108" s="493"/>
      <c r="D108" s="494"/>
      <c r="E108" s="495"/>
      <c r="F108" s="496"/>
      <c r="G108" s="497"/>
      <c r="H108" s="495"/>
      <c r="I108" s="496"/>
      <c r="J108" s="497"/>
      <c r="K108" s="498"/>
      <c r="L108" s="496"/>
      <c r="M108" s="499"/>
      <c r="N108" s="252"/>
      <c r="O108" s="252"/>
    </row>
    <row r="109" spans="1:15" ht="12.75">
      <c r="A109" s="203" t="str">
        <f>MID(C109,1,1)</f>
        <v>3</v>
      </c>
      <c r="B109" s="204" t="str">
        <f>MID(C109,1,2)</f>
        <v>38</v>
      </c>
      <c r="C109" s="204">
        <v>3809</v>
      </c>
      <c r="D109" s="205" t="s">
        <v>397</v>
      </c>
      <c r="E109" s="207">
        <f>+F109+G109</f>
        <v>17000</v>
      </c>
      <c r="F109" s="311">
        <v>17000</v>
      </c>
      <c r="G109" s="206"/>
      <c r="H109" s="207">
        <f>+I109+J109</f>
        <v>0</v>
      </c>
      <c r="I109" s="311"/>
      <c r="J109" s="206"/>
      <c r="K109" s="392">
        <f>+L109+M109</f>
        <v>17000</v>
      </c>
      <c r="L109" s="311">
        <f>+F109+I109</f>
        <v>17000</v>
      </c>
      <c r="M109" s="403">
        <f>+G109+J109</f>
        <v>0</v>
      </c>
      <c r="N109" s="252"/>
      <c r="O109" s="252"/>
    </row>
    <row r="110" spans="1:15" ht="12.75">
      <c r="A110" s="208" t="s">
        <v>398</v>
      </c>
      <c r="B110" s="209"/>
      <c r="C110" s="210"/>
      <c r="D110" s="211"/>
      <c r="E110" s="212">
        <f aca="true" t="shared" si="49" ref="E110:M110">SUM(E109:E109)</f>
        <v>17000</v>
      </c>
      <c r="F110" s="213">
        <f t="shared" si="49"/>
        <v>17000</v>
      </c>
      <c r="G110" s="213">
        <f t="shared" si="49"/>
        <v>0</v>
      </c>
      <c r="H110" s="212">
        <f t="shared" si="49"/>
        <v>0</v>
      </c>
      <c r="I110" s="213">
        <f t="shared" si="49"/>
        <v>0</v>
      </c>
      <c r="J110" s="213">
        <f t="shared" si="49"/>
        <v>0</v>
      </c>
      <c r="K110" s="393">
        <f t="shared" si="49"/>
        <v>17000</v>
      </c>
      <c r="L110" s="213">
        <f t="shared" si="49"/>
        <v>17000</v>
      </c>
      <c r="M110" s="388">
        <f t="shared" si="49"/>
        <v>0</v>
      </c>
      <c r="N110" s="252"/>
      <c r="O110" s="252"/>
    </row>
    <row r="111" spans="1:15" ht="13.5" thickBot="1">
      <c r="A111" s="489"/>
      <c r="B111" s="490"/>
      <c r="C111" s="222"/>
      <c r="D111" s="223"/>
      <c r="E111" s="224"/>
      <c r="F111" s="313"/>
      <c r="G111" s="225"/>
      <c r="H111" s="224"/>
      <c r="I111" s="313"/>
      <c r="J111" s="225"/>
      <c r="K111" s="395"/>
      <c r="L111" s="313"/>
      <c r="M111" s="401"/>
      <c r="N111" s="252"/>
      <c r="O111" s="252"/>
    </row>
    <row r="112" spans="1:15" ht="14.25" thickBot="1" thickTop="1">
      <c r="A112" s="221" t="s">
        <v>131</v>
      </c>
      <c r="B112" s="222"/>
      <c r="C112" s="222"/>
      <c r="D112" s="223"/>
      <c r="E112" s="224">
        <f>+E107+E91+E79+E69+E63+E43+E46+E110</f>
        <v>3173376</v>
      </c>
      <c r="F112" s="313">
        <f>+F107+F91+F79+F69+F63+F43+F110</f>
        <v>2527662</v>
      </c>
      <c r="G112" s="225">
        <f>+G107+G91+G79+G69+G63+G43+G46+G110</f>
        <v>645714</v>
      </c>
      <c r="H112" s="224">
        <f>+H107+H91+H79+H69+H63+H43+H110</f>
        <v>2303804</v>
      </c>
      <c r="I112" s="313">
        <f>I107+I91+I79+I69+I63+I43+I110</f>
        <v>1866794</v>
      </c>
      <c r="J112" s="225">
        <f>+J107+J91+J79+J69+J63+J43+J110</f>
        <v>437110</v>
      </c>
      <c r="K112" s="395">
        <f>+K107+K91+K79+K69+K63+K43+K46+K110</f>
        <v>5477180</v>
      </c>
      <c r="L112" s="313">
        <f>+L107+L91+L79+L69+L63+L43+L46+L110</f>
        <v>4394456</v>
      </c>
      <c r="M112" s="401">
        <f>+M107+M91+M79+M69+M63+M43+M46+M110</f>
        <v>1082824</v>
      </c>
      <c r="N112" s="252"/>
      <c r="O112" s="252"/>
    </row>
    <row r="113" spans="1:15" ht="13.5" thickTop="1">
      <c r="A113" s="227"/>
      <c r="B113" s="199"/>
      <c r="C113" s="199"/>
      <c r="D113" s="200"/>
      <c r="E113" s="228"/>
      <c r="F113" s="314"/>
      <c r="G113" s="229"/>
      <c r="H113" s="228"/>
      <c r="I113" s="314"/>
      <c r="J113" s="229"/>
      <c r="K113" s="396"/>
      <c r="L113" s="314"/>
      <c r="M113" s="402"/>
      <c r="N113" s="252"/>
      <c r="O113" s="252"/>
    </row>
    <row r="114" spans="1:15" ht="12.75">
      <c r="A114" s="203" t="str">
        <f>MID(C114,1,1)</f>
        <v>4</v>
      </c>
      <c r="B114" s="204" t="str">
        <f>MID(C114,1,2)</f>
        <v>41</v>
      </c>
      <c r="C114" s="199">
        <v>4171</v>
      </c>
      <c r="D114" s="200" t="s">
        <v>366</v>
      </c>
      <c r="E114" s="201">
        <f>+F114+G114</f>
        <v>6769</v>
      </c>
      <c r="F114" s="202"/>
      <c r="G114" s="238">
        <v>6769</v>
      </c>
      <c r="H114" s="228"/>
      <c r="I114" s="314"/>
      <c r="J114" s="229"/>
      <c r="K114" s="392">
        <f>+L114+M114</f>
        <v>6769</v>
      </c>
      <c r="L114" s="311">
        <f aca="true" t="shared" si="50" ref="L114:M118">+F114+I114</f>
        <v>0</v>
      </c>
      <c r="M114" s="403">
        <f t="shared" si="50"/>
        <v>6769</v>
      </c>
      <c r="N114" s="252"/>
      <c r="O114" s="252"/>
    </row>
    <row r="115" spans="1:15" ht="12.75">
      <c r="A115" s="203" t="str">
        <f>MID(C115,1,1)</f>
        <v>4</v>
      </c>
      <c r="B115" s="204" t="str">
        <f>MID(C115,1,2)</f>
        <v>41</v>
      </c>
      <c r="C115" s="199">
        <v>4172</v>
      </c>
      <c r="D115" s="200" t="s">
        <v>367</v>
      </c>
      <c r="E115" s="201">
        <f>+F115+G115</f>
        <v>1114</v>
      </c>
      <c r="F115" s="202"/>
      <c r="G115" s="238">
        <v>1114</v>
      </c>
      <c r="H115" s="201"/>
      <c r="I115" s="202"/>
      <c r="J115" s="238"/>
      <c r="K115" s="392">
        <f>+L115+M115</f>
        <v>1114</v>
      </c>
      <c r="L115" s="311">
        <f t="shared" si="50"/>
        <v>0</v>
      </c>
      <c r="M115" s="403">
        <f t="shared" si="50"/>
        <v>1114</v>
      </c>
      <c r="N115" s="252"/>
      <c r="O115" s="252"/>
    </row>
    <row r="116" spans="1:15" ht="12.75">
      <c r="A116" s="203" t="str">
        <f>MID(C116,1,1)</f>
        <v>4</v>
      </c>
      <c r="B116" s="204" t="str">
        <f>MID(C116,1,2)</f>
        <v>41</v>
      </c>
      <c r="C116" s="204">
        <v>4173</v>
      </c>
      <c r="D116" s="205" t="s">
        <v>368</v>
      </c>
      <c r="E116" s="201">
        <f>+F116+G116</f>
        <v>482</v>
      </c>
      <c r="F116" s="311"/>
      <c r="G116" s="206">
        <v>482</v>
      </c>
      <c r="H116" s="207"/>
      <c r="I116" s="311"/>
      <c r="J116" s="206"/>
      <c r="K116" s="392">
        <f>+L116+M116</f>
        <v>482</v>
      </c>
      <c r="L116" s="311">
        <f t="shared" si="50"/>
        <v>0</v>
      </c>
      <c r="M116" s="403">
        <f t="shared" si="50"/>
        <v>482</v>
      </c>
      <c r="N116" s="252"/>
      <c r="O116" s="252"/>
    </row>
    <row r="117" spans="1:15" ht="12.75">
      <c r="A117" s="203" t="str">
        <f>MID(C117,1,1)</f>
        <v>4</v>
      </c>
      <c r="B117" s="204" t="str">
        <f>MID(C117,1,2)</f>
        <v>41</v>
      </c>
      <c r="C117" s="204">
        <v>4179</v>
      </c>
      <c r="D117" s="205" t="s">
        <v>369</v>
      </c>
      <c r="E117" s="201">
        <f>+F117+G117</f>
        <v>10</v>
      </c>
      <c r="F117" s="311"/>
      <c r="G117" s="206">
        <v>10</v>
      </c>
      <c r="H117" s="207"/>
      <c r="I117" s="311"/>
      <c r="J117" s="206"/>
      <c r="K117" s="392">
        <f>+L117+M117</f>
        <v>10</v>
      </c>
      <c r="L117" s="311">
        <f t="shared" si="50"/>
        <v>0</v>
      </c>
      <c r="M117" s="403">
        <f t="shared" si="50"/>
        <v>10</v>
      </c>
      <c r="N117" s="252"/>
      <c r="O117" s="252"/>
    </row>
    <row r="118" spans="1:15" ht="12.75">
      <c r="A118" s="203" t="str">
        <f>MID(C118,1,1)</f>
        <v>4</v>
      </c>
      <c r="B118" s="204" t="str">
        <f>MID(C118,1,2)</f>
        <v>41</v>
      </c>
      <c r="C118" s="204">
        <v>4182</v>
      </c>
      <c r="D118" s="205" t="s">
        <v>282</v>
      </c>
      <c r="E118" s="201">
        <f>+F118+G118</f>
        <v>2289</v>
      </c>
      <c r="F118" s="311"/>
      <c r="G118" s="206">
        <v>2289</v>
      </c>
      <c r="H118" s="207"/>
      <c r="I118" s="311"/>
      <c r="J118" s="206"/>
      <c r="K118" s="392">
        <f>+L118+M118</f>
        <v>2289</v>
      </c>
      <c r="L118" s="311">
        <f t="shared" si="50"/>
        <v>0</v>
      </c>
      <c r="M118" s="403">
        <f t="shared" si="50"/>
        <v>2289</v>
      </c>
      <c r="N118" s="252"/>
      <c r="O118" s="252"/>
    </row>
    <row r="119" spans="1:15" ht="12.75">
      <c r="A119" s="208" t="s">
        <v>174</v>
      </c>
      <c r="B119" s="209"/>
      <c r="C119" s="210"/>
      <c r="D119" s="211"/>
      <c r="E119" s="212">
        <f>SUM(E114:E118)</f>
        <v>10664</v>
      </c>
      <c r="F119" s="213">
        <f>SUM(F114:F118)</f>
        <v>0</v>
      </c>
      <c r="G119" s="213">
        <f>SUM(G114:G118)</f>
        <v>10664</v>
      </c>
      <c r="H119" s="212"/>
      <c r="I119" s="213"/>
      <c r="J119" s="213"/>
      <c r="K119" s="393">
        <f>SUM(K114:K118)</f>
        <v>10664</v>
      </c>
      <c r="L119" s="213">
        <f>SUM(L114:L118)</f>
        <v>0</v>
      </c>
      <c r="M119" s="388">
        <f>SUM(M114:M118)</f>
        <v>10664</v>
      </c>
      <c r="N119" s="252"/>
      <c r="O119" s="252"/>
    </row>
    <row r="120" spans="1:15" ht="12.75">
      <c r="A120" s="203"/>
      <c r="B120" s="230"/>
      <c r="C120" s="204"/>
      <c r="D120" s="205"/>
      <c r="E120" s="231"/>
      <c r="F120" s="315"/>
      <c r="G120" s="232"/>
      <c r="H120" s="231"/>
      <c r="I120" s="315"/>
      <c r="J120" s="232"/>
      <c r="K120" s="397"/>
      <c r="L120" s="315"/>
      <c r="M120" s="404"/>
      <c r="N120" s="252"/>
      <c r="O120" s="252"/>
    </row>
    <row r="121" spans="1:15" ht="12.75">
      <c r="A121" s="203">
        <v>4</v>
      </c>
      <c r="B121" s="204">
        <v>43</v>
      </c>
      <c r="C121" s="204">
        <v>4322</v>
      </c>
      <c r="D121" s="205" t="s">
        <v>194</v>
      </c>
      <c r="E121" s="201">
        <f aca="true" t="shared" si="51" ref="E121:E136">+F121+G121</f>
        <v>68</v>
      </c>
      <c r="F121" s="311"/>
      <c r="G121" s="206">
        <v>68</v>
      </c>
      <c r="H121" s="207">
        <f aca="true" t="shared" si="52" ref="H121:H134">+I121+J121</f>
        <v>0</v>
      </c>
      <c r="I121" s="311"/>
      <c r="J121" s="206"/>
      <c r="K121" s="392">
        <f>+L121+M121</f>
        <v>68</v>
      </c>
      <c r="L121" s="311">
        <f>+F121+I121</f>
        <v>0</v>
      </c>
      <c r="M121" s="403">
        <f>+G121+J121</f>
        <v>68</v>
      </c>
      <c r="N121" s="252"/>
      <c r="O121" s="252"/>
    </row>
    <row r="122" spans="1:15" ht="12.75">
      <c r="A122" s="203" t="str">
        <f>MID(C122,1,1)</f>
        <v>4</v>
      </c>
      <c r="B122" s="204" t="str">
        <f>MID(C122,1,2)</f>
        <v>43</v>
      </c>
      <c r="C122" s="204">
        <v>4324</v>
      </c>
      <c r="D122" s="205" t="s">
        <v>401</v>
      </c>
      <c r="E122" s="201">
        <f t="shared" si="51"/>
        <v>3491</v>
      </c>
      <c r="F122" s="311"/>
      <c r="G122" s="206">
        <v>3491</v>
      </c>
      <c r="H122" s="207"/>
      <c r="I122" s="311"/>
      <c r="J122" s="206"/>
      <c r="K122" s="392">
        <f aca="true" t="shared" si="53" ref="K122:K132">+L122+M122</f>
        <v>3491</v>
      </c>
      <c r="L122" s="311">
        <f aca="true" t="shared" si="54" ref="L122:L135">+F122+I122</f>
        <v>0</v>
      </c>
      <c r="M122" s="403">
        <f aca="true" t="shared" si="55" ref="M122:M135">+G122+J122</f>
        <v>3491</v>
      </c>
      <c r="N122" s="252"/>
      <c r="O122" s="252"/>
    </row>
    <row r="123" spans="1:15" ht="12.75">
      <c r="A123" s="203" t="str">
        <f aca="true" t="shared" si="56" ref="A123:A136">MID(C123,1,1)</f>
        <v>4</v>
      </c>
      <c r="B123" s="204" t="str">
        <f aca="true" t="shared" si="57" ref="B123:B136">MID(C123,1,2)</f>
        <v>43</v>
      </c>
      <c r="C123" s="204">
        <v>4329</v>
      </c>
      <c r="D123" s="205" t="s">
        <v>380</v>
      </c>
      <c r="E123" s="201">
        <f t="shared" si="51"/>
        <v>59</v>
      </c>
      <c r="F123" s="311"/>
      <c r="G123" s="206">
        <v>59</v>
      </c>
      <c r="H123" s="207">
        <f t="shared" si="52"/>
        <v>0</v>
      </c>
      <c r="I123" s="311"/>
      <c r="J123" s="206"/>
      <c r="K123" s="392">
        <f t="shared" si="53"/>
        <v>59</v>
      </c>
      <c r="L123" s="311">
        <f t="shared" si="54"/>
        <v>0</v>
      </c>
      <c r="M123" s="403">
        <f t="shared" si="55"/>
        <v>59</v>
      </c>
      <c r="N123" s="252"/>
      <c r="O123" s="252"/>
    </row>
    <row r="124" spans="1:15" ht="12.75">
      <c r="A124" s="203" t="str">
        <f t="shared" si="56"/>
        <v>4</v>
      </c>
      <c r="B124" s="204" t="str">
        <f t="shared" si="57"/>
        <v>43</v>
      </c>
      <c r="C124" s="204">
        <v>4332</v>
      </c>
      <c r="D124" s="205" t="s">
        <v>381</v>
      </c>
      <c r="E124" s="201">
        <f t="shared" si="51"/>
        <v>37</v>
      </c>
      <c r="F124" s="311"/>
      <c r="G124" s="206">
        <v>37</v>
      </c>
      <c r="H124" s="207">
        <f t="shared" si="52"/>
        <v>0</v>
      </c>
      <c r="I124" s="311"/>
      <c r="J124" s="206"/>
      <c r="K124" s="392">
        <f t="shared" si="53"/>
        <v>37</v>
      </c>
      <c r="L124" s="311">
        <f t="shared" si="54"/>
        <v>0</v>
      </c>
      <c r="M124" s="403">
        <f t="shared" si="55"/>
        <v>37</v>
      </c>
      <c r="N124" s="252"/>
      <c r="O124" s="252"/>
    </row>
    <row r="125" spans="1:15" ht="12.75">
      <c r="A125" s="203" t="str">
        <f t="shared" si="56"/>
        <v>4</v>
      </c>
      <c r="B125" s="204" t="str">
        <f t="shared" si="57"/>
        <v>43</v>
      </c>
      <c r="C125" s="204">
        <v>4333</v>
      </c>
      <c r="D125" s="205" t="s">
        <v>283</v>
      </c>
      <c r="E125" s="201">
        <f t="shared" si="51"/>
        <v>25</v>
      </c>
      <c r="F125" s="311"/>
      <c r="G125" s="206">
        <v>25</v>
      </c>
      <c r="H125" s="207">
        <f t="shared" si="52"/>
        <v>0</v>
      </c>
      <c r="I125" s="311"/>
      <c r="J125" s="206"/>
      <c r="K125" s="392">
        <f t="shared" si="53"/>
        <v>25</v>
      </c>
      <c r="L125" s="311">
        <f t="shared" si="54"/>
        <v>0</v>
      </c>
      <c r="M125" s="403">
        <f t="shared" si="55"/>
        <v>25</v>
      </c>
      <c r="N125" s="252"/>
      <c r="O125" s="252"/>
    </row>
    <row r="126" spans="1:15" ht="12.75">
      <c r="A126" s="203" t="str">
        <f t="shared" si="56"/>
        <v>4</v>
      </c>
      <c r="B126" s="204" t="str">
        <f t="shared" si="57"/>
        <v>43</v>
      </c>
      <c r="C126" s="204">
        <v>4341</v>
      </c>
      <c r="D126" s="205" t="s">
        <v>361</v>
      </c>
      <c r="E126" s="201">
        <f t="shared" si="51"/>
        <v>12012</v>
      </c>
      <c r="F126" s="311">
        <v>11992</v>
      </c>
      <c r="G126" s="206">
        <v>20</v>
      </c>
      <c r="H126" s="207">
        <f t="shared" si="52"/>
        <v>25152</v>
      </c>
      <c r="I126" s="311">
        <v>25152</v>
      </c>
      <c r="J126" s="206"/>
      <c r="K126" s="392">
        <f t="shared" si="53"/>
        <v>37164</v>
      </c>
      <c r="L126" s="311">
        <f t="shared" si="54"/>
        <v>37144</v>
      </c>
      <c r="M126" s="403">
        <f t="shared" si="55"/>
        <v>20</v>
      </c>
      <c r="N126" s="252"/>
      <c r="O126" s="252"/>
    </row>
    <row r="127" spans="1:15" ht="12.75">
      <c r="A127" s="203" t="str">
        <f t="shared" si="56"/>
        <v>4</v>
      </c>
      <c r="B127" s="204" t="str">
        <f t="shared" si="57"/>
        <v>43</v>
      </c>
      <c r="C127" s="204">
        <v>4342</v>
      </c>
      <c r="D127" s="205" t="s">
        <v>175</v>
      </c>
      <c r="E127" s="201">
        <f t="shared" si="51"/>
        <v>6600</v>
      </c>
      <c r="F127" s="311">
        <v>950</v>
      </c>
      <c r="G127" s="206">
        <v>5650</v>
      </c>
      <c r="H127" s="207">
        <f t="shared" si="52"/>
        <v>8000</v>
      </c>
      <c r="I127" s="311">
        <v>8000</v>
      </c>
      <c r="J127" s="206"/>
      <c r="K127" s="392">
        <f t="shared" si="53"/>
        <v>14600</v>
      </c>
      <c r="L127" s="311">
        <f t="shared" si="54"/>
        <v>8950</v>
      </c>
      <c r="M127" s="403">
        <f t="shared" si="55"/>
        <v>5650</v>
      </c>
      <c r="N127" s="252"/>
      <c r="O127" s="252"/>
    </row>
    <row r="128" spans="1:15" ht="12.75">
      <c r="A128" s="203" t="str">
        <f t="shared" si="56"/>
        <v>4</v>
      </c>
      <c r="B128" s="204" t="str">
        <f t="shared" si="57"/>
        <v>43</v>
      </c>
      <c r="C128" s="204">
        <v>4349</v>
      </c>
      <c r="D128" s="205" t="s">
        <v>362</v>
      </c>
      <c r="E128" s="201">
        <f t="shared" si="51"/>
        <v>122</v>
      </c>
      <c r="F128" s="311"/>
      <c r="G128" s="206">
        <v>122</v>
      </c>
      <c r="H128" s="207">
        <f t="shared" si="52"/>
        <v>0</v>
      </c>
      <c r="I128" s="311"/>
      <c r="J128" s="206"/>
      <c r="K128" s="392">
        <f t="shared" si="53"/>
        <v>122</v>
      </c>
      <c r="L128" s="311">
        <f t="shared" si="54"/>
        <v>0</v>
      </c>
      <c r="M128" s="403">
        <f t="shared" si="55"/>
        <v>122</v>
      </c>
      <c r="N128" s="252"/>
      <c r="O128" s="252"/>
    </row>
    <row r="129" spans="1:15" ht="12.75">
      <c r="A129" s="203" t="str">
        <f t="shared" si="56"/>
        <v>4</v>
      </c>
      <c r="B129" s="204" t="str">
        <f t="shared" si="57"/>
        <v>43</v>
      </c>
      <c r="C129" s="204">
        <v>4351</v>
      </c>
      <c r="D129" s="205" t="s">
        <v>355</v>
      </c>
      <c r="E129" s="201">
        <f t="shared" si="51"/>
        <v>97321</v>
      </c>
      <c r="F129" s="311"/>
      <c r="G129" s="206">
        <v>97321</v>
      </c>
      <c r="H129" s="207">
        <f t="shared" si="52"/>
        <v>50475</v>
      </c>
      <c r="I129" s="311">
        <v>50000</v>
      </c>
      <c r="J129" s="206">
        <v>475</v>
      </c>
      <c r="K129" s="392">
        <f t="shared" si="53"/>
        <v>147796</v>
      </c>
      <c r="L129" s="311">
        <f t="shared" si="54"/>
        <v>50000</v>
      </c>
      <c r="M129" s="403">
        <f t="shared" si="55"/>
        <v>97796</v>
      </c>
      <c r="N129" s="252"/>
      <c r="O129" s="252"/>
    </row>
    <row r="130" spans="1:15" ht="12.75">
      <c r="A130" s="203" t="str">
        <f t="shared" si="56"/>
        <v>4</v>
      </c>
      <c r="B130" s="204" t="str">
        <f t="shared" si="57"/>
        <v>43</v>
      </c>
      <c r="C130" s="204">
        <v>4356</v>
      </c>
      <c r="D130" s="205" t="s">
        <v>363</v>
      </c>
      <c r="E130" s="201">
        <f t="shared" si="51"/>
        <v>1724</v>
      </c>
      <c r="F130" s="311"/>
      <c r="G130" s="206">
        <v>1724</v>
      </c>
      <c r="H130" s="207">
        <f t="shared" si="52"/>
        <v>0</v>
      </c>
      <c r="I130" s="311"/>
      <c r="J130" s="206"/>
      <c r="K130" s="392">
        <f t="shared" si="53"/>
        <v>1724</v>
      </c>
      <c r="L130" s="311">
        <f t="shared" si="54"/>
        <v>0</v>
      </c>
      <c r="M130" s="403">
        <f t="shared" si="55"/>
        <v>1724</v>
      </c>
      <c r="N130" s="252"/>
      <c r="O130" s="252"/>
    </row>
    <row r="131" spans="1:15" ht="12.75">
      <c r="A131" s="203" t="str">
        <f t="shared" si="56"/>
        <v>4</v>
      </c>
      <c r="B131" s="204" t="str">
        <f t="shared" si="57"/>
        <v>43</v>
      </c>
      <c r="C131" s="204">
        <v>4357</v>
      </c>
      <c r="D131" s="205" t="s">
        <v>357</v>
      </c>
      <c r="E131" s="201">
        <f t="shared" si="51"/>
        <v>253825</v>
      </c>
      <c r="F131" s="311">
        <v>253815</v>
      </c>
      <c r="G131" s="206">
        <v>10</v>
      </c>
      <c r="H131" s="207">
        <f t="shared" si="52"/>
        <v>1500</v>
      </c>
      <c r="I131" s="311">
        <v>1500</v>
      </c>
      <c r="J131" s="206"/>
      <c r="K131" s="392">
        <f t="shared" si="53"/>
        <v>255325</v>
      </c>
      <c r="L131" s="311">
        <f t="shared" si="54"/>
        <v>255315</v>
      </c>
      <c r="M131" s="403">
        <f t="shared" si="55"/>
        <v>10</v>
      </c>
      <c r="N131" s="252"/>
      <c r="O131" s="252"/>
    </row>
    <row r="132" spans="1:15" ht="12.75">
      <c r="A132" s="203" t="str">
        <f t="shared" si="56"/>
        <v>4</v>
      </c>
      <c r="B132" s="204" t="str">
        <f t="shared" si="57"/>
        <v>43</v>
      </c>
      <c r="C132" s="204">
        <v>4359</v>
      </c>
      <c r="D132" s="205" t="s">
        <v>402</v>
      </c>
      <c r="E132" s="201">
        <f t="shared" si="51"/>
        <v>48109</v>
      </c>
      <c r="F132" s="311">
        <v>45000</v>
      </c>
      <c r="G132" s="206">
        <v>3109</v>
      </c>
      <c r="H132" s="207">
        <f t="shared" si="52"/>
        <v>0</v>
      </c>
      <c r="I132" s="311"/>
      <c r="J132" s="206"/>
      <c r="K132" s="392">
        <f t="shared" si="53"/>
        <v>48109</v>
      </c>
      <c r="L132" s="311">
        <f t="shared" si="54"/>
        <v>45000</v>
      </c>
      <c r="M132" s="403">
        <f t="shared" si="55"/>
        <v>3109</v>
      </c>
      <c r="N132" s="252"/>
      <c r="O132" s="252"/>
    </row>
    <row r="133" spans="1:15" ht="12.75">
      <c r="A133" s="203" t="str">
        <f t="shared" si="56"/>
        <v>4</v>
      </c>
      <c r="B133" s="204" t="str">
        <f t="shared" si="57"/>
        <v>43</v>
      </c>
      <c r="C133" s="204">
        <v>4373</v>
      </c>
      <c r="D133" s="205" t="s">
        <v>364</v>
      </c>
      <c r="E133" s="201">
        <f t="shared" si="51"/>
        <v>854</v>
      </c>
      <c r="F133" s="311"/>
      <c r="G133" s="206">
        <v>854</v>
      </c>
      <c r="H133" s="207">
        <f t="shared" si="52"/>
        <v>0</v>
      </c>
      <c r="I133" s="311"/>
      <c r="J133" s="206"/>
      <c r="K133" s="392">
        <f>+L133+M133</f>
        <v>854</v>
      </c>
      <c r="L133" s="311">
        <f t="shared" si="54"/>
        <v>0</v>
      </c>
      <c r="M133" s="403">
        <f t="shared" si="55"/>
        <v>854</v>
      </c>
      <c r="N133" s="252"/>
      <c r="O133" s="252"/>
    </row>
    <row r="134" spans="1:15" ht="12.75">
      <c r="A134" s="203" t="str">
        <f t="shared" si="56"/>
        <v>4</v>
      </c>
      <c r="B134" s="204" t="str">
        <f t="shared" si="57"/>
        <v>43</v>
      </c>
      <c r="C134" s="204">
        <v>4375</v>
      </c>
      <c r="D134" s="205" t="s">
        <v>419</v>
      </c>
      <c r="E134" s="201">
        <f t="shared" si="51"/>
        <v>0</v>
      </c>
      <c r="F134" s="311"/>
      <c r="G134" s="206"/>
      <c r="H134" s="207">
        <f t="shared" si="52"/>
        <v>5550</v>
      </c>
      <c r="I134" s="311">
        <v>5550</v>
      </c>
      <c r="J134" s="206"/>
      <c r="K134" s="392">
        <f>+L134+M134</f>
        <v>5550</v>
      </c>
      <c r="L134" s="311">
        <f t="shared" si="54"/>
        <v>5550</v>
      </c>
      <c r="M134" s="403">
        <f t="shared" si="55"/>
        <v>0</v>
      </c>
      <c r="N134" s="252"/>
      <c r="O134" s="252"/>
    </row>
    <row r="135" spans="1:15" ht="12.75">
      <c r="A135" s="203" t="str">
        <f t="shared" si="56"/>
        <v>4</v>
      </c>
      <c r="B135" s="204" t="str">
        <f t="shared" si="57"/>
        <v>43</v>
      </c>
      <c r="C135" s="204">
        <v>4379</v>
      </c>
      <c r="D135" s="205" t="s">
        <v>365</v>
      </c>
      <c r="E135" s="201">
        <f t="shared" si="51"/>
        <v>1520</v>
      </c>
      <c r="F135" s="311">
        <v>995</v>
      </c>
      <c r="G135" s="206">
        <v>525</v>
      </c>
      <c r="H135" s="207"/>
      <c r="I135" s="311"/>
      <c r="J135" s="206"/>
      <c r="K135" s="392">
        <f>+L135+M135</f>
        <v>1520</v>
      </c>
      <c r="L135" s="311">
        <f t="shared" si="54"/>
        <v>995</v>
      </c>
      <c r="M135" s="403">
        <f t="shared" si="55"/>
        <v>525</v>
      </c>
      <c r="N135" s="252"/>
      <c r="O135" s="252"/>
    </row>
    <row r="136" spans="1:15" ht="12.75">
      <c r="A136" s="203" t="str">
        <f t="shared" si="56"/>
        <v>4</v>
      </c>
      <c r="B136" s="204" t="str">
        <f t="shared" si="57"/>
        <v>43</v>
      </c>
      <c r="C136" s="204">
        <v>4399</v>
      </c>
      <c r="D136" s="205" t="s">
        <v>391</v>
      </c>
      <c r="E136" s="201">
        <f t="shared" si="51"/>
        <v>1219</v>
      </c>
      <c r="F136" s="311">
        <v>1200</v>
      </c>
      <c r="G136" s="206">
        <v>19</v>
      </c>
      <c r="H136" s="207"/>
      <c r="I136" s="311"/>
      <c r="J136" s="206"/>
      <c r="K136" s="392">
        <f>+L136+M136</f>
        <v>1219</v>
      </c>
      <c r="L136" s="311">
        <f>+F136+I136</f>
        <v>1200</v>
      </c>
      <c r="M136" s="403">
        <f>+G136+J136</f>
        <v>19</v>
      </c>
      <c r="N136" s="252"/>
      <c r="O136" s="252"/>
    </row>
    <row r="137" spans="1:15" ht="12.75">
      <c r="A137" s="208" t="s">
        <v>433</v>
      </c>
      <c r="B137" s="209"/>
      <c r="C137" s="210"/>
      <c r="D137" s="211"/>
      <c r="E137" s="212">
        <f>SUM(E121:E136)</f>
        <v>426986</v>
      </c>
      <c r="F137" s="213">
        <f>SUM(F121:F136)</f>
        <v>313952</v>
      </c>
      <c r="G137" s="213">
        <f>SUM(G121:G136)</f>
        <v>113034</v>
      </c>
      <c r="H137" s="212">
        <f>SUM(H121:H135)</f>
        <v>90677</v>
      </c>
      <c r="I137" s="213">
        <f>SUM(I121:I135)</f>
        <v>90202</v>
      </c>
      <c r="J137" s="213">
        <f>SUM(J121:J135)</f>
        <v>475</v>
      </c>
      <c r="K137" s="393">
        <f>SUM(K121:K136)</f>
        <v>517663</v>
      </c>
      <c r="L137" s="213">
        <f>SUM(L121:L136)</f>
        <v>404154</v>
      </c>
      <c r="M137" s="388">
        <f>SUM(M121:M136)</f>
        <v>113509</v>
      </c>
      <c r="N137" s="252"/>
      <c r="O137" s="252"/>
    </row>
    <row r="138" spans="1:15" ht="13.5" thickBot="1">
      <c r="A138" s="214"/>
      <c r="B138" s="215"/>
      <c r="C138" s="216"/>
      <c r="D138" s="217"/>
      <c r="E138" s="218"/>
      <c r="F138" s="312"/>
      <c r="G138" s="219"/>
      <c r="H138" s="218"/>
      <c r="I138" s="312"/>
      <c r="J138" s="219"/>
      <c r="K138" s="394"/>
      <c r="L138" s="312"/>
      <c r="M138" s="390"/>
      <c r="N138" s="252"/>
      <c r="O138" s="252"/>
    </row>
    <row r="139" spans="1:15" ht="14.25" thickBot="1" thickTop="1">
      <c r="A139" s="221" t="s">
        <v>132</v>
      </c>
      <c r="B139" s="222"/>
      <c r="C139" s="222"/>
      <c r="D139" s="223"/>
      <c r="E139" s="224">
        <f>+E137+E119</f>
        <v>437650</v>
      </c>
      <c r="F139" s="225">
        <f>+F137+F119</f>
        <v>313952</v>
      </c>
      <c r="G139" s="225">
        <f>+G137+G119</f>
        <v>123698</v>
      </c>
      <c r="H139" s="224">
        <f>+H137</f>
        <v>90677</v>
      </c>
      <c r="I139" s="225">
        <f>I137+I119</f>
        <v>90202</v>
      </c>
      <c r="J139" s="225">
        <f>+J137+J119</f>
        <v>475</v>
      </c>
      <c r="K139" s="395">
        <f>+K137+K119</f>
        <v>528327</v>
      </c>
      <c r="L139" s="225">
        <f>+L137+L119</f>
        <v>404154</v>
      </c>
      <c r="M139" s="401">
        <f>+M137+M119</f>
        <v>124173</v>
      </c>
      <c r="N139" s="252"/>
      <c r="O139" s="252"/>
    </row>
    <row r="140" spans="1:15" ht="13.5" thickTop="1">
      <c r="A140" s="244"/>
      <c r="B140" s="245"/>
      <c r="C140" s="245"/>
      <c r="D140" s="246"/>
      <c r="E140" s="247"/>
      <c r="F140" s="248"/>
      <c r="G140" s="248"/>
      <c r="H140" s="247"/>
      <c r="I140" s="248"/>
      <c r="J140" s="248"/>
      <c r="K140" s="400"/>
      <c r="L140" s="248"/>
      <c r="M140" s="408"/>
      <c r="N140" s="252"/>
      <c r="O140" s="252"/>
    </row>
    <row r="141" spans="1:15" ht="12.75">
      <c r="A141" s="203" t="str">
        <f>MID(C141,1,1)</f>
        <v>5</v>
      </c>
      <c r="B141" s="204" t="str">
        <f>MID(C141,1,2)</f>
        <v>52</v>
      </c>
      <c r="C141" s="204">
        <v>5212</v>
      </c>
      <c r="D141" s="205" t="s">
        <v>284</v>
      </c>
      <c r="E141" s="207">
        <f>+F141+G141</f>
        <v>917</v>
      </c>
      <c r="F141" s="311"/>
      <c r="G141" s="206">
        <v>917</v>
      </c>
      <c r="H141" s="207">
        <f>+I141+J141</f>
        <v>0</v>
      </c>
      <c r="I141" s="311"/>
      <c r="J141" s="206"/>
      <c r="K141" s="392">
        <f>+L141+M141</f>
        <v>917</v>
      </c>
      <c r="L141" s="311">
        <f aca="true" t="shared" si="58" ref="L141:M143">+F141+I141</f>
        <v>0</v>
      </c>
      <c r="M141" s="407">
        <f t="shared" si="58"/>
        <v>917</v>
      </c>
      <c r="N141" s="252"/>
      <c r="O141" s="252"/>
    </row>
    <row r="142" spans="1:15" ht="12.75">
      <c r="A142" s="203" t="str">
        <f>MID(C142,1,1)</f>
        <v>5</v>
      </c>
      <c r="B142" s="204" t="str">
        <f>MID(C142,1,2)</f>
        <v>52</v>
      </c>
      <c r="C142" s="204">
        <v>5262</v>
      </c>
      <c r="D142" s="343" t="s">
        <v>285</v>
      </c>
      <c r="E142" s="207">
        <f>+F142+G142</f>
        <v>2008</v>
      </c>
      <c r="F142" s="311">
        <v>2008</v>
      </c>
      <c r="G142" s="206"/>
      <c r="H142" s="207">
        <f>+I142+J142</f>
        <v>0</v>
      </c>
      <c r="I142" s="311"/>
      <c r="J142" s="206"/>
      <c r="K142" s="392">
        <f>+L142+M142</f>
        <v>2008</v>
      </c>
      <c r="L142" s="311">
        <f t="shared" si="58"/>
        <v>2008</v>
      </c>
      <c r="M142" s="407">
        <f t="shared" si="58"/>
        <v>0</v>
      </c>
      <c r="N142" s="252"/>
      <c r="O142" s="252"/>
    </row>
    <row r="143" spans="1:15" ht="12.75">
      <c r="A143" s="203" t="str">
        <f>MID(C143,1,1)</f>
        <v>5</v>
      </c>
      <c r="B143" s="204" t="str">
        <f>MID(C143,1,2)</f>
        <v>52</v>
      </c>
      <c r="C143" s="204">
        <v>5299</v>
      </c>
      <c r="D143" s="343" t="s">
        <v>439</v>
      </c>
      <c r="E143" s="207">
        <f>+F143+G143</f>
        <v>30</v>
      </c>
      <c r="F143" s="311"/>
      <c r="G143" s="206">
        <v>30</v>
      </c>
      <c r="H143" s="207"/>
      <c r="I143" s="311"/>
      <c r="J143" s="206"/>
      <c r="K143" s="392">
        <f>+L143+M143</f>
        <v>30</v>
      </c>
      <c r="L143" s="311">
        <f t="shared" si="58"/>
        <v>0</v>
      </c>
      <c r="M143" s="407">
        <f t="shared" si="58"/>
        <v>30</v>
      </c>
      <c r="N143" s="252"/>
      <c r="O143" s="252"/>
    </row>
    <row r="144" spans="1:15" ht="12.75">
      <c r="A144" s="208" t="s">
        <v>246</v>
      </c>
      <c r="B144" s="209"/>
      <c r="C144" s="210"/>
      <c r="D144" s="211"/>
      <c r="E144" s="212">
        <f aca="true" t="shared" si="59" ref="E144:M144">SUM(E141:E143)</f>
        <v>2955</v>
      </c>
      <c r="F144" s="213">
        <f t="shared" si="59"/>
        <v>2008</v>
      </c>
      <c r="G144" s="213">
        <f t="shared" si="59"/>
        <v>947</v>
      </c>
      <c r="H144" s="212">
        <f t="shared" si="59"/>
        <v>0</v>
      </c>
      <c r="I144" s="213">
        <f t="shared" si="59"/>
        <v>0</v>
      </c>
      <c r="J144" s="213">
        <f t="shared" si="59"/>
        <v>0</v>
      </c>
      <c r="K144" s="393">
        <f t="shared" si="59"/>
        <v>2955</v>
      </c>
      <c r="L144" s="213">
        <f t="shared" si="59"/>
        <v>2008</v>
      </c>
      <c r="M144" s="388">
        <f t="shared" si="59"/>
        <v>947</v>
      </c>
      <c r="N144" s="252"/>
      <c r="O144" s="252"/>
    </row>
    <row r="145" spans="1:15" ht="12.75">
      <c r="A145" s="203"/>
      <c r="B145" s="230"/>
      <c r="C145" s="204"/>
      <c r="D145" s="205"/>
      <c r="E145" s="231"/>
      <c r="F145" s="315"/>
      <c r="G145" s="232"/>
      <c r="H145" s="231"/>
      <c r="I145" s="315"/>
      <c r="J145" s="232"/>
      <c r="K145" s="397"/>
      <c r="L145" s="315"/>
      <c r="M145" s="404"/>
      <c r="N145" s="252"/>
      <c r="O145" s="252"/>
    </row>
    <row r="146" spans="1:15" ht="12.75">
      <c r="A146" s="203" t="str">
        <f>MID(C146,1,1)</f>
        <v>5</v>
      </c>
      <c r="B146" s="204" t="str">
        <f>MID(C146,1,2)</f>
        <v>53</v>
      </c>
      <c r="C146" s="204">
        <v>5311</v>
      </c>
      <c r="D146" s="205" t="s">
        <v>176</v>
      </c>
      <c r="E146" s="201">
        <f>+F146+G146</f>
        <v>334654</v>
      </c>
      <c r="F146" s="311">
        <v>334171</v>
      </c>
      <c r="G146" s="206">
        <v>483</v>
      </c>
      <c r="H146" s="207">
        <f>+I146+J146</f>
        <v>19088</v>
      </c>
      <c r="I146" s="311">
        <v>18988</v>
      </c>
      <c r="J146" s="206">
        <v>100</v>
      </c>
      <c r="K146" s="392">
        <f>+L146+M146</f>
        <v>353742</v>
      </c>
      <c r="L146" s="311">
        <f aca="true" t="shared" si="60" ref="L146:M148">+F146+I146</f>
        <v>353159</v>
      </c>
      <c r="M146" s="403">
        <f t="shared" si="60"/>
        <v>583</v>
      </c>
      <c r="N146" s="252"/>
      <c r="O146" s="252"/>
    </row>
    <row r="147" spans="1:15" ht="12.75">
      <c r="A147" s="203" t="str">
        <f>MID(C147,1,1)</f>
        <v>5</v>
      </c>
      <c r="B147" s="204" t="str">
        <f>MID(C147,1,2)</f>
        <v>53</v>
      </c>
      <c r="C147" s="204">
        <v>5319</v>
      </c>
      <c r="D147" s="205" t="s">
        <v>440</v>
      </c>
      <c r="E147" s="201">
        <f>+F147+G147</f>
        <v>3173</v>
      </c>
      <c r="F147" s="311">
        <v>3154</v>
      </c>
      <c r="G147" s="206">
        <v>19</v>
      </c>
      <c r="H147" s="207">
        <f>+I147+J147</f>
        <v>0</v>
      </c>
      <c r="I147" s="311"/>
      <c r="J147" s="206"/>
      <c r="K147" s="392">
        <f>+L147+M147</f>
        <v>3173</v>
      </c>
      <c r="L147" s="311">
        <f t="shared" si="60"/>
        <v>3154</v>
      </c>
      <c r="M147" s="403">
        <f t="shared" si="60"/>
        <v>19</v>
      </c>
      <c r="N147" s="252"/>
      <c r="O147" s="252"/>
    </row>
    <row r="148" spans="1:15" ht="12.75">
      <c r="A148" s="203" t="str">
        <f>MID(C148,1,1)</f>
        <v>5</v>
      </c>
      <c r="B148" s="204" t="str">
        <f>MID(C148,1,2)</f>
        <v>53</v>
      </c>
      <c r="C148" s="204">
        <v>5399</v>
      </c>
      <c r="D148" s="205" t="s">
        <v>441</v>
      </c>
      <c r="E148" s="201">
        <f>+F148+G148</f>
        <v>500</v>
      </c>
      <c r="F148" s="311"/>
      <c r="G148" s="206">
        <v>500</v>
      </c>
      <c r="H148" s="207"/>
      <c r="I148" s="311"/>
      <c r="J148" s="206"/>
      <c r="K148" s="392">
        <f>+L148+M148</f>
        <v>500</v>
      </c>
      <c r="L148" s="311">
        <f t="shared" si="60"/>
        <v>0</v>
      </c>
      <c r="M148" s="403">
        <f t="shared" si="60"/>
        <v>500</v>
      </c>
      <c r="N148" s="252"/>
      <c r="O148" s="252"/>
    </row>
    <row r="149" spans="1:13" ht="12.75">
      <c r="A149" s="208" t="s">
        <v>134</v>
      </c>
      <c r="B149" s="209"/>
      <c r="C149" s="210"/>
      <c r="D149" s="211"/>
      <c r="E149" s="212">
        <f aca="true" t="shared" si="61" ref="E149:M149">SUM(E146:E148)</f>
        <v>338327</v>
      </c>
      <c r="F149" s="213">
        <f t="shared" si="61"/>
        <v>337325</v>
      </c>
      <c r="G149" s="213">
        <f t="shared" si="61"/>
        <v>1002</v>
      </c>
      <c r="H149" s="212">
        <f t="shared" si="61"/>
        <v>19088</v>
      </c>
      <c r="I149" s="213">
        <f t="shared" si="61"/>
        <v>18988</v>
      </c>
      <c r="J149" s="213">
        <f t="shared" si="61"/>
        <v>100</v>
      </c>
      <c r="K149" s="393">
        <f t="shared" si="61"/>
        <v>357415</v>
      </c>
      <c r="L149" s="213">
        <f t="shared" si="61"/>
        <v>356313</v>
      </c>
      <c r="M149" s="388">
        <f t="shared" si="61"/>
        <v>1102</v>
      </c>
    </row>
    <row r="150" spans="1:13" ht="12.75">
      <c r="A150" s="203"/>
      <c r="B150" s="230"/>
      <c r="C150" s="204"/>
      <c r="D150" s="205"/>
      <c r="E150" s="231"/>
      <c r="F150" s="315"/>
      <c r="G150" s="232"/>
      <c r="H150" s="231"/>
      <c r="I150" s="315"/>
      <c r="J150" s="232"/>
      <c r="K150" s="397"/>
      <c r="L150" s="315"/>
      <c r="M150" s="404"/>
    </row>
    <row r="151" spans="1:13" ht="12.75">
      <c r="A151" s="203" t="str">
        <f>MID(C151,1,1)</f>
        <v>5</v>
      </c>
      <c r="B151" s="204" t="str">
        <f>MID(C151,1,2)</f>
        <v>55</v>
      </c>
      <c r="C151" s="204">
        <v>5512</v>
      </c>
      <c r="D151" s="205" t="s">
        <v>177</v>
      </c>
      <c r="E151" s="201">
        <f>+F151+G151</f>
        <v>6004</v>
      </c>
      <c r="F151" s="311"/>
      <c r="G151" s="206">
        <v>6004</v>
      </c>
      <c r="H151" s="207">
        <f>+I151+J151</f>
        <v>9480</v>
      </c>
      <c r="I151" s="311">
        <v>7800</v>
      </c>
      <c r="J151" s="206">
        <v>1680</v>
      </c>
      <c r="K151" s="392">
        <f>+L151+M151</f>
        <v>15484</v>
      </c>
      <c r="L151" s="311">
        <f aca="true" t="shared" si="62" ref="L151:M153">+F151+I151</f>
        <v>7800</v>
      </c>
      <c r="M151" s="403">
        <f t="shared" si="62"/>
        <v>7684</v>
      </c>
    </row>
    <row r="152" spans="1:13" ht="12.75">
      <c r="A152" s="203" t="str">
        <f>MID(C152,1,1)</f>
        <v>5</v>
      </c>
      <c r="B152" s="204" t="str">
        <f>MID(C152,1,2)</f>
        <v>55</v>
      </c>
      <c r="C152" s="204">
        <v>5519</v>
      </c>
      <c r="D152" s="205" t="s">
        <v>286</v>
      </c>
      <c r="E152" s="201">
        <f>+F152+G152</f>
        <v>281</v>
      </c>
      <c r="F152" s="311"/>
      <c r="G152" s="206">
        <v>281</v>
      </c>
      <c r="H152" s="207">
        <f>+I152+J152</f>
        <v>0</v>
      </c>
      <c r="I152" s="311"/>
      <c r="J152" s="206"/>
      <c r="K152" s="392">
        <f>+L152+M152</f>
        <v>281</v>
      </c>
      <c r="L152" s="311">
        <f t="shared" si="62"/>
        <v>0</v>
      </c>
      <c r="M152" s="403">
        <f t="shared" si="62"/>
        <v>281</v>
      </c>
    </row>
    <row r="153" spans="1:13" ht="12.75">
      <c r="A153" s="203" t="str">
        <f>MID(C153,1,1)</f>
        <v>5</v>
      </c>
      <c r="B153" s="204" t="str">
        <f>MID(C153,1,2)</f>
        <v>55</v>
      </c>
      <c r="C153" s="204">
        <v>5563</v>
      </c>
      <c r="D153" s="205" t="s">
        <v>214</v>
      </c>
      <c r="E153" s="201">
        <f>+F153+G153</f>
        <v>3000</v>
      </c>
      <c r="F153" s="311">
        <v>3000</v>
      </c>
      <c r="G153" s="206"/>
      <c r="H153" s="207">
        <f>+I153+J153</f>
        <v>0</v>
      </c>
      <c r="I153" s="311"/>
      <c r="J153" s="206"/>
      <c r="K153" s="392">
        <f>+L153+M153</f>
        <v>3000</v>
      </c>
      <c r="L153" s="311">
        <f t="shared" si="62"/>
        <v>3000</v>
      </c>
      <c r="M153" s="403">
        <f t="shared" si="62"/>
        <v>0</v>
      </c>
    </row>
    <row r="154" spans="1:13" ht="12.75">
      <c r="A154" s="208" t="s">
        <v>399</v>
      </c>
      <c r="B154" s="209"/>
      <c r="C154" s="210"/>
      <c r="D154" s="211"/>
      <c r="E154" s="212">
        <f>SUM(E151:E153)</f>
        <v>9285</v>
      </c>
      <c r="F154" s="213">
        <f>SUM(F151:F153)</f>
        <v>3000</v>
      </c>
      <c r="G154" s="213">
        <f>SUM(G151:G152)</f>
        <v>6285</v>
      </c>
      <c r="H154" s="212">
        <f>SUM(H151:H153)</f>
        <v>9480</v>
      </c>
      <c r="I154" s="213">
        <f>SUM(I151:I153)</f>
        <v>7800</v>
      </c>
      <c r="J154" s="213">
        <f>SUM(J151:J152)</f>
        <v>1680</v>
      </c>
      <c r="K154" s="393">
        <f>SUM(K151:K153)</f>
        <v>18765</v>
      </c>
      <c r="L154" s="213">
        <f>SUM(L151:L153)</f>
        <v>10800</v>
      </c>
      <c r="M154" s="388">
        <f>SUM(M151:M152)</f>
        <v>7965</v>
      </c>
    </row>
    <row r="155" spans="1:13" ht="13.5" thickBot="1">
      <c r="A155" s="214"/>
      <c r="B155" s="215"/>
      <c r="C155" s="216"/>
      <c r="D155" s="217"/>
      <c r="E155" s="218"/>
      <c r="F155" s="312"/>
      <c r="G155" s="219"/>
      <c r="H155" s="218"/>
      <c r="I155" s="312"/>
      <c r="J155" s="219"/>
      <c r="K155" s="394"/>
      <c r="L155" s="312"/>
      <c r="M155" s="390"/>
    </row>
    <row r="156" spans="1:13" ht="14.25" thickBot="1" thickTop="1">
      <c r="A156" s="233" t="s">
        <v>135</v>
      </c>
      <c r="B156" s="234"/>
      <c r="C156" s="234"/>
      <c r="D156" s="235"/>
      <c r="E156" s="236">
        <f>+E144+E149+E154</f>
        <v>350567</v>
      </c>
      <c r="F156" s="237">
        <f>+F144+F149+F154</f>
        <v>342333</v>
      </c>
      <c r="G156" s="237">
        <f>+G154+G149+G144</f>
        <v>8234</v>
      </c>
      <c r="H156" s="236">
        <f>+H149+H154+H144</f>
        <v>28568</v>
      </c>
      <c r="I156" s="237">
        <f>+I149+I154+I144</f>
        <v>26788</v>
      </c>
      <c r="J156" s="237">
        <f>+J149+J154+J144</f>
        <v>1780</v>
      </c>
      <c r="K156" s="398">
        <f>+K144+K149+K154</f>
        <v>379135</v>
      </c>
      <c r="L156" s="237">
        <f>+L144+L149+L154</f>
        <v>369121</v>
      </c>
      <c r="M156" s="406">
        <f>+M144+M149+M154</f>
        <v>10014</v>
      </c>
    </row>
    <row r="157" spans="1:13" ht="13.5" thickTop="1">
      <c r="A157" s="244"/>
      <c r="B157" s="245"/>
      <c r="C157" s="245"/>
      <c r="D157" s="246"/>
      <c r="E157" s="247"/>
      <c r="F157" s="248"/>
      <c r="G157" s="248"/>
      <c r="H157" s="247"/>
      <c r="I157" s="248"/>
      <c r="J157" s="248"/>
      <c r="K157" s="400"/>
      <c r="L157" s="248"/>
      <c r="M157" s="408"/>
    </row>
    <row r="158" spans="1:13" ht="12.75">
      <c r="A158" s="203" t="str">
        <f>MID(C158,1,1)</f>
        <v>6</v>
      </c>
      <c r="B158" s="204" t="str">
        <f>MID(C158,1,2)</f>
        <v>61</v>
      </c>
      <c r="C158" s="204">
        <v>6112</v>
      </c>
      <c r="D158" s="205" t="s">
        <v>287</v>
      </c>
      <c r="E158" s="207">
        <f>+F158+G158</f>
        <v>104629</v>
      </c>
      <c r="F158" s="311">
        <v>18850</v>
      </c>
      <c r="G158" s="206">
        <v>85779</v>
      </c>
      <c r="H158" s="207"/>
      <c r="I158" s="311"/>
      <c r="J158" s="206"/>
      <c r="K158" s="392">
        <f>+L158+M158</f>
        <v>104629</v>
      </c>
      <c r="L158" s="311">
        <f>+F158+I158</f>
        <v>18850</v>
      </c>
      <c r="M158" s="403">
        <f>+G158+J158</f>
        <v>85779</v>
      </c>
    </row>
    <row r="159" spans="1:13" ht="15.75">
      <c r="A159" s="203" t="str">
        <f>MID(C159,1,1)</f>
        <v>6</v>
      </c>
      <c r="B159" s="204" t="str">
        <f>MID(C159,1,2)</f>
        <v>61</v>
      </c>
      <c r="C159" s="204">
        <v>6171</v>
      </c>
      <c r="D159" s="205" t="s">
        <v>306</v>
      </c>
      <c r="E159" s="360">
        <f>+F159+G159-392</f>
        <v>1407115</v>
      </c>
      <c r="F159" s="311">
        <v>870957</v>
      </c>
      <c r="G159" s="206">
        <v>536550</v>
      </c>
      <c r="H159" s="207">
        <f>+I159+J159</f>
        <v>104703</v>
      </c>
      <c r="I159" s="311">
        <v>98500</v>
      </c>
      <c r="J159" s="206">
        <v>6203</v>
      </c>
      <c r="K159" s="392">
        <f>+L159+M159-392</f>
        <v>1511818</v>
      </c>
      <c r="L159" s="311">
        <f>+F159+I159</f>
        <v>969457</v>
      </c>
      <c r="M159" s="403">
        <f>+G159+J159</f>
        <v>542753</v>
      </c>
    </row>
    <row r="160" spans="1:13" ht="12.75">
      <c r="A160" s="208" t="s">
        <v>301</v>
      </c>
      <c r="B160" s="209"/>
      <c r="C160" s="210"/>
      <c r="D160" s="211"/>
      <c r="E160" s="212">
        <f>SUM(E158:E159)</f>
        <v>1511744</v>
      </c>
      <c r="F160" s="213">
        <f>SUM(F158:F159)</f>
        <v>889807</v>
      </c>
      <c r="G160" s="213">
        <f>SUM(G158:G159)</f>
        <v>622329</v>
      </c>
      <c r="H160" s="212">
        <f>SUM(H158:H159)</f>
        <v>104703</v>
      </c>
      <c r="I160" s="213">
        <f>SUM(I158:I159)</f>
        <v>98500</v>
      </c>
      <c r="J160" s="213">
        <f>SUM(J159:J159)</f>
        <v>6203</v>
      </c>
      <c r="K160" s="393">
        <f>SUM(K158:K159)</f>
        <v>1616447</v>
      </c>
      <c r="L160" s="213">
        <f>SUM(L158:L159)</f>
        <v>988307</v>
      </c>
      <c r="M160" s="388">
        <f>SUM(M158:M159)</f>
        <v>628532</v>
      </c>
    </row>
    <row r="161" spans="1:13" ht="12.75">
      <c r="A161" s="203"/>
      <c r="B161" s="230"/>
      <c r="C161" s="204"/>
      <c r="D161" s="205"/>
      <c r="E161" s="231"/>
      <c r="F161" s="315"/>
      <c r="G161" s="232"/>
      <c r="H161" s="231"/>
      <c r="I161" s="315"/>
      <c r="J161" s="232"/>
      <c r="K161" s="397"/>
      <c r="L161" s="315"/>
      <c r="M161" s="404"/>
    </row>
    <row r="162" spans="1:13" ht="12.75">
      <c r="A162" s="203" t="str">
        <f>MID(C162,1,1)</f>
        <v>6</v>
      </c>
      <c r="B162" s="204" t="str">
        <f>MID(C162,1,2)</f>
        <v>62</v>
      </c>
      <c r="C162" s="204">
        <v>6211</v>
      </c>
      <c r="D162" s="205" t="s">
        <v>178</v>
      </c>
      <c r="E162" s="201">
        <f>+F162+G162</f>
        <v>6762</v>
      </c>
      <c r="F162" s="311">
        <v>6762</v>
      </c>
      <c r="G162" s="206"/>
      <c r="H162" s="207">
        <f>+I162+J162</f>
        <v>1000</v>
      </c>
      <c r="I162" s="311">
        <v>1000</v>
      </c>
      <c r="J162" s="206"/>
      <c r="K162" s="392">
        <f>+L162+M162</f>
        <v>7762</v>
      </c>
      <c r="L162" s="311">
        <f aca="true" t="shared" si="63" ref="L162:M164">+F162+I162</f>
        <v>7762</v>
      </c>
      <c r="M162" s="403">
        <f t="shared" si="63"/>
        <v>0</v>
      </c>
    </row>
    <row r="163" spans="1:13" ht="12.75">
      <c r="A163" s="203" t="str">
        <f>MID(C163,1,1)</f>
        <v>6</v>
      </c>
      <c r="B163" s="204" t="str">
        <f>MID(C163,1,2)</f>
        <v>62</v>
      </c>
      <c r="C163" s="204">
        <v>6221</v>
      </c>
      <c r="D163" s="205" t="s">
        <v>395</v>
      </c>
      <c r="E163" s="201">
        <f>+F163+G163</f>
        <v>8</v>
      </c>
      <c r="F163" s="311"/>
      <c r="G163" s="206">
        <v>8</v>
      </c>
      <c r="H163" s="207"/>
      <c r="I163" s="311"/>
      <c r="J163" s="206"/>
      <c r="K163" s="392">
        <f>+L163+M163</f>
        <v>8</v>
      </c>
      <c r="L163" s="311">
        <f t="shared" si="63"/>
        <v>0</v>
      </c>
      <c r="M163" s="403">
        <f t="shared" si="63"/>
        <v>8</v>
      </c>
    </row>
    <row r="164" spans="1:13" ht="12.75">
      <c r="A164" s="203" t="str">
        <f>MID(C164,1,1)</f>
        <v>6</v>
      </c>
      <c r="B164" s="204" t="str">
        <f>MID(C164,1,2)</f>
        <v>62</v>
      </c>
      <c r="C164" s="204">
        <v>6223</v>
      </c>
      <c r="D164" s="205" t="s">
        <v>288</v>
      </c>
      <c r="E164" s="201">
        <f>+F164+G164</f>
        <v>9310</v>
      </c>
      <c r="F164" s="311">
        <v>8410</v>
      </c>
      <c r="G164" s="206">
        <v>900</v>
      </c>
      <c r="H164" s="207">
        <f>+I164+J164</f>
        <v>532</v>
      </c>
      <c r="I164" s="311"/>
      <c r="J164" s="206">
        <v>532</v>
      </c>
      <c r="K164" s="392">
        <f>+L164+M164</f>
        <v>9842</v>
      </c>
      <c r="L164" s="311">
        <f t="shared" si="63"/>
        <v>8410</v>
      </c>
      <c r="M164" s="403">
        <f t="shared" si="63"/>
        <v>1432</v>
      </c>
    </row>
    <row r="165" spans="1:13" ht="12.75">
      <c r="A165" s="208" t="s">
        <v>179</v>
      </c>
      <c r="B165" s="209"/>
      <c r="C165" s="210"/>
      <c r="D165" s="211"/>
      <c r="E165" s="212">
        <f aca="true" t="shared" si="64" ref="E165:M165">SUM(E162:E164)</f>
        <v>16080</v>
      </c>
      <c r="F165" s="213">
        <f t="shared" si="64"/>
        <v>15172</v>
      </c>
      <c r="G165" s="213">
        <f t="shared" si="64"/>
        <v>908</v>
      </c>
      <c r="H165" s="212">
        <f t="shared" si="64"/>
        <v>1532</v>
      </c>
      <c r="I165" s="213">
        <f t="shared" si="64"/>
        <v>1000</v>
      </c>
      <c r="J165" s="213">
        <f t="shared" si="64"/>
        <v>532</v>
      </c>
      <c r="K165" s="393">
        <f t="shared" si="64"/>
        <v>17612</v>
      </c>
      <c r="L165" s="213">
        <f t="shared" si="64"/>
        <v>16172</v>
      </c>
      <c r="M165" s="388">
        <f t="shared" si="64"/>
        <v>1440</v>
      </c>
    </row>
    <row r="166" spans="1:13" ht="12.75">
      <c r="A166" s="203"/>
      <c r="B166" s="230"/>
      <c r="C166" s="204"/>
      <c r="D166" s="205"/>
      <c r="E166" s="231"/>
      <c r="F166" s="315"/>
      <c r="G166" s="232"/>
      <c r="H166" s="231"/>
      <c r="I166" s="315"/>
      <c r="J166" s="232"/>
      <c r="K166" s="397"/>
      <c r="L166" s="315"/>
      <c r="M166" s="404"/>
    </row>
    <row r="167" spans="1:13" ht="12.75">
      <c r="A167" s="203" t="str">
        <f>MID(C167,1,1)</f>
        <v>6</v>
      </c>
      <c r="B167" s="204" t="str">
        <f>MID(C167,1,2)</f>
        <v>63</v>
      </c>
      <c r="C167" s="204">
        <v>6310</v>
      </c>
      <c r="D167" s="205" t="s">
        <v>138</v>
      </c>
      <c r="E167" s="201">
        <f>+F167+G167</f>
        <v>305537</v>
      </c>
      <c r="F167" s="311">
        <v>300568</v>
      </c>
      <c r="G167" s="206">
        <v>4969</v>
      </c>
      <c r="H167" s="207"/>
      <c r="I167" s="311"/>
      <c r="J167" s="206"/>
      <c r="K167" s="392">
        <f>+L167+M167</f>
        <v>305537</v>
      </c>
      <c r="L167" s="311">
        <f aca="true" t="shared" si="65" ref="L167:M169">+F167+I167</f>
        <v>300568</v>
      </c>
      <c r="M167" s="403">
        <f t="shared" si="65"/>
        <v>4969</v>
      </c>
    </row>
    <row r="168" spans="1:13" ht="12.75">
      <c r="A168" s="203" t="str">
        <f>MID(C168,1,1)</f>
        <v>6</v>
      </c>
      <c r="B168" s="204" t="str">
        <f>MID(C168,1,2)</f>
        <v>63</v>
      </c>
      <c r="C168" s="204">
        <v>6320</v>
      </c>
      <c r="D168" s="205" t="s">
        <v>320</v>
      </c>
      <c r="E168" s="201">
        <f>+F168+G168</f>
        <v>1752</v>
      </c>
      <c r="F168" s="311"/>
      <c r="G168" s="206">
        <v>1752</v>
      </c>
      <c r="H168" s="207"/>
      <c r="I168" s="311"/>
      <c r="J168" s="206"/>
      <c r="K168" s="392">
        <f>+L168+M168</f>
        <v>1752</v>
      </c>
      <c r="L168" s="311">
        <f t="shared" si="65"/>
        <v>0</v>
      </c>
      <c r="M168" s="403">
        <f t="shared" si="65"/>
        <v>1752</v>
      </c>
    </row>
    <row r="169" spans="1:13" ht="12.75">
      <c r="A169" s="203" t="str">
        <f>MID(C169,1,1)</f>
        <v>6</v>
      </c>
      <c r="B169" s="204" t="str">
        <f>MID(C169,1,2)</f>
        <v>63</v>
      </c>
      <c r="C169" s="204">
        <v>6399</v>
      </c>
      <c r="D169" s="205" t="s">
        <v>289</v>
      </c>
      <c r="E169" s="201">
        <f>+F169+G169</f>
        <v>110707</v>
      </c>
      <c r="F169" s="311">
        <v>100000</v>
      </c>
      <c r="G169" s="206">
        <v>10707</v>
      </c>
      <c r="H169" s="207"/>
      <c r="I169" s="311"/>
      <c r="J169" s="206"/>
      <c r="K169" s="392">
        <f>+L169+M169</f>
        <v>110707</v>
      </c>
      <c r="L169" s="311">
        <f t="shared" si="65"/>
        <v>100000</v>
      </c>
      <c r="M169" s="403">
        <f t="shared" si="65"/>
        <v>10707</v>
      </c>
    </row>
    <row r="170" spans="1:13" ht="12.75">
      <c r="A170" s="208" t="s">
        <v>139</v>
      </c>
      <c r="B170" s="209"/>
      <c r="C170" s="210"/>
      <c r="D170" s="211"/>
      <c r="E170" s="212">
        <f>SUM(E167:E169)</f>
        <v>417996</v>
      </c>
      <c r="F170" s="213">
        <f>SUM(F167:F169)</f>
        <v>400568</v>
      </c>
      <c r="G170" s="213">
        <f>SUM(G167:G169)</f>
        <v>17428</v>
      </c>
      <c r="H170" s="212"/>
      <c r="I170" s="213"/>
      <c r="J170" s="213"/>
      <c r="K170" s="393">
        <f>SUM(K167:K169)</f>
        <v>417996</v>
      </c>
      <c r="L170" s="213">
        <f>SUM(L167:L169)</f>
        <v>400568</v>
      </c>
      <c r="M170" s="388">
        <f>SUM(M167:M169)</f>
        <v>17428</v>
      </c>
    </row>
    <row r="171" spans="1:13" ht="12.75">
      <c r="A171" s="203"/>
      <c r="B171" s="230"/>
      <c r="C171" s="204"/>
      <c r="D171" s="205"/>
      <c r="E171" s="231"/>
      <c r="F171" s="315"/>
      <c r="G171" s="232"/>
      <c r="H171" s="231"/>
      <c r="I171" s="315"/>
      <c r="J171" s="232"/>
      <c r="K171" s="397"/>
      <c r="L171" s="315"/>
      <c r="M171" s="404"/>
    </row>
    <row r="172" spans="1:13" ht="15.75">
      <c r="A172" s="203" t="str">
        <f>MID(C172,1,1)</f>
        <v>6</v>
      </c>
      <c r="B172" s="204" t="str">
        <f>MID(C172,1,2)</f>
        <v>64</v>
      </c>
      <c r="C172" s="204">
        <v>6409</v>
      </c>
      <c r="D172" s="205" t="s">
        <v>305</v>
      </c>
      <c r="E172" s="360">
        <f>+F172+G172-958755</f>
        <v>32009</v>
      </c>
      <c r="F172" s="311">
        <v>985705</v>
      </c>
      <c r="G172" s="206">
        <v>5059</v>
      </c>
      <c r="H172" s="207">
        <f>+I172+J172</f>
        <v>1181</v>
      </c>
      <c r="I172" s="311"/>
      <c r="J172" s="206">
        <v>1181</v>
      </c>
      <c r="K172" s="392">
        <f>+L172+M172-958755</f>
        <v>33190</v>
      </c>
      <c r="L172" s="311">
        <f>+F172+I172</f>
        <v>985705</v>
      </c>
      <c r="M172" s="403">
        <f>+G172+J172</f>
        <v>6240</v>
      </c>
    </row>
    <row r="173" spans="1:13" ht="12.75">
      <c r="A173" s="208" t="s">
        <v>140</v>
      </c>
      <c r="B173" s="209"/>
      <c r="C173" s="210"/>
      <c r="D173" s="211"/>
      <c r="E173" s="212">
        <f aca="true" t="shared" si="66" ref="E173:M173">SUM(E172)</f>
        <v>32009</v>
      </c>
      <c r="F173" s="213">
        <f t="shared" si="66"/>
        <v>985705</v>
      </c>
      <c r="G173" s="213">
        <f t="shared" si="66"/>
        <v>5059</v>
      </c>
      <c r="H173" s="212">
        <f t="shared" si="66"/>
        <v>1181</v>
      </c>
      <c r="I173" s="213">
        <f t="shared" si="66"/>
        <v>0</v>
      </c>
      <c r="J173" s="213">
        <f t="shared" si="66"/>
        <v>1181</v>
      </c>
      <c r="K173" s="393">
        <f t="shared" si="66"/>
        <v>33190</v>
      </c>
      <c r="L173" s="213">
        <f t="shared" si="66"/>
        <v>985705</v>
      </c>
      <c r="M173" s="388">
        <f t="shared" si="66"/>
        <v>6240</v>
      </c>
    </row>
    <row r="174" spans="1:13" ht="13.5" thickBot="1">
      <c r="A174" s="214"/>
      <c r="B174" s="215"/>
      <c r="C174" s="216"/>
      <c r="D174" s="217"/>
      <c r="E174" s="218"/>
      <c r="F174" s="312"/>
      <c r="G174" s="219"/>
      <c r="H174" s="218"/>
      <c r="I174" s="312"/>
      <c r="J174" s="219"/>
      <c r="K174" s="218"/>
      <c r="L174" s="312"/>
      <c r="M174" s="220"/>
    </row>
    <row r="175" spans="1:13" ht="14.25" thickBot="1" thickTop="1">
      <c r="A175" s="221" t="s">
        <v>141</v>
      </c>
      <c r="B175" s="222"/>
      <c r="C175" s="222"/>
      <c r="D175" s="223"/>
      <c r="E175" s="224">
        <f>+E160+E165+E170+E173</f>
        <v>1977829</v>
      </c>
      <c r="F175" s="225">
        <f>+F160+F165+F170+F173</f>
        <v>2291252</v>
      </c>
      <c r="G175" s="225">
        <f>+G173+G170+G165+G160</f>
        <v>645724</v>
      </c>
      <c r="H175" s="224">
        <f>+H160+H165+H173</f>
        <v>107416</v>
      </c>
      <c r="I175" s="225">
        <f>I173+I170+I165+I160</f>
        <v>99500</v>
      </c>
      <c r="J175" s="225">
        <f>+J160+J165+J173</f>
        <v>7916</v>
      </c>
      <c r="K175" s="224">
        <f>+K160+K165+K170+K173</f>
        <v>2085245</v>
      </c>
      <c r="L175" s="225">
        <f>+L160+L165+L170+L173</f>
        <v>2390752</v>
      </c>
      <c r="M175" s="226">
        <f>+M160+M165+M170+M173</f>
        <v>653640</v>
      </c>
    </row>
    <row r="176" spans="1:13" ht="14.25" thickBot="1" thickTop="1">
      <c r="A176" s="244"/>
      <c r="B176" s="245"/>
      <c r="C176" s="245"/>
      <c r="D176" s="246"/>
      <c r="E176" s="247"/>
      <c r="F176" s="409"/>
      <c r="G176" s="248"/>
      <c r="H176" s="247"/>
      <c r="I176" s="409"/>
      <c r="J176" s="248"/>
      <c r="K176" s="247"/>
      <c r="L176" s="409"/>
      <c r="M176" s="249"/>
    </row>
    <row r="177" spans="1:13" ht="18.75" customHeight="1" thickBot="1">
      <c r="A177" s="415" t="s">
        <v>48</v>
      </c>
      <c r="B177" s="410"/>
      <c r="C177" s="410"/>
      <c r="D177" s="411"/>
      <c r="E177" s="412">
        <f>+E175+E156+E139+E112+E32+E9</f>
        <v>8276201</v>
      </c>
      <c r="F177" s="413">
        <f>+F175+F156+F139+F112+F32+F9</f>
        <v>7608360</v>
      </c>
      <c r="G177" s="413">
        <f>+G175+G156+G139+G112+G32+G9</f>
        <v>1626988</v>
      </c>
      <c r="H177" s="412">
        <f>+H175+H156+H139+H112+H32+H9</f>
        <v>3931803</v>
      </c>
      <c r="I177" s="413">
        <f>I9+I32+I112+I139+I156+I175</f>
        <v>3479405</v>
      </c>
      <c r="J177" s="413">
        <f>+J175+J156+J139+J112+J32+J9</f>
        <v>452498</v>
      </c>
      <c r="K177" s="412">
        <f>+K175+K156+K139+K112+K32+K9</f>
        <v>12208004</v>
      </c>
      <c r="L177" s="413">
        <f>+L175+L156+L139+L112+L32+L9</f>
        <v>11087765</v>
      </c>
      <c r="M177" s="414">
        <f>+M175+M156+M139+M112+M32+M9</f>
        <v>2079486</v>
      </c>
    </row>
    <row r="178" spans="7:12" ht="12.75">
      <c r="G178" s="252"/>
      <c r="H178" s="252"/>
      <c r="I178" s="252"/>
      <c r="J178" s="252"/>
      <c r="L178" s="252"/>
    </row>
    <row r="179" spans="1:13" ht="12.75">
      <c r="A179" s="340" t="s">
        <v>225</v>
      </c>
      <c r="F179" s="252"/>
      <c r="G179" s="252"/>
      <c r="H179" s="252"/>
      <c r="J179" s="252"/>
      <c r="K179" s="252"/>
      <c r="M179" s="252"/>
    </row>
    <row r="180" spans="6:12" ht="12.75">
      <c r="F180" s="252"/>
      <c r="G180" s="252"/>
      <c r="H180" s="252"/>
      <c r="I180" s="252"/>
      <c r="K180" s="252"/>
      <c r="L180" s="252"/>
    </row>
    <row r="181" spans="7:9" ht="12.75">
      <c r="G181" s="252"/>
      <c r="I181" s="252"/>
    </row>
    <row r="182" ht="12.75">
      <c r="G182" s="252"/>
    </row>
    <row r="183" spans="7:8" ht="12.75">
      <c r="G183" s="252"/>
      <c r="H183" s="252"/>
    </row>
    <row r="184" ht="12.75">
      <c r="G184" s="252"/>
    </row>
    <row r="185" ht="12.75">
      <c r="G185" s="252"/>
    </row>
    <row r="186" ht="12.75">
      <c r="G186" s="252"/>
    </row>
    <row r="187" ht="12.75">
      <c r="G187" s="252"/>
    </row>
    <row r="188" ht="12.75">
      <c r="G188" s="252"/>
    </row>
    <row r="189" ht="12.75">
      <c r="G189" s="252"/>
    </row>
    <row r="190" ht="12.75">
      <c r="G190" s="252"/>
    </row>
    <row r="191" ht="12.75">
      <c r="G191" s="252"/>
    </row>
    <row r="192" ht="12.75">
      <c r="G192" s="252"/>
    </row>
    <row r="193" ht="12.75">
      <c r="G193" s="252"/>
    </row>
    <row r="194" ht="12.75">
      <c r="G194" s="252"/>
    </row>
    <row r="195" ht="12.75">
      <c r="G195" s="252"/>
    </row>
    <row r="196" ht="12.75">
      <c r="G196" s="252"/>
    </row>
    <row r="197" ht="12.75">
      <c r="G197" s="252"/>
    </row>
    <row r="198" ht="12.75">
      <c r="G198" s="252"/>
    </row>
    <row r="199" ht="12.75">
      <c r="G199" s="252"/>
    </row>
    <row r="200" ht="12.75">
      <c r="G200" s="252"/>
    </row>
    <row r="201" ht="12.75">
      <c r="G201" s="252"/>
    </row>
    <row r="202" ht="12.75">
      <c r="G202" s="252"/>
    </row>
    <row r="203" ht="12.75">
      <c r="G203" s="252"/>
    </row>
    <row r="204" ht="12.75">
      <c r="G204" s="252"/>
    </row>
    <row r="205" ht="12.75">
      <c r="G205" s="252"/>
    </row>
    <row r="206" ht="12.75">
      <c r="G206" s="252"/>
    </row>
    <row r="207" ht="12.75">
      <c r="G207" s="252"/>
    </row>
    <row r="208" ht="12.75">
      <c r="G208" s="252"/>
    </row>
    <row r="209" ht="12.75">
      <c r="G209" s="252"/>
    </row>
    <row r="210" ht="12.75">
      <c r="G210" s="252"/>
    </row>
    <row r="211" ht="12.75">
      <c r="G211" s="252"/>
    </row>
    <row r="212" ht="12.75">
      <c r="G212" s="252"/>
    </row>
    <row r="213" ht="12.75">
      <c r="G213" s="252"/>
    </row>
    <row r="214" ht="12.75">
      <c r="G214" s="252"/>
    </row>
    <row r="215" ht="12.75">
      <c r="G215" s="252"/>
    </row>
    <row r="216" ht="12.75">
      <c r="G216" s="252"/>
    </row>
    <row r="217" ht="12.75">
      <c r="G217" s="252"/>
    </row>
    <row r="218" ht="12.75">
      <c r="G218" s="252"/>
    </row>
    <row r="219" ht="12.75">
      <c r="G219" s="252"/>
    </row>
    <row r="220" ht="12.75">
      <c r="G220" s="252"/>
    </row>
    <row r="221" ht="12.75">
      <c r="G221" s="252"/>
    </row>
    <row r="222" ht="12.75">
      <c r="G222" s="252"/>
    </row>
    <row r="223" ht="12.75">
      <c r="G223" s="252"/>
    </row>
    <row r="224" ht="12.75">
      <c r="G224" s="252"/>
    </row>
    <row r="225" ht="12.75">
      <c r="G225" s="252"/>
    </row>
    <row r="226" ht="12.75">
      <c r="G226" s="252"/>
    </row>
    <row r="227" ht="12.75">
      <c r="G227" s="252"/>
    </row>
    <row r="228" ht="12.75">
      <c r="G228" s="252"/>
    </row>
    <row r="229" ht="12.75">
      <c r="G229" s="252"/>
    </row>
    <row r="230" ht="12.75">
      <c r="G230" s="252"/>
    </row>
    <row r="231" ht="12.75">
      <c r="G231" s="252"/>
    </row>
    <row r="232" ht="12.75">
      <c r="G232" s="252"/>
    </row>
    <row r="233" ht="12.75">
      <c r="G233" s="252"/>
    </row>
    <row r="234" ht="12.75">
      <c r="G234" s="252"/>
    </row>
    <row r="235" ht="12.75">
      <c r="G235" s="252"/>
    </row>
    <row r="236" ht="12.75">
      <c r="G236" s="252"/>
    </row>
    <row r="237" ht="12.75">
      <c r="G237" s="252"/>
    </row>
    <row r="238" ht="12.75">
      <c r="G238" s="252"/>
    </row>
    <row r="239" ht="12.75">
      <c r="G239" s="252"/>
    </row>
    <row r="240" ht="12.75">
      <c r="G240" s="252"/>
    </row>
    <row r="241" ht="12.75">
      <c r="G241" s="252"/>
    </row>
    <row r="242" ht="12.75">
      <c r="G242" s="252"/>
    </row>
    <row r="243" ht="12.75">
      <c r="G243" s="252"/>
    </row>
    <row r="244" ht="12.75">
      <c r="G244" s="252"/>
    </row>
    <row r="245" ht="12.75">
      <c r="G245" s="252"/>
    </row>
    <row r="246" ht="12.75">
      <c r="G246" s="252"/>
    </row>
    <row r="247" ht="12.75">
      <c r="G247" s="252"/>
    </row>
    <row r="248" ht="12.75">
      <c r="G248" s="252"/>
    </row>
    <row r="249" ht="12.75">
      <c r="G249" s="252"/>
    </row>
    <row r="250" ht="12.75">
      <c r="G250" s="252"/>
    </row>
    <row r="251" ht="12.75">
      <c r="G251" s="252"/>
    </row>
    <row r="252" ht="12.75">
      <c r="G252" s="252"/>
    </row>
    <row r="253" ht="12.75">
      <c r="G253" s="252"/>
    </row>
    <row r="254" ht="12.75">
      <c r="G254" s="252"/>
    </row>
    <row r="255" ht="12.75">
      <c r="G255" s="252"/>
    </row>
    <row r="256" ht="12.75">
      <c r="G256" s="252"/>
    </row>
    <row r="257" ht="12.75">
      <c r="G257" s="252"/>
    </row>
    <row r="258" ht="12.75">
      <c r="G258" s="252"/>
    </row>
    <row r="259" ht="12.75">
      <c r="G259" s="252"/>
    </row>
    <row r="260" ht="12.75">
      <c r="G260" s="252"/>
    </row>
    <row r="261" ht="12.75">
      <c r="G261" s="252"/>
    </row>
    <row r="262" ht="12.75">
      <c r="G262" s="252"/>
    </row>
    <row r="263" ht="12.75">
      <c r="G263" s="252"/>
    </row>
    <row r="264" ht="12.75">
      <c r="G264" s="252"/>
    </row>
    <row r="265" ht="12.75">
      <c r="G265" s="252"/>
    </row>
    <row r="266" ht="12.75">
      <c r="G266" s="252"/>
    </row>
    <row r="267" ht="12.75">
      <c r="G267" s="252"/>
    </row>
    <row r="268" ht="12.75">
      <c r="G268" s="252"/>
    </row>
    <row r="269" ht="12.75">
      <c r="G269" s="252"/>
    </row>
    <row r="270" ht="12.75">
      <c r="G270" s="252"/>
    </row>
    <row r="271" ht="12.75">
      <c r="G271" s="252"/>
    </row>
    <row r="272" ht="12.75">
      <c r="G272" s="252"/>
    </row>
    <row r="273" ht="12.75">
      <c r="G273" s="252"/>
    </row>
    <row r="274" ht="12.75">
      <c r="G274" s="252"/>
    </row>
    <row r="275" ht="12.75">
      <c r="G275" s="252"/>
    </row>
    <row r="276" ht="12.75">
      <c r="G276" s="252"/>
    </row>
    <row r="277" ht="12.75">
      <c r="G277" s="252"/>
    </row>
    <row r="278" ht="12.75">
      <c r="G278" s="252"/>
    </row>
    <row r="279" ht="12.75">
      <c r="G279" s="252"/>
    </row>
    <row r="280" ht="12.75">
      <c r="G280" s="252"/>
    </row>
    <row r="281" ht="12.75">
      <c r="G281" s="252"/>
    </row>
    <row r="282" ht="12.75">
      <c r="G282" s="252"/>
    </row>
    <row r="283" ht="12.75">
      <c r="G283" s="252"/>
    </row>
    <row r="284" ht="12.75">
      <c r="G284" s="252"/>
    </row>
    <row r="285" ht="12.75">
      <c r="G285" s="252"/>
    </row>
    <row r="286" ht="12.75">
      <c r="G286" s="252"/>
    </row>
    <row r="287" ht="12.75">
      <c r="G287" s="252"/>
    </row>
    <row r="288" ht="12.75">
      <c r="G288" s="252"/>
    </row>
    <row r="289" ht="12.75">
      <c r="G289" s="252"/>
    </row>
    <row r="290" ht="12.75">
      <c r="G290" s="252"/>
    </row>
    <row r="291" ht="12.75">
      <c r="G291" s="252"/>
    </row>
    <row r="292" ht="12.75">
      <c r="G292" s="252"/>
    </row>
    <row r="293" ht="12.75">
      <c r="G293" s="252"/>
    </row>
    <row r="294" ht="12.75">
      <c r="G294" s="252"/>
    </row>
    <row r="295" ht="12.75">
      <c r="G295" s="252"/>
    </row>
    <row r="296" ht="12.75">
      <c r="G296" s="252"/>
    </row>
    <row r="297" ht="12.75">
      <c r="G297" s="252"/>
    </row>
    <row r="298" ht="12.75">
      <c r="G298" s="252"/>
    </row>
    <row r="299" ht="12.75">
      <c r="G299" s="252"/>
    </row>
    <row r="300" ht="12.75">
      <c r="G300" s="252"/>
    </row>
    <row r="301" ht="12.75">
      <c r="G301" s="252"/>
    </row>
    <row r="302" ht="12.75">
      <c r="G302" s="252"/>
    </row>
    <row r="303" ht="12.75">
      <c r="G303" s="252"/>
    </row>
    <row r="304" ht="12.75">
      <c r="G304" s="252"/>
    </row>
    <row r="305" ht="12.75">
      <c r="G305" s="252"/>
    </row>
    <row r="306" ht="12.75">
      <c r="G306" s="252"/>
    </row>
    <row r="307" ht="12.75">
      <c r="G307" s="252"/>
    </row>
    <row r="308" ht="12.75">
      <c r="G308" s="252"/>
    </row>
    <row r="309" ht="12.75">
      <c r="G309" s="252"/>
    </row>
    <row r="310" ht="12.75">
      <c r="G310" s="252"/>
    </row>
    <row r="311" ht="12.75">
      <c r="G311" s="252"/>
    </row>
    <row r="312" ht="12.75">
      <c r="G312" s="252"/>
    </row>
    <row r="313" ht="12.75">
      <c r="G313" s="252"/>
    </row>
    <row r="314" ht="12.75">
      <c r="G314" s="252"/>
    </row>
    <row r="315" ht="12.75">
      <c r="G315" s="252"/>
    </row>
    <row r="316" ht="12.75">
      <c r="G316" s="252"/>
    </row>
    <row r="317" ht="12.75">
      <c r="G317" s="252"/>
    </row>
    <row r="318" ht="12.75">
      <c r="G318" s="252"/>
    </row>
    <row r="319" ht="12.75">
      <c r="G319" s="252"/>
    </row>
    <row r="320" ht="12.75">
      <c r="G320" s="252"/>
    </row>
    <row r="321" ht="12.75">
      <c r="G321" s="252"/>
    </row>
    <row r="322" ht="12.75">
      <c r="G322" s="252"/>
    </row>
    <row r="323" ht="12.75">
      <c r="G323" s="252"/>
    </row>
    <row r="324" ht="12.75">
      <c r="G324" s="252"/>
    </row>
    <row r="325" ht="12.75">
      <c r="G325" s="252"/>
    </row>
    <row r="326" ht="12.75">
      <c r="G326" s="252"/>
    </row>
  </sheetData>
  <mergeCells count="4">
    <mergeCell ref="A1:A2"/>
    <mergeCell ref="B1:B2"/>
    <mergeCell ref="C1:C2"/>
    <mergeCell ref="D1:D2"/>
  </mergeCells>
  <printOptions horizontalCentered="1"/>
  <pageMargins left="0.53" right="0.55" top="0.984251968503937" bottom="0.7874015748031497" header="0.5118110236220472" footer="0.31496062992125984"/>
  <pageSetup fitToHeight="0" horizontalDpi="600" verticalDpi="600" orientation="landscape" paperSize="9" scale="74" r:id="rId1"/>
  <headerFooter alignWithMargins="0">
    <oddHeader>&amp;C&amp;"Times New Roman CE,Tučné"&amp;13&amp;UProvozní a kapitálové výdaje statutárního města Brna - rozpočet na rok 2010 (v tis. Kč)
&amp;"Times New Roman CE,Obyčejné"&amp;11&amp;UČleněno dle skupin, oddílů a paragrafů rozpočtové skladby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trnecka</cp:lastModifiedBy>
  <cp:lastPrinted>2010-03-16T06:48:17Z</cp:lastPrinted>
  <dcterms:created xsi:type="dcterms:W3CDTF">1999-11-22T06:38:01Z</dcterms:created>
  <dcterms:modified xsi:type="dcterms:W3CDTF">2010-06-15T06:36:45Z</dcterms:modified>
  <cp:category/>
  <cp:version/>
  <cp:contentType/>
  <cp:contentStatus/>
</cp:coreProperties>
</file>