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90" windowWidth="14595" windowHeight="12810" tabRatio="632" activeTab="0"/>
  </bookViews>
  <sheets>
    <sheet name="Statut" sheetId="1" r:id="rId1"/>
    <sheet name="Transfery" sheetId="2" r:id="rId2"/>
    <sheet name="Příjmy" sheetId="3" r:id="rId3"/>
    <sheet name="Daňové a Transfery" sheetId="4" r:id="rId4"/>
    <sheet name="N a K" sheetId="5" r:id="rId5"/>
    <sheet name="Výdaje" sheetId="6" r:id="rId6"/>
    <sheet name="P a K" sheetId="7" r:id="rId7"/>
  </sheets>
  <definedNames>
    <definedName name="_xlnm._FilterDatabase" localSheetId="6">'P a K'!$A$4:$E$24</definedName>
    <definedName name="_xlnm.Print_Titles" localSheetId="3">'Daňové a Transfery'!$6:$7</definedName>
    <definedName name="_xlnm.Print_Titles" localSheetId="4">'N a K'!$1:$6</definedName>
    <definedName name="_xlnm.Print_Titles" localSheetId="6">'P a K'!$1:$2</definedName>
    <definedName name="_xlnm.Print_Area" localSheetId="3">'Daňové a Transfery'!$A$1:$G$64</definedName>
    <definedName name="_xlnm.Print_Area" localSheetId="4">'N a K'!$A$1:$M$113</definedName>
    <definedName name="_xlnm.Print_Area" localSheetId="6">'P a K'!$A$1:$M$182</definedName>
    <definedName name="_xlnm.Print_Area" localSheetId="2">'Příjmy'!$A$1:$K$38</definedName>
    <definedName name="_xlnm.Print_Area" localSheetId="1">'Transfery'!$A$1:$D$60</definedName>
    <definedName name="_xlnm.Print_Area" localSheetId="5">'Výdaje'!$A$1:$K$31</definedName>
  </definedNames>
  <calcPr fullCalcOnLoad="1"/>
</workbook>
</file>

<file path=xl/sharedStrings.xml><?xml version="1.0" encoding="utf-8"?>
<sst xmlns="http://schemas.openxmlformats.org/spreadsheetml/2006/main" count="647" uniqueCount="446">
  <si>
    <t>č.ř.</t>
  </si>
  <si>
    <t>PŘÍJMY</t>
  </si>
  <si>
    <t xml:space="preserve">Daň z příjmů právnických osob </t>
  </si>
  <si>
    <t xml:space="preserve">Daň z nemovitostí  </t>
  </si>
  <si>
    <t xml:space="preserve">Daň z příjmů právnických osob za obce - VHČ </t>
  </si>
  <si>
    <t>Správní poplatky</t>
  </si>
  <si>
    <t xml:space="preserve">Příjmy z vlastní činnosti </t>
  </si>
  <si>
    <t xml:space="preserve">Příjmy z pronájmu majetku </t>
  </si>
  <si>
    <t xml:space="preserve">Přijaté sankční platby </t>
  </si>
  <si>
    <t>Jiné nedaňové příjmy</t>
  </si>
  <si>
    <t>Převody z vlastních fondů hospodářské činnosti</t>
  </si>
  <si>
    <t>VÝDAJE</t>
  </si>
  <si>
    <t>Rezerva rozpočtu</t>
  </si>
  <si>
    <t>PŘEHLED HOSPODAŘENÍ</t>
  </si>
  <si>
    <t>Financování</t>
  </si>
  <si>
    <t>Neinvestiční příspěvky zřízeným příspěvkovým organizacím</t>
  </si>
  <si>
    <t>FINANCOVÁNÍ</t>
  </si>
  <si>
    <t xml:space="preserve">Daň z příjmů fyz. osob ze závislé činnosti a funkčních požitků </t>
  </si>
  <si>
    <t>Neinvestiční transfery městským částem</t>
  </si>
  <si>
    <t>Změna stavu krátkodobých prostředků na bankovních účtech</t>
  </si>
  <si>
    <t>Úroky</t>
  </si>
  <si>
    <t>522x</t>
  </si>
  <si>
    <t>Neinvestiční transfery neziskovým a podobným organizacím</t>
  </si>
  <si>
    <t>521x mimo 5213</t>
  </si>
  <si>
    <t>Ostatní neinvestiční výdaje</t>
  </si>
  <si>
    <t>133x</t>
  </si>
  <si>
    <t>134x</t>
  </si>
  <si>
    <t>211x</t>
  </si>
  <si>
    <t>213x</t>
  </si>
  <si>
    <t>221x</t>
  </si>
  <si>
    <t>tř. 2 mimo výše uved.</t>
  </si>
  <si>
    <t xml:space="preserve">Ostatní kapitálové výdaje </t>
  </si>
  <si>
    <t>třída</t>
  </si>
  <si>
    <t>podseskupení</t>
  </si>
  <si>
    <t>položka</t>
  </si>
  <si>
    <t>311x</t>
  </si>
  <si>
    <t>tř. 1</t>
  </si>
  <si>
    <t xml:space="preserve">tř. 2 </t>
  </si>
  <si>
    <t>tř. 3</t>
  </si>
  <si>
    <t>tř. 4</t>
  </si>
  <si>
    <t>tř. 5</t>
  </si>
  <si>
    <t>tř. 6</t>
  </si>
  <si>
    <t>tř. 1 až tř. 4</t>
  </si>
  <si>
    <t>tř. 5 + tř. 6</t>
  </si>
  <si>
    <t>tř. 8</t>
  </si>
  <si>
    <t>Saldo příjmů a výdajů (ř.1 mínus ř.2)</t>
  </si>
  <si>
    <t>Příjmy celkem</t>
  </si>
  <si>
    <t>Výdaje celkem</t>
  </si>
  <si>
    <t>městské části</t>
  </si>
  <si>
    <t>město Brno</t>
  </si>
  <si>
    <t>Třída</t>
  </si>
  <si>
    <t>Sesku-</t>
  </si>
  <si>
    <t>Položka</t>
  </si>
  <si>
    <t>Název položky</t>
  </si>
  <si>
    <t>pení</t>
  </si>
  <si>
    <t>Daň z příjmů fyzických osob ze závislé činnosti a funkčních požitků</t>
  </si>
  <si>
    <t>Daň z příjmů fyzických osob ze samostatné výdělečné činnosti</t>
  </si>
  <si>
    <t>Daň z příjmů právnických osob</t>
  </si>
  <si>
    <t>Daň z příjmů právnických osob za obce - VHČ</t>
  </si>
  <si>
    <t>Poplatky za vypouštění škodlivých látek do ovzduší</t>
  </si>
  <si>
    <t>Poplatek ze psů</t>
  </si>
  <si>
    <t>Poplatek za užívání veřejného prostranství</t>
  </si>
  <si>
    <t>Poplatek ze vstupného</t>
  </si>
  <si>
    <t>Poplatek za provozovaný výherní hrací přístroj</t>
  </si>
  <si>
    <t>;</t>
  </si>
  <si>
    <t>Daň z nemovitostí</t>
  </si>
  <si>
    <t>15 Majetkové daně</t>
  </si>
  <si>
    <t xml:space="preserve"> </t>
  </si>
  <si>
    <t>TŘÍDA</t>
  </si>
  <si>
    <t xml:space="preserve">NÁZEV TŘÍDY </t>
  </si>
  <si>
    <t>DAŇOVÉ PŘÍJMY</t>
  </si>
  <si>
    <t xml:space="preserve">KAPITÁLOVÉ PŘÍJMY </t>
  </si>
  <si>
    <t xml:space="preserve">C E L K E M </t>
  </si>
  <si>
    <t>ODDÍL</t>
  </si>
  <si>
    <t>NÁZEV ODDÍLU</t>
  </si>
  <si>
    <t xml:space="preserve"> Přijaté splátky půjček                                                    *)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</si>
  <si>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</si>
  <si>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</si>
  <si>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</si>
  <si>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</si>
  <si>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</si>
  <si>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</si>
  <si>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</si>
  <si>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</si>
  <si>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</si>
  <si>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</si>
  <si>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</si>
  <si>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</si>
  <si>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</si>
  <si>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</si>
  <si>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</si>
  <si>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</si>
  <si>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</si>
  <si>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</si>
  <si>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</si>
  <si>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</si>
  <si>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</si>
  <si>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</si>
  <si>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</si>
  <si>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</si>
  <si>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</si>
  <si>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</si>
  <si>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</si>
  <si>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Sku-</t>
  </si>
  <si>
    <t>Oddíl</t>
  </si>
  <si>
    <t>§</t>
  </si>
  <si>
    <t>Nazev paragrafu</t>
  </si>
  <si>
    <t>pina</t>
  </si>
  <si>
    <t>10 Zemědělství a lesní hospodářství</t>
  </si>
  <si>
    <t>1 Zemědělství a lesní hospodářství</t>
  </si>
  <si>
    <t>21 Průmysl, stavebnictví, obchod a služby</t>
  </si>
  <si>
    <t>Silnice</t>
  </si>
  <si>
    <t>22 Doprava</t>
  </si>
  <si>
    <t>Pitná voda</t>
  </si>
  <si>
    <t>23 Vodní hospodářství</t>
  </si>
  <si>
    <t>2 Průmyslová a ostatní odvětví hospodářství</t>
  </si>
  <si>
    <t>Předškolní zařízení</t>
  </si>
  <si>
    <t>Základní školy</t>
  </si>
  <si>
    <t>Zachování a obnova kulturních památek</t>
  </si>
  <si>
    <t>Zájmová činnost v kultuře</t>
  </si>
  <si>
    <t>33 Kultura, církve a sdělovací prostředky</t>
  </si>
  <si>
    <t>Využití volného času dětí a mládeže</t>
  </si>
  <si>
    <t>34 Tělovýchova a zájmová činnost</t>
  </si>
  <si>
    <t>35 Zdravotnictví</t>
  </si>
  <si>
    <t xml:space="preserve">Bytové hospodářství </t>
  </si>
  <si>
    <t>Pohřebnictví</t>
  </si>
  <si>
    <t>36 Bydlení, komunální služby a územní rozvoj</t>
  </si>
  <si>
    <t>Péče o vzhled obcí a veřejnou zeleň</t>
  </si>
  <si>
    <t>Ostatní činnosti k ochraně přírody a krajiny</t>
  </si>
  <si>
    <t>37 Ochrana životního prostředí</t>
  </si>
  <si>
    <t>3 Služby pro obyvatelstvo</t>
  </si>
  <si>
    <t>4 Sociální věci a politika zaměstnanosti</t>
  </si>
  <si>
    <t>Bezpečnost a veřejný pořádek</t>
  </si>
  <si>
    <t>53 Bezpečnost a veřejný pořádek</t>
  </si>
  <si>
    <t>5 Bezpečnost státu a právní ochrana</t>
  </si>
  <si>
    <t>Činnost místní správy</t>
  </si>
  <si>
    <t>Archivní činnost</t>
  </si>
  <si>
    <t>Obecné příjmy a výdaje z finančních operací</t>
  </si>
  <si>
    <t>63 Finanční operace</t>
  </si>
  <si>
    <t>64 Ostatní činnosti</t>
  </si>
  <si>
    <t>6 Všeobecná veřejná správa a služby</t>
  </si>
  <si>
    <t xml:space="preserve"> Dávky a podpory v sociálním zabezpečení</t>
  </si>
  <si>
    <t>55</t>
  </si>
  <si>
    <t xml:space="preserve"> Požární ochrana a integrovaný záchranný systém</t>
  </si>
  <si>
    <t>Sk.</t>
  </si>
  <si>
    <t>Název paragrafu</t>
  </si>
  <si>
    <t xml:space="preserve">Ozdravování hospodářských zvířat a plodin </t>
  </si>
  <si>
    <t xml:space="preserve">Celospolečenské funkce lesů </t>
  </si>
  <si>
    <t xml:space="preserve">Silnice </t>
  </si>
  <si>
    <t xml:space="preserve">Pitná voda </t>
  </si>
  <si>
    <t>Odvádění a čištění odpadních vod j.n.</t>
  </si>
  <si>
    <t>Úpravy drobných vodních toků</t>
  </si>
  <si>
    <t xml:space="preserve">Základní školy 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</si>
  <si>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</si>
  <si>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</si>
  <si>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</si>
  <si>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</si>
  <si>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Záležitosti církví, kultury a sděl. prostředků</t>
  </si>
  <si>
    <t xml:space="preserve">Všeobecná ambulantní péče </t>
  </si>
  <si>
    <t xml:space="preserve">Odborné léčebné ústavy </t>
  </si>
  <si>
    <t>Veřejné osvětlení</t>
  </si>
  <si>
    <t xml:space="preserve">Pohřebnictví </t>
  </si>
  <si>
    <t xml:space="preserve">Územní plánování 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</si>
  <si>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</si>
  <si>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</si>
  <si>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</si>
  <si>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</si>
  <si>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</si>
  <si>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</si>
  <si>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</si>
  <si>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</si>
  <si>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</si>
  <si>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 xml:space="preserve">Ekologická výchova a osvěta </t>
  </si>
  <si>
    <t>41 Dávky a podpory v sociálním zabezpečení</t>
  </si>
  <si>
    <t xml:space="preserve">Soc.péče a pomoc přistěh. a vybr. etnikům </t>
  </si>
  <si>
    <t xml:space="preserve">Bezpečnost a veřejný pořádek </t>
  </si>
  <si>
    <t xml:space="preserve">Požární ochrana - dobrovolná část </t>
  </si>
  <si>
    <t xml:space="preserve">Archivní činnost </t>
  </si>
  <si>
    <t>62 Jiné veřejné služby a činnosti</t>
  </si>
  <si>
    <t>Daň z přidané hodnoty</t>
  </si>
  <si>
    <t>Daňové výnosy (ř.1 až ř.6)</t>
  </si>
  <si>
    <t xml:space="preserve"> *)</t>
  </si>
  <si>
    <t>Bytové hospodářství</t>
  </si>
  <si>
    <t xml:space="preserve"> Bydlení, komunální služby a územní rozvoj                   </t>
  </si>
  <si>
    <t>Nedaňové příjmy</t>
  </si>
  <si>
    <t>Kapitálové příjmy</t>
  </si>
  <si>
    <t>Nedaňové a kapitálové příjmy</t>
  </si>
  <si>
    <t>nedaňové příjmy</t>
  </si>
  <si>
    <t>kapitálové příjmy</t>
  </si>
  <si>
    <t>nedaňové a kapitálové příjmy</t>
  </si>
  <si>
    <t>provozní výdaje</t>
  </si>
  <si>
    <t>kapitálové výdaje</t>
  </si>
  <si>
    <t>výdaje celkem</t>
  </si>
  <si>
    <t>Ústavy péče pro mládež</t>
  </si>
  <si>
    <t>Přehled transferů</t>
  </si>
  <si>
    <t>v tis. Kč</t>
  </si>
  <si>
    <t>transfery</t>
  </si>
  <si>
    <t>mezi</t>
  </si>
  <si>
    <t>MČ *)</t>
  </si>
  <si>
    <t xml:space="preserve">Neinvestiční transfery </t>
  </si>
  <si>
    <t>Saldo příjmů a výdajů</t>
  </si>
  <si>
    <t>Financování celkem</t>
  </si>
  <si>
    <t xml:space="preserve"> transfery</t>
  </si>
  <si>
    <t>Neinvestiční transfery MČ</t>
  </si>
  <si>
    <t>MĚSTSKÉ  ČÁSTI</t>
  </si>
  <si>
    <t>MČ</t>
  </si>
  <si>
    <t>Poplatek z ubytovací kapacity</t>
  </si>
  <si>
    <t>Poplatek za povolení k vjezdu do vybraných míst</t>
  </si>
  <si>
    <t>533x mimo 5331</t>
  </si>
  <si>
    <t>Pěstební činnost</t>
  </si>
  <si>
    <t>Divadelní činnost</t>
  </si>
  <si>
    <t>Činnosti knihovnické</t>
  </si>
  <si>
    <t>Činnosti muzeí a galerií</t>
  </si>
  <si>
    <t>Činnost ostatních orgánů st. správy v IZS</t>
  </si>
  <si>
    <t xml:space="preserve">NEDAŇOVÉ PŘÍJMY                                                   *) </t>
  </si>
  <si>
    <t>Uhrazené splátky dlouhodobých přijatých půjček a úvěrů</t>
  </si>
  <si>
    <t>Podnikání a restrukturalizace v zemědělství</t>
  </si>
  <si>
    <t>31 a 32</t>
  </si>
  <si>
    <t>Základní umělecké školy</t>
  </si>
  <si>
    <t>statutární</t>
  </si>
  <si>
    <t>STATUTÁRNÍ MĚSTO  BRNO</t>
  </si>
  <si>
    <t xml:space="preserve">*) konsolidace na úrovni statutárního města Brna </t>
  </si>
  <si>
    <t>statutární město Brno</t>
  </si>
  <si>
    <t xml:space="preserve"> *) konsolidace na úrovni statutárního města Brna</t>
  </si>
  <si>
    <t xml:space="preserve">VÝSLEDEK KONSOLIDACE CELKEM </t>
  </si>
  <si>
    <t>město</t>
  </si>
  <si>
    <t>městem a MČ *)</t>
  </si>
  <si>
    <t>MĚSTO</t>
  </si>
  <si>
    <t>městem a MČ</t>
  </si>
  <si>
    <t xml:space="preserve"> město</t>
  </si>
  <si>
    <t>Daň z příjmů právnických osob za obce - rozpočtová činnost</t>
  </si>
  <si>
    <r>
      <t>Členěno dle položek rozpočtové skladby</t>
    </r>
    <r>
      <rPr>
        <vertAlign val="superscript"/>
        <sz val="16"/>
        <rFont val="Times New Roman CE"/>
        <family val="1"/>
      </rPr>
      <t xml:space="preserve"> 1)</t>
    </r>
  </si>
  <si>
    <r>
      <t>Daň z příjmů právnických osob za město - rozpočtová činnost</t>
    </r>
    <r>
      <rPr>
        <vertAlign val="superscript"/>
        <sz val="16"/>
        <rFont val="Times New Roman CE"/>
        <family val="1"/>
      </rPr>
      <t xml:space="preserve"> 2)</t>
    </r>
  </si>
  <si>
    <t>Odvody za odnětí půdy ze zemědělského půdního fondu</t>
  </si>
  <si>
    <t>Poplatek za likvidaci komunálního odpadu</t>
  </si>
  <si>
    <t>Poplatek za lázeňský nebo rekreační pobyt</t>
  </si>
  <si>
    <t>13 Daně a poplatky z vybraných činností a služeb</t>
  </si>
  <si>
    <t>Ostatní záležitosti v dopravě</t>
  </si>
  <si>
    <t>Hudební činnost</t>
  </si>
  <si>
    <t xml:space="preserve">Zachování a obnova kulturních památek </t>
  </si>
  <si>
    <t xml:space="preserve">Pořízení, zachování a obnova kulturních hodnot </t>
  </si>
  <si>
    <t>Prevence před drogami, alkoholem, nikotinem</t>
  </si>
  <si>
    <t>52 Civilní připravenost na krizové stavy</t>
  </si>
  <si>
    <t xml:space="preserve"> Civilní připravnost na krizové stavy</t>
  </si>
  <si>
    <t>Poplatky a odvody v oblasti životního prostředí</t>
  </si>
  <si>
    <t>Místní poplatky z vybraných činností a služeb</t>
  </si>
  <si>
    <t>tř. 6 mimo výše uved.</t>
  </si>
  <si>
    <t>tř. 5 mimo výše uved.</t>
  </si>
  <si>
    <t>tř.1 až tř. 4</t>
  </si>
  <si>
    <t>tř.5 + tř. 6</t>
  </si>
  <si>
    <t xml:space="preserve"> Bilance zdrojů a výdajů statutárního města Brna (v tis. Kč)</t>
  </si>
  <si>
    <t>Odvod výtěžku z provozování loterií</t>
  </si>
  <si>
    <t>Poplatky za odnětí pozemků plnění funkcí lesa</t>
  </si>
  <si>
    <t>135x</t>
  </si>
  <si>
    <t>Ostatní odvody z vybraných činností a služeb</t>
  </si>
  <si>
    <t>Daňové příjmy celkem (ř.7 až ř.13)</t>
  </si>
  <si>
    <t>Daň z příjmů fyz. osob z kapitálových výnosů</t>
  </si>
  <si>
    <t xml:space="preserve">Příjmy z prodeje dlouhodobého majetku </t>
  </si>
  <si>
    <t>Převody z vlastních fondů hospodářské (podnikatelské) činnosti</t>
  </si>
  <si>
    <t xml:space="preserve"> Civilní připravenost na krizové stavy</t>
  </si>
  <si>
    <t xml:space="preserve"> Soc. péče a pomoc v soc. zabez. a politice zaměstnanosti</t>
  </si>
  <si>
    <t xml:space="preserve"> Jiné veřejné služby a činnosti</t>
  </si>
  <si>
    <t>Ostatní zemědělská a potravinářská činnost</t>
  </si>
  <si>
    <t>Ostatní záležitosti pozemních komunikací</t>
  </si>
  <si>
    <t>Ostatní záležitosti v silniční dopravě</t>
  </si>
  <si>
    <t>Speciální základní školy</t>
  </si>
  <si>
    <t>Ostatní záležitosti kultury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</si>
  <si>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</si>
  <si>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</si>
  <si>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</si>
  <si>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</si>
  <si>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zdr. zařízení a služby pro zdravotnictví</t>
  </si>
  <si>
    <t>Ostatní činnost ve zdravotnictví</t>
  </si>
  <si>
    <t>Nebytové hospodářství</t>
  </si>
  <si>
    <t>Výstavba a údržba místních inženýrských sítí</t>
  </si>
  <si>
    <t>Územní rozvoj</t>
  </si>
  <si>
    <t>Ostatní nakládání s odpady</t>
  </si>
  <si>
    <t xml:space="preserve">Ostatní ochrana půdy a spodní vody </t>
  </si>
  <si>
    <t>Příspěvek na zvláštní pomůcky</t>
  </si>
  <si>
    <t>Domovy - penziony pro matky s dětmi</t>
  </si>
  <si>
    <t>Ochrana obyvatelstva</t>
  </si>
  <si>
    <t>Činnost org. st.správy v obl. civil. nouz. hospodářství</t>
  </si>
  <si>
    <t>Ostatní záležitosti požární ochrany</t>
  </si>
  <si>
    <t>Zastupitelstva obcí</t>
  </si>
  <si>
    <t>Mezinárodní spolupráce j.n.</t>
  </si>
  <si>
    <t>Ostatní finanční operace</t>
  </si>
  <si>
    <t>Sběr a zpracování druhotných surovin</t>
  </si>
  <si>
    <t>Ostatní záležitosti vodního hospodářství</t>
  </si>
  <si>
    <t>Výstavní činnosti v kultuře</t>
  </si>
  <si>
    <t>Ostatní záležitosti sdělovacích prostředků</t>
  </si>
  <si>
    <t>Všeobecná ambulantní péče</t>
  </si>
  <si>
    <t>Komunální služby a územní rozvoj j.n.</t>
  </si>
  <si>
    <t>Ostatní záležitosti bydlení a komunálních služeb</t>
  </si>
  <si>
    <t>Využívání a zneškodňování komunálních odpadů</t>
  </si>
  <si>
    <t>Soc. pomoc osobám v nouzi a soc. nepřizpůsobivým</t>
  </si>
  <si>
    <t xml:space="preserve"> Státní správa a územní samospráva   *)</t>
  </si>
  <si>
    <t xml:space="preserve"> Státní správa a územní samospráva</t>
  </si>
  <si>
    <t>61 Státní správa a územní samospráva</t>
  </si>
  <si>
    <t xml:space="preserve"> Ostatní činnosti                                 *)</t>
  </si>
  <si>
    <t>Jedná se o převody finančních prostředků, které se konsolidují na úrovni statutárního města Brna</t>
  </si>
  <si>
    <t>43 Sociální péče a pomoc v soc. zabezpečení a politice zaměstnanosti</t>
  </si>
  <si>
    <r>
      <t xml:space="preserve">Ostatní činnosti j.n.  </t>
    </r>
    <r>
      <rPr>
        <b/>
        <vertAlign val="superscript"/>
        <sz val="10"/>
        <rFont val="Times New Roman CE"/>
        <family val="1"/>
      </rPr>
      <t>*)</t>
    </r>
  </si>
  <si>
    <r>
      <t xml:space="preserve">Činnost místní správy  </t>
    </r>
    <r>
      <rPr>
        <b/>
        <vertAlign val="superscript"/>
        <sz val="10"/>
        <rFont val="Times New Roman CE"/>
        <family val="1"/>
      </rPr>
      <t>*)</t>
    </r>
  </si>
  <si>
    <t>Ozdr. hosp. zvířat, plodin a zvl. vet. péče</t>
  </si>
  <si>
    <t>Střední odborné školy</t>
  </si>
  <si>
    <t>Sportovní zařízení v majetku obce</t>
  </si>
  <si>
    <t>Ostatní správa v průmyslu, stavebnictví, obchodu a službách</t>
  </si>
  <si>
    <t>212x</t>
  </si>
  <si>
    <t>501x</t>
  </si>
  <si>
    <t>502x</t>
  </si>
  <si>
    <t>Platy</t>
  </si>
  <si>
    <t>Ostatní platby za provedenou práci</t>
  </si>
  <si>
    <t>Odvody přebytků organizací s přímým vztahem</t>
  </si>
  <si>
    <t>Nedaňové příjmy celkem (ř.15 až ř.21)</t>
  </si>
  <si>
    <t>Podpora ostatních produkčních činností</t>
  </si>
  <si>
    <t>Filmová tvorba, distribuce, kina</t>
  </si>
  <si>
    <t>Pojištění funkčně nespecifikované</t>
  </si>
  <si>
    <t>214x</t>
  </si>
  <si>
    <t>Dlouhodobé přijaté půjčené prostředky ze zahraničí - EIB</t>
  </si>
  <si>
    <t xml:space="preserve">Daň z příjmů fyz. osob ze samostatné výdělečné činnosti  </t>
  </si>
  <si>
    <t>Ost. záležitosti ochrany památek a péče o kulturní dědictví</t>
  </si>
  <si>
    <t>Požární ochrana - dobrovolná část</t>
  </si>
  <si>
    <t>55 Požární ochrana a IZS</t>
  </si>
  <si>
    <t>Sběr a svoz komunálních odpadů</t>
  </si>
  <si>
    <t>Bezpečnost silničního provozu</t>
  </si>
  <si>
    <t>Činnosti registrovaných církví a náb. společností</t>
  </si>
  <si>
    <t>Splátky půjčených prostředků od MČ</t>
  </si>
  <si>
    <t>Neinvestiční přijaté transfery ze státních fondů</t>
  </si>
  <si>
    <t>Neinvestiční přijaté transfery od města</t>
  </si>
  <si>
    <t>Neinvestiční přijaté transfery od jiných městských částí</t>
  </si>
  <si>
    <t>Neinvestiční přijaté transfery od obcí z jiného okresu či kraje</t>
  </si>
  <si>
    <t>Neinvestiční transfery nefin. podnikatelským sub. - právnickým osobám</t>
  </si>
  <si>
    <t>Neinvestiční transfer - DPmB a.s.</t>
  </si>
  <si>
    <t>Neinvestiční transfery podnikatelským subjektům</t>
  </si>
  <si>
    <t>Neinvestiční transfery ost. příspěvkovým a podobným organizacím</t>
  </si>
  <si>
    <t>Dlouhodobé přijaté půjčené prostředky</t>
  </si>
  <si>
    <t>Neinvestiční transfery ze SR v rámci souhrnného dotačního vztahu</t>
  </si>
  <si>
    <t xml:space="preserve">Neinvestiční přijaté transfery od obcí z jiného okresu či kraje                 </t>
  </si>
  <si>
    <r>
      <t>Neinvestiční přijaté transfery od města či jiných MČ</t>
    </r>
    <r>
      <rPr>
        <b/>
        <sz val="16"/>
        <rFont val="Times New Roman CE"/>
        <family val="1"/>
      </rPr>
      <t xml:space="preserve"> *)</t>
    </r>
  </si>
  <si>
    <t>4 Přijaté transfery</t>
  </si>
  <si>
    <t>41 Neinvestiční přijaté transfery</t>
  </si>
  <si>
    <t>Příjmy za zkoušky z odb. způsobilosti od žadatelů o řidičské oprávnění</t>
  </si>
  <si>
    <r>
      <t xml:space="preserve">Přijaté splátky půjčených prostředků </t>
    </r>
    <r>
      <rPr>
        <b/>
        <sz val="16"/>
        <rFont val="Times New Roman CE"/>
        <family val="1"/>
      </rPr>
      <t>*)</t>
    </r>
  </si>
  <si>
    <t xml:space="preserve">   Přijaté splátky půjčených prostředků</t>
  </si>
  <si>
    <t xml:space="preserve">          </t>
  </si>
  <si>
    <t xml:space="preserve"> Vzdělávání a školské služby</t>
  </si>
  <si>
    <t>Vnitřní obchod</t>
  </si>
  <si>
    <t>Domovy mládeže</t>
  </si>
  <si>
    <t>Osobní asistence, pečovatelská služba</t>
  </si>
  <si>
    <t>Denní stacionáře a centra denních služeb</t>
  </si>
  <si>
    <t>Domovy</t>
  </si>
  <si>
    <t>Ostatní služby a činnosti v oblasti soc. péče</t>
  </si>
  <si>
    <t>Cestovní ruch</t>
  </si>
  <si>
    <t>První stupeň základních škol</t>
  </si>
  <si>
    <t>Soc.pomoc osobám v hmotné nouzi a soc.nepřizpůsobivým</t>
  </si>
  <si>
    <t>Ost. sociální péče a pomoc ost. skupinám obyv.</t>
  </si>
  <si>
    <t>Denní stacionáře a centra sociálních služeb</t>
  </si>
  <si>
    <t>Domy na půl cesty</t>
  </si>
  <si>
    <t>Ost. služby a činnosti v oblasti sociální prevence</t>
  </si>
  <si>
    <t>Příspěvek na živobytí</t>
  </si>
  <si>
    <t>Doplatek na bydlení</t>
  </si>
  <si>
    <t>Mimořádní okamžitá pomoc</t>
  </si>
  <si>
    <t>Ostatní dávky sociální pomoci</t>
  </si>
  <si>
    <t xml:space="preserve">1 Daňové příjmy </t>
  </si>
  <si>
    <t>11 Daně z příjmů, zisku a kapitálových výnosů</t>
  </si>
  <si>
    <t>12 Daně ze zboží a služeb v tuzemsku</t>
  </si>
  <si>
    <t xml:space="preserve">Neinvestiční přijaté transfery v rámci souhrnného dotačního vztahu </t>
  </si>
  <si>
    <t>Investiční transfery zřízeným příspěvkovým organizacím</t>
  </si>
  <si>
    <t>Uhrazené splátky dlouhodobých přijatých půjček od města</t>
  </si>
  <si>
    <t>Ostatní rozvoj bydlení a bytové hospodářství</t>
  </si>
  <si>
    <t>Filmová tvorba, distribuce, kina a audiovizuální archiválie</t>
  </si>
  <si>
    <t>Ostatní sociální pomoc dětem a mládeži</t>
  </si>
  <si>
    <t xml:space="preserve">Zařízení pro výkon pěstounské péče </t>
  </si>
  <si>
    <t>Přijaté splátky půjčených prostředků</t>
  </si>
  <si>
    <t>Uhrazené splátky přijatých půjčených prostředků</t>
  </si>
  <si>
    <t>Přijaté splátky půjčených prostředků od MČ</t>
  </si>
  <si>
    <t>Uhrazené splátky přijatých půjčených prostředků MČ městu</t>
  </si>
  <si>
    <t>Neinvestiční přijaté transfery od města a ostatních MČ</t>
  </si>
  <si>
    <t xml:space="preserve">Neinvestiční přijaté transfery </t>
  </si>
  <si>
    <t>Neinvestiční transfery městu a ostatním MČ</t>
  </si>
  <si>
    <t>Ostatní poplatky a odvody v oblasti životního prostředí</t>
  </si>
  <si>
    <t xml:space="preserve">Úpravy vodohosp.významných a vodárenských toků    </t>
  </si>
  <si>
    <t>Ostatní služby a činnosti v oblasti soc. prevence</t>
  </si>
  <si>
    <t>Humanitární zahraniční pomoc přímá</t>
  </si>
  <si>
    <t>Rozhlas a televize</t>
  </si>
  <si>
    <t>Ostatní výzkum a vývoj</t>
  </si>
  <si>
    <t>38 Ostatní výzkum a vývoj</t>
  </si>
  <si>
    <t>55 Požární ochrana a integrovaný záchranný systém</t>
  </si>
  <si>
    <t>38</t>
  </si>
  <si>
    <t>Zařízení pro děti vyžadující okamžitou pomoc</t>
  </si>
  <si>
    <t>Ostatní služby a činnosti v oblasti sociální péče</t>
  </si>
  <si>
    <t xml:space="preserve"> Ostatní výzkum a vývoj</t>
  </si>
  <si>
    <t>31 Vzdělávání a školské služby</t>
  </si>
  <si>
    <t>32 Vzdělávání a školské služby</t>
  </si>
  <si>
    <t>Záležitosti předškolní výchovy a základního vzdělávání</t>
  </si>
  <si>
    <t xml:space="preserve">Školní stravování při předškolním a základním vzdělávání </t>
  </si>
  <si>
    <t>Ostatní záležitosti kultury, církví a sdělovacích prostředků</t>
  </si>
  <si>
    <t>Činnost orgánů st. správy v oblasti civil. nouz. hospodářství</t>
  </si>
  <si>
    <t>Daň z příjmů fyzických osob z kapitálových výnosů</t>
  </si>
  <si>
    <t>Nízkoprahová zařízení pro děti a mládež</t>
  </si>
  <si>
    <t>Prevence vzniku odpadů</t>
  </si>
  <si>
    <t>Ostatní nemocnice</t>
  </si>
  <si>
    <t>Ostatní dráhy</t>
  </si>
  <si>
    <t>Výnosy z finančního majetku</t>
  </si>
  <si>
    <t xml:space="preserve">Financování statutárního města Brna celkem (ř.1 až ř.6) </t>
  </si>
  <si>
    <t xml:space="preserve"> Soc. služby a společné činnosti v soc. zabezpečení</t>
  </si>
  <si>
    <t>43 Sociální služby a společné činnosti v sociálním zabezpečení</t>
  </si>
  <si>
    <t>Ostatní záležitosti bezpečnosti a veřejného pořádku</t>
  </si>
  <si>
    <t>Ostatní záležitosti bezpečnosti, veřejného pořádku</t>
  </si>
  <si>
    <t>V na obyv.</t>
  </si>
  <si>
    <t>PŘIJATÉ TRANSFERY                                                 *)</t>
  </si>
  <si>
    <t>Poznámka : Na daňové příjmy, přijaté transfery a splátky půjček se nevztahuje odvětvové členění (tj. členění na oddíly a §) rozpočtové skladby</t>
  </si>
  <si>
    <r>
      <t>1)</t>
    </r>
    <r>
      <rPr>
        <sz val="16"/>
        <rFont val="Times New Roman CE"/>
        <family val="1"/>
      </rPr>
      <t xml:space="preserve"> Na daňové příjmy a přijaté transfery se nevztahuje odvětvové členění (tj. členění na oddíly a §) rozpočtové skladby</t>
    </r>
  </si>
  <si>
    <r>
      <t xml:space="preserve">2) </t>
    </r>
    <r>
      <rPr>
        <sz val="16"/>
        <rFont val="Times New Roman CE"/>
        <family val="1"/>
      </rPr>
      <t>Daň z příjmů právnických osob za město z rozpočtové činnosti je v příjmech i ve výdajích ve stejné výši a neovlivňuje saldo příjmů a výdajů</t>
    </r>
  </si>
  <si>
    <t>Členěno dle skupin, oddílů a paragrafů rozpočtové skladby</t>
  </si>
  <si>
    <t>SCHVÁLENÝ ROZPOČET 2011</t>
  </si>
  <si>
    <t>SCHVÁLENÝ ROZPOČET NA ROK 2011</t>
  </si>
  <si>
    <t>PŘÍJMY STATUTÁRNÍHO MĚSTA BRNA - rozpočet na rok 2011 - rekapitulace dle druhů příjmů a dle oddílů (v tis. Kč)</t>
  </si>
  <si>
    <t>Daňové příjmy statutárního města Brna - rozpočet na rok 2011 (v tis. Kč)</t>
  </si>
  <si>
    <t>Transfery, přijaté statutárním městem Brnem - rozpočet na rok 2011 (v tis. Kč)</t>
  </si>
  <si>
    <t>Nedaňové a kapitálové příjmy statutárního města Brna - rozpočet na rok 2011 (v tis. Kč)</t>
  </si>
  <si>
    <t>VÝDAJE STATUTÁRNÍHO MĚSTA BRNA - rozpočet na rok 2011 - rekapitulace dle druhů výdajů a dle oddílů (v tis. Kč)</t>
  </si>
  <si>
    <t>Uhrazené splátky dlouhodobých vydaných dluhopisů</t>
  </si>
  <si>
    <t>632x</t>
  </si>
  <si>
    <t>312x</t>
  </si>
  <si>
    <t>Ostatní kapitálové příjmy</t>
  </si>
  <si>
    <t xml:space="preserve">Běžné výdaje celkem  (ř.1 až ř.13) </t>
  </si>
  <si>
    <t>Ostatní neinvestiční přijaté transfery ze státního rozpočtu</t>
  </si>
  <si>
    <t>Investiční transfery neziskovým apod. organizacím</t>
  </si>
  <si>
    <t>Kapitálové příjmy celkem (ř. 23 + ř.24)</t>
  </si>
  <si>
    <t>Vlastní příjmy (ř.14 + ř.22 + ř.25)</t>
  </si>
  <si>
    <t>Přijaté transfery celkem (ř.27 až ř.33)</t>
  </si>
  <si>
    <t>Příjmy statutárního města Brna celkem (ř.26 +  ř.34)</t>
  </si>
  <si>
    <t xml:space="preserve">Kapitálové výdaje celkem (ř.15 až ř.17) </t>
  </si>
  <si>
    <t>Výdaje statutárního města Brna celkem  (ř.14 + ř.18)</t>
  </si>
  <si>
    <t>Ostatní zemědělská a potravinářská činnost a rozvoj</t>
  </si>
  <si>
    <t>Ekologická výchova a osvěta</t>
  </si>
  <si>
    <t>Ostatní záležitosti lesního hospodářství</t>
  </si>
  <si>
    <t>Rybářství (myslivost)</t>
  </si>
  <si>
    <t>Vydavatelská činnost</t>
  </si>
  <si>
    <t>Pomoc zdravotně postiženým</t>
  </si>
  <si>
    <t>Sběr a svoz ostatních odpadů</t>
  </si>
  <si>
    <t>Tísňová péče</t>
  </si>
  <si>
    <t>Záležitosti vodních toků a vodohospodářských děl</t>
  </si>
  <si>
    <t xml:space="preserve">Ostatní zařízení související s výchovou a vzděláváním mládeže </t>
  </si>
  <si>
    <t>Odvádění a čištění odpadních vod a nakládání s kaly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</si>
</sst>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25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sz val="14"/>
      <name val="Times New Roman CE"/>
      <family val="1"/>
    </font>
    <font>
      <b/>
      <u val="single"/>
      <sz val="16"/>
      <name val="Times New Roman CE"/>
      <family val="1"/>
    </font>
    <font>
      <sz val="10"/>
      <name val="Arial"/>
      <family val="0"/>
    </font>
    <font>
      <b/>
      <sz val="18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b/>
      <vertAlign val="superscript"/>
      <sz val="10"/>
      <name val="Times New Roman CE"/>
      <family val="1"/>
    </font>
    <font>
      <b/>
      <u val="single"/>
      <sz val="20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2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double"/>
      <bottom style="double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1" fontId="3" fillId="0" borderId="7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 applyProtection="1">
      <alignment horizontal="right"/>
      <protection/>
    </xf>
    <xf numFmtId="1" fontId="3" fillId="0" borderId="8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applyProtection="1">
      <alignment/>
      <protection/>
    </xf>
    <xf numFmtId="1" fontId="3" fillId="0" borderId="8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" fontId="3" fillId="0" borderId="14" xfId="0" applyNumberFormat="1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3" fontId="8" fillId="0" borderId="5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3" fontId="6" fillId="2" borderId="5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165" fontId="8" fillId="0" borderId="4" xfId="0" applyNumberFormat="1" applyFont="1" applyFill="1" applyBorder="1" applyAlignment="1" applyProtection="1">
      <alignment horizontal="left"/>
      <protection/>
    </xf>
    <xf numFmtId="166" fontId="8" fillId="0" borderId="7" xfId="0" applyNumberFormat="1" applyFont="1" applyFill="1" applyBorder="1" applyAlignment="1" applyProtection="1">
      <alignment horizontal="left"/>
      <protection/>
    </xf>
    <xf numFmtId="166" fontId="8" fillId="0" borderId="4" xfId="0" applyNumberFormat="1" applyFont="1" applyFill="1" applyBorder="1" applyAlignment="1" applyProtection="1">
      <alignment horizontal="left"/>
      <protection/>
    </xf>
    <xf numFmtId="165" fontId="8" fillId="0" borderId="5" xfId="0" applyNumberFormat="1" applyFont="1" applyFill="1" applyBorder="1" applyAlignment="1" applyProtection="1">
      <alignment horizontal="left"/>
      <protection/>
    </xf>
    <xf numFmtId="0" fontId="8" fillId="0" borderId="4" xfId="0" applyFont="1" applyFill="1" applyBorder="1" applyAlignment="1">
      <alignment horizontal="left"/>
    </xf>
    <xf numFmtId="165" fontId="6" fillId="0" borderId="5" xfId="0" applyNumberFormat="1" applyFont="1" applyFill="1" applyBorder="1" applyAlignment="1" applyProtection="1">
      <alignment horizontal="left"/>
      <protection/>
    </xf>
    <xf numFmtId="165" fontId="8" fillId="0" borderId="7" xfId="0" applyNumberFormat="1" applyFont="1" applyFill="1" applyBorder="1" applyAlignment="1" applyProtection="1">
      <alignment horizontal="left"/>
      <protection/>
    </xf>
    <xf numFmtId="0" fontId="8" fillId="0" borderId="7" xfId="0" applyFont="1" applyFill="1" applyBorder="1" applyAlignment="1">
      <alignment horizontal="left"/>
    </xf>
    <xf numFmtId="165" fontId="6" fillId="0" borderId="2" xfId="0" applyNumberFormat="1" applyFont="1" applyFill="1" applyBorder="1" applyAlignment="1" applyProtection="1">
      <alignment horizontal="left"/>
      <protection/>
    </xf>
    <xf numFmtId="166" fontId="8" fillId="0" borderId="8" xfId="0" applyNumberFormat="1" applyFont="1" applyFill="1" applyBorder="1" applyAlignment="1" applyProtection="1">
      <alignment horizontal="left"/>
      <protection/>
    </xf>
    <xf numFmtId="165" fontId="8" fillId="0" borderId="8" xfId="0" applyNumberFormat="1" applyFont="1" applyFill="1" applyBorder="1" applyAlignment="1" applyProtection="1">
      <alignment horizontal="left"/>
      <protection/>
    </xf>
    <xf numFmtId="165" fontId="6" fillId="0" borderId="19" xfId="0" applyNumberFormat="1" applyFont="1" applyFill="1" applyBorder="1" applyAlignment="1" applyProtection="1">
      <alignment horizontal="left"/>
      <protection/>
    </xf>
    <xf numFmtId="165" fontId="8" fillId="0" borderId="14" xfId="0" applyNumberFormat="1" applyFont="1" applyFill="1" applyBorder="1" applyAlignment="1" applyProtection="1">
      <alignment horizontal="left"/>
      <protection/>
    </xf>
    <xf numFmtId="166" fontId="8" fillId="0" borderId="14" xfId="0" applyNumberFormat="1" applyFont="1" applyFill="1" applyBorder="1" applyAlignment="1" applyProtection="1">
      <alignment horizontal="left"/>
      <protection/>
    </xf>
    <xf numFmtId="165" fontId="6" fillId="0" borderId="20" xfId="0" applyNumberFormat="1" applyFont="1" applyFill="1" applyBorder="1" applyAlignment="1" applyProtection="1">
      <alignment horizontal="left"/>
      <protection/>
    </xf>
    <xf numFmtId="1" fontId="8" fillId="0" borderId="21" xfId="0" applyNumberFormat="1" applyFont="1" applyFill="1" applyBorder="1" applyAlignment="1" applyProtection="1">
      <alignment/>
      <protection/>
    </xf>
    <xf numFmtId="1" fontId="8" fillId="0" borderId="22" xfId="0" applyNumberFormat="1" applyFont="1" applyFill="1" applyBorder="1" applyAlignment="1" applyProtection="1">
      <alignment/>
      <protection/>
    </xf>
    <xf numFmtId="1" fontId="8" fillId="0" borderId="23" xfId="0" applyNumberFormat="1" applyFont="1" applyFill="1" applyBorder="1" applyAlignment="1" applyProtection="1">
      <alignment/>
      <protection/>
    </xf>
    <xf numFmtId="1" fontId="8" fillId="0" borderId="24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1" fontId="3" fillId="0" borderId="15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4" fillId="0" borderId="28" xfId="22" applyNumberFormat="1" applyFont="1" applyBorder="1" applyAlignment="1">
      <alignment horizontal="centerContinuous"/>
      <protection/>
    </xf>
    <xf numFmtId="0" fontId="4" fillId="0" borderId="29" xfId="22" applyFont="1" applyBorder="1" applyAlignment="1">
      <alignment horizontal="centerContinuous"/>
      <protection/>
    </xf>
    <xf numFmtId="0" fontId="4" fillId="0" borderId="30" xfId="22" applyFont="1" applyBorder="1" applyAlignment="1">
      <alignment horizontal="centerContinuous"/>
      <protection/>
    </xf>
    <xf numFmtId="0" fontId="4" fillId="0" borderId="31" xfId="22" applyFont="1" applyBorder="1" applyAlignment="1">
      <alignment horizontal="centerContinuous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4" fillId="0" borderId="0" xfId="0" applyNumberFormat="1" applyFont="1" applyAlignment="1" applyProtection="1">
      <alignment horizontal="centerContinuous"/>
      <protection/>
    </xf>
    <xf numFmtId="166" fontId="12" fillId="0" borderId="0" xfId="0" applyNumberFormat="1" applyFont="1" applyAlignment="1" applyProtection="1">
      <alignment horizontal="right"/>
      <protection/>
    </xf>
    <xf numFmtId="0" fontId="3" fillId="0" borderId="32" xfId="0" applyFont="1" applyBorder="1" applyAlignment="1">
      <alignment/>
    </xf>
    <xf numFmtId="166" fontId="4" fillId="0" borderId="33" xfId="0" applyNumberFormat="1" applyFont="1" applyBorder="1" applyAlignment="1" applyProtection="1">
      <alignment horizontal="centerContinuous"/>
      <protection/>
    </xf>
    <xf numFmtId="0" fontId="3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166" fontId="4" fillId="0" borderId="37" xfId="0" applyNumberFormat="1" applyFont="1" applyBorder="1" applyAlignment="1" applyProtection="1">
      <alignment horizontal="center"/>
      <protection/>
    </xf>
    <xf numFmtId="166" fontId="4" fillId="0" borderId="36" xfId="0" applyNumberFormat="1" applyFont="1" applyBorder="1" applyAlignment="1" applyProtection="1">
      <alignment horizontal="center"/>
      <protection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 applyProtection="1">
      <alignment/>
      <protection/>
    </xf>
    <xf numFmtId="0" fontId="4" fillId="0" borderId="38" xfId="0" applyFont="1" applyBorder="1" applyAlignment="1">
      <alignment/>
    </xf>
    <xf numFmtId="0" fontId="3" fillId="0" borderId="38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39" xfId="0" applyFont="1" applyBorder="1" applyAlignment="1">
      <alignment/>
    </xf>
    <xf numFmtId="3" fontId="4" fillId="0" borderId="34" xfId="0" applyNumberFormat="1" applyFont="1" applyBorder="1" applyAlignment="1" applyProtection="1">
      <alignment/>
      <protection/>
    </xf>
    <xf numFmtId="0" fontId="4" fillId="0" borderId="38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3" fontId="4" fillId="0" borderId="39" xfId="0" applyNumberFormat="1" applyFont="1" applyBorder="1" applyAlignment="1" applyProtection="1">
      <alignment/>
      <protection/>
    </xf>
    <xf numFmtId="0" fontId="13" fillId="0" borderId="36" xfId="0" applyFont="1" applyBorder="1" applyAlignment="1">
      <alignment horizontal="right"/>
    </xf>
    <xf numFmtId="0" fontId="13" fillId="0" borderId="36" xfId="0" applyFont="1" applyBorder="1" applyAlignment="1">
      <alignment/>
    </xf>
    <xf numFmtId="3" fontId="4" fillId="0" borderId="36" xfId="0" applyNumberFormat="1" applyFont="1" applyBorder="1" applyAlignment="1" applyProtection="1">
      <alignment/>
      <protection/>
    </xf>
    <xf numFmtId="3" fontId="4" fillId="0" borderId="38" xfId="0" applyNumberFormat="1" applyFont="1" applyBorder="1" applyAlignment="1" applyProtection="1">
      <alignment/>
      <protection/>
    </xf>
    <xf numFmtId="0" fontId="3" fillId="0" borderId="36" xfId="0" applyFont="1" applyBorder="1" applyAlignment="1">
      <alignment horizontal="right"/>
    </xf>
    <xf numFmtId="3" fontId="3" fillId="0" borderId="36" xfId="0" applyNumberFormat="1" applyFont="1" applyBorder="1" applyAlignment="1" applyProtection="1">
      <alignment/>
      <protection/>
    </xf>
    <xf numFmtId="0" fontId="4" fillId="0" borderId="36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3" fillId="0" borderId="40" xfId="0" applyFont="1" applyBorder="1" applyAlignment="1">
      <alignment/>
    </xf>
    <xf numFmtId="166" fontId="4" fillId="0" borderId="40" xfId="0" applyNumberFormat="1" applyFont="1" applyBorder="1" applyAlignment="1" applyProtection="1">
      <alignment horizontal="center"/>
      <protection/>
    </xf>
    <xf numFmtId="166" fontId="4" fillId="0" borderId="38" xfId="0" applyNumberFormat="1" applyFont="1" applyBorder="1" applyAlignment="1" applyProtection="1">
      <alignment horizontal="center"/>
      <protection/>
    </xf>
    <xf numFmtId="0" fontId="3" fillId="0" borderId="41" xfId="0" applyFont="1" applyBorder="1" applyAlignment="1">
      <alignment/>
    </xf>
    <xf numFmtId="3" fontId="3" fillId="0" borderId="36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166" fontId="4" fillId="0" borderId="42" xfId="0" applyNumberFormat="1" applyFont="1" applyBorder="1" applyAlignment="1" applyProtection="1">
      <alignment horizontal="center"/>
      <protection/>
    </xf>
    <xf numFmtId="0" fontId="4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6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 horizontal="right"/>
      <protection/>
    </xf>
    <xf numFmtId="167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4" fillId="0" borderId="45" xfId="0" applyFont="1" applyBorder="1" applyAlignment="1">
      <alignment/>
    </xf>
    <xf numFmtId="166" fontId="5" fillId="0" borderId="0" xfId="0" applyNumberFormat="1" applyFont="1" applyBorder="1" applyAlignment="1" applyProtection="1">
      <alignment horizontal="center"/>
      <protection/>
    </xf>
    <xf numFmtId="0" fontId="14" fillId="3" borderId="45" xfId="0" applyFont="1" applyFill="1" applyBorder="1" applyAlignment="1">
      <alignment/>
    </xf>
    <xf numFmtId="0" fontId="14" fillId="3" borderId="46" xfId="0" applyFont="1" applyFill="1" applyBorder="1" applyAlignment="1" applyProtection="1">
      <alignment/>
      <protection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 applyProtection="1">
      <alignment/>
      <protection/>
    </xf>
    <xf numFmtId="0" fontId="14" fillId="0" borderId="47" xfId="0" applyFont="1" applyBorder="1" applyAlignment="1">
      <alignment/>
    </xf>
    <xf numFmtId="0" fontId="14" fillId="0" borderId="47" xfId="0" applyFont="1" applyBorder="1" applyAlignment="1">
      <alignment horizontal="right"/>
    </xf>
    <xf numFmtId="0" fontId="14" fillId="0" borderId="48" xfId="0" applyFont="1" applyBorder="1" applyAlignment="1" applyProtection="1">
      <alignment/>
      <protection/>
    </xf>
    <xf numFmtId="0" fontId="14" fillId="3" borderId="46" xfId="0" applyFont="1" applyFill="1" applyBorder="1" applyAlignment="1" applyProtection="1">
      <alignment horizontal="left"/>
      <protection/>
    </xf>
    <xf numFmtId="0" fontId="14" fillId="3" borderId="49" xfId="0" applyFont="1" applyFill="1" applyBorder="1" applyAlignment="1">
      <alignment/>
    </xf>
    <xf numFmtId="0" fontId="14" fillId="0" borderId="50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2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5" fillId="0" borderId="52" xfId="0" applyFont="1" applyBorder="1" applyAlignment="1">
      <alignment/>
    </xf>
    <xf numFmtId="0" fontId="5" fillId="0" borderId="0" xfId="0" applyFont="1" applyBorder="1" applyAlignment="1">
      <alignment/>
    </xf>
    <xf numFmtId="166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44" xfId="0" applyNumberFormat="1" applyFont="1" applyBorder="1" applyAlignment="1" applyProtection="1">
      <alignment horizontal="right"/>
      <protection/>
    </xf>
    <xf numFmtId="3" fontId="5" fillId="3" borderId="44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Fill="1" applyBorder="1" applyAlignment="1" applyProtection="1">
      <alignment horizontal="right"/>
      <protection/>
    </xf>
    <xf numFmtId="3" fontId="14" fillId="0" borderId="53" xfId="0" applyNumberFormat="1" applyFont="1" applyFill="1" applyBorder="1" applyAlignment="1" applyProtection="1">
      <alignment horizontal="right"/>
      <protection/>
    </xf>
    <xf numFmtId="3" fontId="5" fillId="3" borderId="53" xfId="0" applyNumberFormat="1" applyFont="1" applyFill="1" applyBorder="1" applyAlignment="1" applyProtection="1">
      <alignment horizontal="right"/>
      <protection/>
    </xf>
    <xf numFmtId="3" fontId="5" fillId="0" borderId="54" xfId="0" applyNumberFormat="1" applyFont="1" applyBorder="1" applyAlignment="1" applyProtection="1">
      <alignment horizontal="right"/>
      <protection/>
    </xf>
    <xf numFmtId="3" fontId="14" fillId="0" borderId="52" xfId="0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5" fillId="0" borderId="44" xfId="0" applyNumberFormat="1" applyFont="1" applyBorder="1" applyAlignment="1" applyProtection="1">
      <alignment horizontal="center"/>
      <protection/>
    </xf>
    <xf numFmtId="3" fontId="14" fillId="0" borderId="53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66" fontId="14" fillId="0" borderId="0" xfId="0" applyNumberFormat="1" applyFont="1" applyAlignment="1">
      <alignment/>
    </xf>
    <xf numFmtId="0" fontId="14" fillId="0" borderId="46" xfId="0" applyFont="1" applyBorder="1" applyAlignment="1" applyProtection="1">
      <alignment/>
      <protection/>
    </xf>
    <xf numFmtId="0" fontId="14" fillId="0" borderId="50" xfId="0" applyFont="1" applyBorder="1" applyAlignment="1" applyProtection="1">
      <alignment/>
      <protection/>
    </xf>
    <xf numFmtId="0" fontId="14" fillId="0" borderId="45" xfId="0" applyFont="1" applyFill="1" applyBorder="1" applyAlignment="1">
      <alignment/>
    </xf>
    <xf numFmtId="0" fontId="14" fillId="0" borderId="46" xfId="0" applyFont="1" applyFill="1" applyBorder="1" applyAlignment="1" applyProtection="1">
      <alignment/>
      <protection/>
    </xf>
    <xf numFmtId="0" fontId="14" fillId="0" borderId="55" xfId="0" applyFont="1" applyBorder="1" applyAlignment="1" applyProtection="1">
      <alignment/>
      <protection/>
    </xf>
    <xf numFmtId="0" fontId="14" fillId="0" borderId="46" xfId="0" applyFont="1" applyBorder="1" applyAlignment="1" applyProtection="1">
      <alignment horizontal="left"/>
      <protection/>
    </xf>
    <xf numFmtId="0" fontId="14" fillId="0" borderId="56" xfId="0" applyFont="1" applyFill="1" applyBorder="1" applyAlignment="1">
      <alignment/>
    </xf>
    <xf numFmtId="0" fontId="14" fillId="0" borderId="0" xfId="0" applyFont="1" applyAlignment="1" applyProtection="1">
      <alignment/>
      <protection/>
    </xf>
    <xf numFmtId="3" fontId="14" fillId="0" borderId="44" xfId="0" applyNumberFormat="1" applyFont="1" applyFill="1" applyBorder="1" applyAlignment="1" applyProtection="1">
      <alignment horizontal="right"/>
      <protection/>
    </xf>
    <xf numFmtId="3" fontId="14" fillId="0" borderId="57" xfId="0" applyNumberFormat="1" applyFont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57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5" fillId="0" borderId="0" xfId="22" applyFont="1">
      <alignment/>
      <protection/>
    </xf>
    <xf numFmtId="1" fontId="15" fillId="0" borderId="22" xfId="22" applyNumberFormat="1" applyFont="1" applyBorder="1" applyAlignment="1">
      <alignment horizontal="center"/>
      <protection/>
    </xf>
    <xf numFmtId="1" fontId="15" fillId="0" borderId="43" xfId="22" applyNumberFormat="1" applyFont="1" applyBorder="1" applyAlignment="1">
      <alignment horizontal="center"/>
      <protection/>
    </xf>
    <xf numFmtId="49" fontId="15" fillId="0" borderId="58" xfId="22" applyNumberFormat="1" applyFont="1" applyBorder="1" applyAlignment="1">
      <alignment horizontal="left"/>
      <protection/>
    </xf>
    <xf numFmtId="3" fontId="15" fillId="0" borderId="22" xfId="22" applyNumberFormat="1" applyFont="1" applyBorder="1">
      <alignment/>
      <protection/>
    </xf>
    <xf numFmtId="3" fontId="15" fillId="0" borderId="43" xfId="22" applyNumberFormat="1" applyFont="1" applyBorder="1">
      <alignment/>
      <protection/>
    </xf>
    <xf numFmtId="1" fontId="15" fillId="0" borderId="59" xfId="22" applyNumberFormat="1" applyFont="1" applyBorder="1" applyAlignment="1">
      <alignment horizontal="center"/>
      <protection/>
    </xf>
    <xf numFmtId="1" fontId="15" fillId="0" borderId="45" xfId="22" applyNumberFormat="1" applyFont="1" applyBorder="1" applyAlignment="1">
      <alignment horizontal="center"/>
      <protection/>
    </xf>
    <xf numFmtId="49" fontId="15" fillId="0" borderId="49" xfId="22" applyNumberFormat="1" applyFont="1" applyBorder="1" applyAlignment="1">
      <alignment horizontal="left"/>
      <protection/>
    </xf>
    <xf numFmtId="3" fontId="15" fillId="0" borderId="45" xfId="22" applyNumberFormat="1" applyFont="1" applyFill="1" applyBorder="1">
      <alignment/>
      <protection/>
    </xf>
    <xf numFmtId="3" fontId="15" fillId="0" borderId="59" xfId="22" applyNumberFormat="1" applyFont="1" applyBorder="1">
      <alignment/>
      <protection/>
    </xf>
    <xf numFmtId="1" fontId="16" fillId="3" borderId="59" xfId="22" applyNumberFormat="1" applyFont="1" applyFill="1" applyBorder="1" applyAlignment="1">
      <alignment horizontal="left"/>
      <protection/>
    </xf>
    <xf numFmtId="1" fontId="16" fillId="3" borderId="45" xfId="22" applyNumberFormat="1" applyFont="1" applyFill="1" applyBorder="1" applyAlignment="1">
      <alignment horizontal="left"/>
      <protection/>
    </xf>
    <xf numFmtId="1" fontId="15" fillId="3" borderId="45" xfId="22" applyNumberFormat="1" applyFont="1" applyFill="1" applyBorder="1" applyAlignment="1">
      <alignment horizontal="center"/>
      <protection/>
    </xf>
    <xf numFmtId="49" fontId="15" fillId="3" borderId="49" xfId="22" applyNumberFormat="1" applyFont="1" applyFill="1" applyBorder="1" applyAlignment="1">
      <alignment horizontal="left"/>
      <protection/>
    </xf>
    <xf numFmtId="3" fontId="16" fillId="3" borderId="59" xfId="22" applyNumberFormat="1" applyFont="1" applyFill="1" applyBorder="1">
      <alignment/>
      <protection/>
    </xf>
    <xf numFmtId="3" fontId="16" fillId="3" borderId="45" xfId="22" applyNumberFormat="1" applyFont="1" applyFill="1" applyBorder="1">
      <alignment/>
      <protection/>
    </xf>
    <xf numFmtId="1" fontId="15" fillId="0" borderId="60" xfId="22" applyNumberFormat="1" applyFont="1" applyBorder="1" applyAlignment="1">
      <alignment horizontal="center"/>
      <protection/>
    </xf>
    <xf numFmtId="1" fontId="16" fillId="0" borderId="61" xfId="22" applyNumberFormat="1" applyFont="1" applyBorder="1" applyAlignment="1">
      <alignment horizontal="left"/>
      <protection/>
    </xf>
    <xf numFmtId="1" fontId="15" fillId="0" borderId="61" xfId="22" applyNumberFormat="1" applyFont="1" applyBorder="1" applyAlignment="1">
      <alignment horizontal="center"/>
      <protection/>
    </xf>
    <xf numFmtId="49" fontId="15" fillId="0" borderId="62" xfId="22" applyNumberFormat="1" applyFont="1" applyBorder="1" applyAlignment="1">
      <alignment horizontal="left"/>
      <protection/>
    </xf>
    <xf numFmtId="3" fontId="16" fillId="0" borderId="60" xfId="22" applyNumberFormat="1" applyFont="1" applyBorder="1">
      <alignment/>
      <protection/>
    </xf>
    <xf numFmtId="3" fontId="16" fillId="0" borderId="61" xfId="22" applyNumberFormat="1" applyFont="1" applyFill="1" applyBorder="1">
      <alignment/>
      <protection/>
    </xf>
    <xf numFmtId="3" fontId="16" fillId="0" borderId="63" xfId="22" applyNumberFormat="1" applyFont="1" applyFill="1" applyBorder="1">
      <alignment/>
      <protection/>
    </xf>
    <xf numFmtId="1" fontId="16" fillId="0" borderId="64" xfId="22" applyNumberFormat="1" applyFont="1" applyBorder="1" applyAlignment="1">
      <alignment horizontal="left"/>
      <protection/>
    </xf>
    <xf numFmtId="1" fontId="15" fillId="0" borderId="65" xfId="22" applyNumberFormat="1" applyFont="1" applyBorder="1" applyAlignment="1">
      <alignment horizontal="center"/>
      <protection/>
    </xf>
    <xf numFmtId="49" fontId="15" fillId="0" borderId="66" xfId="22" applyNumberFormat="1" applyFont="1" applyBorder="1" applyAlignment="1">
      <alignment horizontal="left"/>
      <protection/>
    </xf>
    <xf numFmtId="3" fontId="16" fillId="0" borderId="64" xfId="22" applyNumberFormat="1" applyFont="1" applyBorder="1">
      <alignment/>
      <protection/>
    </xf>
    <xf numFmtId="3" fontId="16" fillId="0" borderId="65" xfId="22" applyNumberFormat="1" applyFont="1" applyFill="1" applyBorder="1">
      <alignment/>
      <protection/>
    </xf>
    <xf numFmtId="3" fontId="16" fillId="0" borderId="67" xfId="22" applyNumberFormat="1" applyFont="1" applyFill="1" applyBorder="1">
      <alignment/>
      <protection/>
    </xf>
    <xf numFmtId="1" fontId="16" fillId="0" borderId="22" xfId="22" applyNumberFormat="1" applyFont="1" applyBorder="1" applyAlignment="1">
      <alignment horizontal="left"/>
      <protection/>
    </xf>
    <xf numFmtId="3" fontId="16" fillId="0" borderId="22" xfId="22" applyNumberFormat="1" applyFont="1" applyBorder="1">
      <alignment/>
      <protection/>
    </xf>
    <xf numFmtId="3" fontId="16" fillId="0" borderId="43" xfId="22" applyNumberFormat="1" applyFont="1" applyFill="1" applyBorder="1">
      <alignment/>
      <protection/>
    </xf>
    <xf numFmtId="1" fontId="16" fillId="0" borderId="45" xfId="22" applyNumberFormat="1" applyFont="1" applyBorder="1" applyAlignment="1">
      <alignment horizontal="left"/>
      <protection/>
    </xf>
    <xf numFmtId="3" fontId="16" fillId="0" borderId="59" xfId="22" applyNumberFormat="1" applyFont="1" applyBorder="1">
      <alignment/>
      <protection/>
    </xf>
    <xf numFmtId="3" fontId="16" fillId="0" borderId="45" xfId="22" applyNumberFormat="1" applyFont="1" applyFill="1" applyBorder="1">
      <alignment/>
      <protection/>
    </xf>
    <xf numFmtId="1" fontId="16" fillId="0" borderId="68" xfId="22" applyNumberFormat="1" applyFont="1" applyBorder="1" applyAlignment="1">
      <alignment horizontal="left"/>
      <protection/>
    </xf>
    <xf numFmtId="1" fontId="15" fillId="0" borderId="51" xfId="22" applyNumberFormat="1" applyFont="1" applyBorder="1" applyAlignment="1">
      <alignment horizontal="center"/>
      <protection/>
    </xf>
    <xf numFmtId="49" fontId="15" fillId="0" borderId="69" xfId="22" applyNumberFormat="1" applyFont="1" applyBorder="1" applyAlignment="1">
      <alignment horizontal="left"/>
      <protection/>
    </xf>
    <xf numFmtId="3" fontId="16" fillId="0" borderId="68" xfId="22" applyNumberFormat="1" applyFont="1" applyBorder="1">
      <alignment/>
      <protection/>
    </xf>
    <xf numFmtId="3" fontId="16" fillId="0" borderId="51" xfId="22" applyNumberFormat="1" applyFont="1" applyFill="1" applyBorder="1">
      <alignment/>
      <protection/>
    </xf>
    <xf numFmtId="3" fontId="15" fillId="0" borderId="43" xfId="22" applyNumberFormat="1" applyFont="1" applyFill="1" applyBorder="1">
      <alignment/>
      <protection/>
    </xf>
    <xf numFmtId="1" fontId="15" fillId="0" borderId="59" xfId="22" applyNumberFormat="1" applyFont="1" applyFill="1" applyBorder="1" applyAlignment="1">
      <alignment horizontal="center"/>
      <protection/>
    </xf>
    <xf numFmtId="1" fontId="16" fillId="0" borderId="45" xfId="22" applyNumberFormat="1" applyFont="1" applyFill="1" applyBorder="1" applyAlignment="1">
      <alignment horizontal="left"/>
      <protection/>
    </xf>
    <xf numFmtId="1" fontId="15" fillId="0" borderId="45" xfId="22" applyNumberFormat="1" applyFont="1" applyFill="1" applyBorder="1" applyAlignment="1">
      <alignment horizontal="center"/>
      <protection/>
    </xf>
    <xf numFmtId="49" fontId="15" fillId="0" borderId="49" xfId="22" applyNumberFormat="1" applyFont="1" applyFill="1" applyBorder="1" applyAlignment="1">
      <alignment horizontal="left"/>
      <protection/>
    </xf>
    <xf numFmtId="3" fontId="16" fillId="0" borderId="59" xfId="22" applyNumberFormat="1" applyFont="1" applyFill="1" applyBorder="1">
      <alignment/>
      <protection/>
    </xf>
    <xf numFmtId="1" fontId="16" fillId="0" borderId="70" xfId="22" applyNumberFormat="1" applyFont="1" applyBorder="1" applyAlignment="1">
      <alignment horizontal="left"/>
      <protection/>
    </xf>
    <xf numFmtId="1" fontId="15" fillId="0" borderId="56" xfId="22" applyNumberFormat="1" applyFont="1" applyBorder="1" applyAlignment="1">
      <alignment horizontal="center"/>
      <protection/>
    </xf>
    <xf numFmtId="49" fontId="15" fillId="0" borderId="71" xfId="22" applyNumberFormat="1" applyFont="1" applyBorder="1" applyAlignment="1">
      <alignment horizontal="left"/>
      <protection/>
    </xf>
    <xf numFmtId="3" fontId="16" fillId="0" borderId="70" xfId="22" applyNumberFormat="1" applyFont="1" applyBorder="1">
      <alignment/>
      <protection/>
    </xf>
    <xf numFmtId="3" fontId="16" fillId="0" borderId="56" xfId="22" applyNumberFormat="1" applyFont="1" applyFill="1" applyBorder="1">
      <alignment/>
      <protection/>
    </xf>
    <xf numFmtId="3" fontId="16" fillId="0" borderId="72" xfId="22" applyNumberFormat="1" applyFont="1" applyFill="1" applyBorder="1">
      <alignment/>
      <protection/>
    </xf>
    <xf numFmtId="1" fontId="15" fillId="0" borderId="0" xfId="22" applyNumberFormat="1" applyFont="1" applyAlignment="1">
      <alignment horizontal="left"/>
      <protection/>
    </xf>
    <xf numFmtId="49" fontId="15" fillId="0" borderId="0" xfId="22" applyNumberFormat="1" applyFont="1" applyAlignment="1">
      <alignment horizontal="left"/>
      <protection/>
    </xf>
    <xf numFmtId="3" fontId="15" fillId="0" borderId="0" xfId="22" applyNumberFormat="1" applyFont="1">
      <alignment/>
      <protection/>
    </xf>
    <xf numFmtId="0" fontId="9" fillId="0" borderId="0" xfId="21" applyFont="1" applyAlignment="1">
      <alignment horizontal="centerContinuous"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5" fillId="0" borderId="73" xfId="21" applyFont="1" applyBorder="1" applyAlignment="1">
      <alignment horizontal="centerContinuous"/>
      <protection/>
    </xf>
    <xf numFmtId="0" fontId="5" fillId="0" borderId="74" xfId="21" applyFont="1" applyBorder="1" applyAlignment="1">
      <alignment horizontal="centerContinuous"/>
      <protection/>
    </xf>
    <xf numFmtId="0" fontId="5" fillId="0" borderId="75" xfId="21" applyFont="1" applyBorder="1" applyAlignment="1">
      <alignment horizontal="centerContinuous"/>
      <protection/>
    </xf>
    <xf numFmtId="0" fontId="5" fillId="0" borderId="76" xfId="21" applyFont="1" applyBorder="1" applyAlignment="1">
      <alignment horizontal="centerContinuous"/>
      <protection/>
    </xf>
    <xf numFmtId="0" fontId="5" fillId="0" borderId="0" xfId="21" applyFont="1" applyBorder="1" applyAlignment="1">
      <alignment horizontal="center"/>
      <protection/>
    </xf>
    <xf numFmtId="0" fontId="14" fillId="0" borderId="22" xfId="21" applyFont="1" applyBorder="1">
      <alignment/>
      <protection/>
    </xf>
    <xf numFmtId="0" fontId="14" fillId="0" borderId="58" xfId="21" applyFont="1" applyBorder="1">
      <alignment/>
      <protection/>
    </xf>
    <xf numFmtId="3" fontId="14" fillId="0" borderId="21" xfId="21" applyNumberFormat="1" applyFont="1" applyBorder="1">
      <alignment/>
      <protection/>
    </xf>
    <xf numFmtId="3" fontId="14" fillId="0" borderId="77" xfId="21" applyNumberFormat="1" applyFont="1" applyBorder="1">
      <alignment/>
      <protection/>
    </xf>
    <xf numFmtId="3" fontId="14" fillId="0" borderId="13" xfId="21" applyNumberFormat="1" applyFont="1" applyBorder="1">
      <alignment/>
      <protection/>
    </xf>
    <xf numFmtId="167" fontId="14" fillId="0" borderId="0" xfId="21" applyNumberFormat="1" applyFont="1" applyBorder="1">
      <alignment/>
      <protection/>
    </xf>
    <xf numFmtId="0" fontId="14" fillId="0" borderId="59" xfId="21" applyFont="1" applyBorder="1">
      <alignment/>
      <protection/>
    </xf>
    <xf numFmtId="0" fontId="14" fillId="0" borderId="49" xfId="21" applyFont="1" applyBorder="1">
      <alignment/>
      <protection/>
    </xf>
    <xf numFmtId="3" fontId="14" fillId="0" borderId="59" xfId="21" applyNumberFormat="1" applyFont="1" applyBorder="1">
      <alignment/>
      <protection/>
    </xf>
    <xf numFmtId="3" fontId="14" fillId="0" borderId="45" xfId="21" applyNumberFormat="1" applyFont="1" applyBorder="1">
      <alignment/>
      <protection/>
    </xf>
    <xf numFmtId="3" fontId="14" fillId="0" borderId="6" xfId="21" applyNumberFormat="1" applyFont="1" applyBorder="1">
      <alignment/>
      <protection/>
    </xf>
    <xf numFmtId="4" fontId="14" fillId="0" borderId="0" xfId="21" applyNumberFormat="1" applyFont="1" applyBorder="1">
      <alignment/>
      <protection/>
    </xf>
    <xf numFmtId="3" fontId="14" fillId="0" borderId="45" xfId="21" applyNumberFormat="1" applyFont="1" applyFill="1" applyBorder="1">
      <alignment/>
      <protection/>
    </xf>
    <xf numFmtId="0" fontId="14" fillId="0" borderId="59" xfId="21" applyFont="1" applyBorder="1" applyAlignment="1">
      <alignment horizontal="left"/>
      <protection/>
    </xf>
    <xf numFmtId="0" fontId="5" fillId="0" borderId="23" xfId="21" applyFont="1" applyBorder="1">
      <alignment/>
      <protection/>
    </xf>
    <xf numFmtId="0" fontId="5" fillId="0" borderId="78" xfId="21" applyFont="1" applyBorder="1">
      <alignment/>
      <protection/>
    </xf>
    <xf numFmtId="3" fontId="5" fillId="0" borderId="23" xfId="21" applyNumberFormat="1" applyFont="1" applyBorder="1">
      <alignment/>
      <protection/>
    </xf>
    <xf numFmtId="3" fontId="5" fillId="0" borderId="79" xfId="21" applyNumberFormat="1" applyFont="1" applyBorder="1">
      <alignment/>
      <protection/>
    </xf>
    <xf numFmtId="3" fontId="5" fillId="0" borderId="11" xfId="21" applyNumberFormat="1" applyFont="1" applyBorder="1">
      <alignment/>
      <protection/>
    </xf>
    <xf numFmtId="4" fontId="5" fillId="0" borderId="0" xfId="21" applyNumberFormat="1" applyFont="1" applyBorder="1">
      <alignment/>
      <protection/>
    </xf>
    <xf numFmtId="0" fontId="14" fillId="0" borderId="22" xfId="0" applyFont="1" applyBorder="1" applyAlignment="1">
      <alignment horizontal="center"/>
    </xf>
    <xf numFmtId="3" fontId="14" fillId="0" borderId="77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59" xfId="0" applyFont="1" applyBorder="1" applyAlignment="1">
      <alignment horizontal="center"/>
    </xf>
    <xf numFmtId="3" fontId="14" fillId="0" borderId="6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23" xfId="0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73" xfId="0" applyFont="1" applyBorder="1" applyAlignment="1">
      <alignment horizontal="centerContinuous"/>
    </xf>
    <xf numFmtId="0" fontId="5" fillId="0" borderId="74" xfId="0" applyFont="1" applyBorder="1" applyAlignment="1">
      <alignment horizontal="centerContinuous"/>
    </xf>
    <xf numFmtId="0" fontId="5" fillId="0" borderId="75" xfId="0" applyFont="1" applyBorder="1" applyAlignment="1">
      <alignment horizontal="centerContinuous"/>
    </xf>
    <xf numFmtId="0" fontId="5" fillId="0" borderId="76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49" xfId="0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78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1" fontId="16" fillId="0" borderId="59" xfId="22" applyNumberFormat="1" applyFont="1" applyFill="1" applyBorder="1" applyAlignment="1">
      <alignment horizontal="left"/>
      <protection/>
    </xf>
    <xf numFmtId="3" fontId="15" fillId="0" borderId="45" xfId="22" applyNumberFormat="1" applyFont="1" applyBorder="1">
      <alignment/>
      <protection/>
    </xf>
    <xf numFmtId="3" fontId="16" fillId="0" borderId="61" xfId="22" applyNumberFormat="1" applyFont="1" applyBorder="1">
      <alignment/>
      <protection/>
    </xf>
    <xf numFmtId="3" fontId="16" fillId="0" borderId="65" xfId="22" applyNumberFormat="1" applyFont="1" applyBorder="1">
      <alignment/>
      <protection/>
    </xf>
    <xf numFmtId="3" fontId="16" fillId="0" borderId="43" xfId="22" applyNumberFormat="1" applyFont="1" applyBorder="1">
      <alignment/>
      <protection/>
    </xf>
    <xf numFmtId="3" fontId="16" fillId="0" borderId="45" xfId="22" applyNumberFormat="1" applyFont="1" applyBorder="1">
      <alignment/>
      <protection/>
    </xf>
    <xf numFmtId="3" fontId="16" fillId="0" borderId="51" xfId="22" applyNumberFormat="1" applyFont="1" applyBorder="1">
      <alignment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" fontId="4" fillId="0" borderId="5" xfId="0" applyNumberFormat="1" applyFont="1" applyFill="1" applyBorder="1" applyAlignment="1" applyProtection="1">
      <alignment horizontal="right"/>
      <protection/>
    </xf>
    <xf numFmtId="1" fontId="4" fillId="0" borderId="5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 applyProtection="1">
      <alignment horizontal="right"/>
      <protection/>
    </xf>
    <xf numFmtId="1" fontId="4" fillId="0" borderId="20" xfId="0" applyNumberFormat="1" applyFont="1" applyFill="1" applyBorder="1" applyAlignment="1" applyProtection="1">
      <alignment horizontal="right"/>
      <protection/>
    </xf>
    <xf numFmtId="3" fontId="6" fillId="2" borderId="17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8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 wrapText="1"/>
      <protection/>
    </xf>
    <xf numFmtId="0" fontId="5" fillId="0" borderId="79" xfId="21" applyFont="1" applyBorder="1" applyAlignment="1">
      <alignment horizontal="center" vertical="center"/>
      <protection/>
    </xf>
    <xf numFmtId="3" fontId="16" fillId="0" borderId="23" xfId="22" applyNumberFormat="1" applyFont="1" applyBorder="1" applyAlignment="1">
      <alignment horizontal="center" vertical="center" wrapText="1"/>
      <protection/>
    </xf>
    <xf numFmtId="3" fontId="16" fillId="0" borderId="79" xfId="22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4" fillId="0" borderId="56" xfId="0" applyFont="1" applyBorder="1" applyAlignment="1">
      <alignment/>
    </xf>
    <xf numFmtId="0" fontId="19" fillId="3" borderId="25" xfId="0" applyFont="1" applyFill="1" applyBorder="1" applyAlignment="1">
      <alignment/>
    </xf>
    <xf numFmtId="3" fontId="11" fillId="3" borderId="81" xfId="0" applyNumberFormat="1" applyFont="1" applyFill="1" applyBorder="1" applyAlignment="1" applyProtection="1">
      <alignment horizontal="right"/>
      <protection/>
    </xf>
    <xf numFmtId="0" fontId="16" fillId="0" borderId="0" xfId="22" applyFont="1">
      <alignment/>
      <protection/>
    </xf>
    <xf numFmtId="0" fontId="5" fillId="0" borderId="11" xfId="21" applyFont="1" applyBorder="1" applyAlignment="1">
      <alignment horizontal="center" vertical="center"/>
      <protection/>
    </xf>
    <xf numFmtId="3" fontId="16" fillId="0" borderId="11" xfId="22" applyNumberFormat="1" applyFont="1" applyBorder="1" applyAlignment="1">
      <alignment horizontal="center" vertical="center" wrapText="1"/>
      <protection/>
    </xf>
    <xf numFmtId="49" fontId="15" fillId="0" borderId="49" xfId="22" applyNumberFormat="1" applyFont="1" applyBorder="1" applyAlignment="1">
      <alignment horizontal="left" shrinkToFit="1"/>
      <protection/>
    </xf>
    <xf numFmtId="1" fontId="3" fillId="0" borderId="4" xfId="0" applyNumberFormat="1" applyFont="1" applyFill="1" applyBorder="1" applyAlignment="1" applyProtection="1">
      <alignment horizontal="center"/>
      <protection/>
    </xf>
    <xf numFmtId="1" fontId="3" fillId="0" borderId="14" xfId="0" applyNumberFormat="1" applyFont="1" applyFill="1" applyBorder="1" applyAlignment="1" applyProtection="1">
      <alignment horizontal="center"/>
      <protection/>
    </xf>
    <xf numFmtId="1" fontId="3" fillId="0" borderId="8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16" fillId="0" borderId="21" xfId="22" applyFont="1" applyBorder="1" applyAlignment="1">
      <alignment horizontal="center"/>
      <protection/>
    </xf>
    <xf numFmtId="0" fontId="16" fillId="0" borderId="77" xfId="22" applyFont="1" applyBorder="1" applyAlignment="1">
      <alignment horizontal="left"/>
      <protection/>
    </xf>
    <xf numFmtId="0" fontId="16" fillId="0" borderId="77" xfId="22" applyFont="1" applyBorder="1" applyAlignment="1">
      <alignment horizontal="center"/>
      <protection/>
    </xf>
    <xf numFmtId="0" fontId="16" fillId="0" borderId="82" xfId="22" applyFont="1" applyBorder="1" applyAlignment="1">
      <alignment horizontal="center"/>
      <protection/>
    </xf>
    <xf numFmtId="3" fontId="16" fillId="0" borderId="21" xfId="22" applyNumberFormat="1" applyFont="1" applyBorder="1" applyAlignment="1">
      <alignment horizontal="center" vertical="center" wrapText="1"/>
      <protection/>
    </xf>
    <xf numFmtId="3" fontId="16" fillId="0" borderId="77" xfId="22" applyNumberFormat="1" applyFont="1" applyBorder="1" applyAlignment="1">
      <alignment horizontal="center" vertical="center" wrapText="1"/>
      <protection/>
    </xf>
    <xf numFmtId="3" fontId="16" fillId="0" borderId="13" xfId="22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Continuous"/>
    </xf>
    <xf numFmtId="3" fontId="14" fillId="0" borderId="0" xfId="21" applyNumberFormat="1" applyFont="1">
      <alignment/>
      <protection/>
    </xf>
    <xf numFmtId="0" fontId="5" fillId="0" borderId="24" xfId="0" applyFont="1" applyBorder="1" applyAlignment="1">
      <alignment vertical="center"/>
    </xf>
    <xf numFmtId="3" fontId="15" fillId="0" borderId="22" xfId="22" applyNumberFormat="1" applyFont="1" applyFill="1" applyBorder="1">
      <alignment/>
      <protection/>
    </xf>
    <xf numFmtId="0" fontId="8" fillId="0" borderId="15" xfId="0" applyFont="1" applyFill="1" applyBorder="1" applyAlignment="1">
      <alignment horizontal="left"/>
    </xf>
    <xf numFmtId="3" fontId="5" fillId="0" borderId="83" xfId="0" applyNumberFormat="1" applyFont="1" applyBorder="1" applyAlignment="1" applyProtection="1">
      <alignment horizontal="center"/>
      <protection/>
    </xf>
    <xf numFmtId="3" fontId="14" fillId="0" borderId="83" xfId="0" applyNumberFormat="1" applyFont="1" applyBorder="1" applyAlignment="1" applyProtection="1">
      <alignment horizontal="right"/>
      <protection/>
    </xf>
    <xf numFmtId="3" fontId="5" fillId="0" borderId="84" xfId="0" applyNumberFormat="1" applyFont="1" applyBorder="1" applyAlignment="1" applyProtection="1">
      <alignment horizontal="right"/>
      <protection/>
    </xf>
    <xf numFmtId="3" fontId="5" fillId="0" borderId="83" xfId="0" applyNumberFormat="1" applyFont="1" applyFill="1" applyBorder="1" applyAlignment="1" applyProtection="1">
      <alignment horizontal="right"/>
      <protection/>
    </xf>
    <xf numFmtId="3" fontId="5" fillId="3" borderId="83" xfId="0" applyNumberFormat="1" applyFont="1" applyFill="1" applyBorder="1" applyAlignment="1" applyProtection="1">
      <alignment horizontal="right"/>
      <protection/>
    </xf>
    <xf numFmtId="3" fontId="5" fillId="3" borderId="85" xfId="0" applyNumberFormat="1" applyFont="1" applyFill="1" applyBorder="1" applyAlignment="1" applyProtection="1">
      <alignment horizontal="right"/>
      <protection/>
    </xf>
    <xf numFmtId="0" fontId="5" fillId="0" borderId="22" xfId="0" applyFont="1" applyBorder="1" applyAlignment="1">
      <alignment horizontal="center" vertical="center"/>
    </xf>
    <xf numFmtId="0" fontId="5" fillId="0" borderId="68" xfId="0" applyFont="1" applyBorder="1" applyAlignment="1">
      <alignment/>
    </xf>
    <xf numFmtId="0" fontId="5" fillId="0" borderId="59" xfId="0" applyNumberFormat="1" applyFont="1" applyFill="1" applyBorder="1" applyAlignment="1">
      <alignment/>
    </xf>
    <xf numFmtId="0" fontId="5" fillId="3" borderId="59" xfId="0" applyNumberFormat="1" applyFont="1" applyFill="1" applyBorder="1" applyAlignment="1">
      <alignment/>
    </xf>
    <xf numFmtId="0" fontId="5" fillId="0" borderId="86" xfId="0" applyNumberFormat="1" applyFont="1" applyBorder="1" applyAlignment="1">
      <alignment/>
    </xf>
    <xf numFmtId="0" fontId="5" fillId="0" borderId="68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14" fillId="0" borderId="22" xfId="0" applyNumberFormat="1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70" xfId="0" applyFont="1" applyBorder="1" applyAlignment="1">
      <alignment/>
    </xf>
    <xf numFmtId="0" fontId="11" fillId="3" borderId="27" xfId="0" applyFont="1" applyFill="1" applyBorder="1" applyAlignment="1">
      <alignment/>
    </xf>
    <xf numFmtId="0" fontId="5" fillId="0" borderId="87" xfId="0" applyFont="1" applyBorder="1" applyAlignment="1">
      <alignment horizontal="center" vertic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88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>
      <alignment horizontal="left"/>
    </xf>
    <xf numFmtId="3" fontId="16" fillId="3" borderId="89" xfId="22" applyNumberFormat="1" applyFont="1" applyFill="1" applyBorder="1">
      <alignment/>
      <protection/>
    </xf>
    <xf numFmtId="3" fontId="15" fillId="0" borderId="90" xfId="22" applyNumberFormat="1" applyFont="1" applyBorder="1">
      <alignment/>
      <protection/>
    </xf>
    <xf numFmtId="3" fontId="16" fillId="0" borderId="91" xfId="22" applyNumberFormat="1" applyFont="1" applyFill="1" applyBorder="1">
      <alignment/>
      <protection/>
    </xf>
    <xf numFmtId="3" fontId="15" fillId="0" borderId="88" xfId="22" applyNumberFormat="1" applyFont="1" applyBorder="1">
      <alignment/>
      <protection/>
    </xf>
    <xf numFmtId="3" fontId="15" fillId="0" borderId="14" xfId="22" applyNumberFormat="1" applyFont="1" applyBorder="1">
      <alignment/>
      <protection/>
    </xf>
    <xf numFmtId="3" fontId="16" fillId="3" borderId="14" xfId="22" applyNumberFormat="1" applyFont="1" applyFill="1" applyBorder="1">
      <alignment/>
      <protection/>
    </xf>
    <xf numFmtId="3" fontId="16" fillId="0" borderId="92" xfId="22" applyNumberFormat="1" applyFont="1" applyBorder="1">
      <alignment/>
      <protection/>
    </xf>
    <xf numFmtId="3" fontId="16" fillId="0" borderId="93" xfId="22" applyNumberFormat="1" applyFont="1" applyBorder="1">
      <alignment/>
      <protection/>
    </xf>
    <xf numFmtId="3" fontId="16" fillId="0" borderId="88" xfId="22" applyNumberFormat="1" applyFont="1" applyBorder="1">
      <alignment/>
      <protection/>
    </xf>
    <xf numFmtId="3" fontId="16" fillId="0" borderId="14" xfId="22" applyNumberFormat="1" applyFont="1" applyBorder="1">
      <alignment/>
      <protection/>
    </xf>
    <xf numFmtId="3" fontId="16" fillId="0" borderId="94" xfId="22" applyNumberFormat="1" applyFont="1" applyBorder="1">
      <alignment/>
      <protection/>
    </xf>
    <xf numFmtId="3" fontId="16" fillId="0" borderId="14" xfId="22" applyNumberFormat="1" applyFont="1" applyFill="1" applyBorder="1">
      <alignment/>
      <protection/>
    </xf>
    <xf numFmtId="3" fontId="16" fillId="0" borderId="95" xfId="22" applyNumberFormat="1" applyFont="1" applyBorder="1">
      <alignment/>
      <protection/>
    </xf>
    <xf numFmtId="3" fontId="16" fillId="0" borderId="96" xfId="22" applyNumberFormat="1" applyFont="1" applyFill="1" applyBorder="1">
      <alignment/>
      <protection/>
    </xf>
    <xf numFmtId="3" fontId="16" fillId="0" borderId="90" xfId="22" applyNumberFormat="1" applyFont="1" applyFill="1" applyBorder="1">
      <alignment/>
      <protection/>
    </xf>
    <xf numFmtId="3" fontId="15" fillId="0" borderId="89" xfId="22" applyNumberFormat="1" applyFont="1" applyBorder="1">
      <alignment/>
      <protection/>
    </xf>
    <xf numFmtId="3" fontId="16" fillId="0" borderId="89" xfId="22" applyNumberFormat="1" applyFont="1" applyFill="1" applyBorder="1">
      <alignment/>
      <protection/>
    </xf>
    <xf numFmtId="3" fontId="16" fillId="3" borderId="97" xfId="22" applyNumberFormat="1" applyFont="1" applyFill="1" applyBorder="1">
      <alignment/>
      <protection/>
    </xf>
    <xf numFmtId="3" fontId="16" fillId="0" borderId="98" xfId="22" applyNumberFormat="1" applyFont="1" applyFill="1" applyBorder="1">
      <alignment/>
      <protection/>
    </xf>
    <xf numFmtId="3" fontId="15" fillId="0" borderId="89" xfId="22" applyNumberFormat="1" applyFont="1" applyFill="1" applyBorder="1">
      <alignment/>
      <protection/>
    </xf>
    <xf numFmtId="3" fontId="16" fillId="0" borderId="99" xfId="22" applyNumberFormat="1" applyFont="1" applyFill="1" applyBorder="1">
      <alignment/>
      <protection/>
    </xf>
    <xf numFmtId="3" fontId="16" fillId="0" borderId="56" xfId="22" applyNumberFormat="1" applyFont="1" applyBorder="1">
      <alignment/>
      <protection/>
    </xf>
    <xf numFmtId="1" fontId="15" fillId="3" borderId="80" xfId="22" applyNumberFormat="1" applyFont="1" applyFill="1" applyBorder="1" applyAlignment="1">
      <alignment horizontal="center"/>
      <protection/>
    </xf>
    <xf numFmtId="49" fontId="15" fillId="3" borderId="100" xfId="22" applyNumberFormat="1" applyFont="1" applyFill="1" applyBorder="1" applyAlignment="1">
      <alignment horizontal="left"/>
      <protection/>
    </xf>
    <xf numFmtId="3" fontId="16" fillId="3" borderId="24" xfId="22" applyNumberFormat="1" applyFont="1" applyFill="1" applyBorder="1">
      <alignment/>
      <protection/>
    </xf>
    <xf numFmtId="3" fontId="16" fillId="3" borderId="80" xfId="22" applyNumberFormat="1" applyFont="1" applyFill="1" applyBorder="1">
      <alignment/>
      <protection/>
    </xf>
    <xf numFmtId="3" fontId="16" fillId="3" borderId="18" xfId="22" applyNumberFormat="1" applyFont="1" applyFill="1" applyBorder="1">
      <alignment/>
      <protection/>
    </xf>
    <xf numFmtId="1" fontId="4" fillId="3" borderId="24" xfId="22" applyNumberFormat="1" applyFont="1" applyFill="1" applyBorder="1" applyAlignment="1">
      <alignment horizontal="left"/>
      <protection/>
    </xf>
    <xf numFmtId="165" fontId="8" fillId="0" borderId="8" xfId="0" applyNumberFormat="1" applyFont="1" applyFill="1" applyBorder="1" applyAlignment="1" applyProtection="1">
      <alignment horizontal="left" shrinkToFit="1"/>
      <protection/>
    </xf>
    <xf numFmtId="0" fontId="5" fillId="0" borderId="59" xfId="0" applyFont="1" applyFill="1" applyBorder="1" applyAlignment="1">
      <alignment/>
    </xf>
    <xf numFmtId="3" fontId="14" fillId="0" borderId="101" xfId="0" applyNumberFormat="1" applyFont="1" applyBorder="1" applyAlignment="1" applyProtection="1">
      <alignment horizontal="right"/>
      <protection/>
    </xf>
    <xf numFmtId="3" fontId="14" fillId="0" borderId="102" xfId="0" applyNumberFormat="1" applyFont="1" applyBorder="1" applyAlignment="1" applyProtection="1">
      <alignment horizontal="right"/>
      <protection/>
    </xf>
    <xf numFmtId="3" fontId="5" fillId="3" borderId="102" xfId="0" applyNumberFormat="1" applyFont="1" applyFill="1" applyBorder="1" applyAlignment="1" applyProtection="1">
      <alignment horizontal="right"/>
      <protection/>
    </xf>
    <xf numFmtId="3" fontId="5" fillId="0" borderId="102" xfId="0" applyNumberFormat="1" applyFont="1" applyFill="1" applyBorder="1" applyAlignment="1" applyProtection="1">
      <alignment horizontal="right"/>
      <protection/>
    </xf>
    <xf numFmtId="3" fontId="5" fillId="3" borderId="101" xfId="0" applyNumberFormat="1" applyFont="1" applyFill="1" applyBorder="1" applyAlignment="1" applyProtection="1">
      <alignment horizontal="right"/>
      <protection/>
    </xf>
    <xf numFmtId="3" fontId="5" fillId="0" borderId="103" xfId="0" applyNumberFormat="1" applyFont="1" applyFill="1" applyBorder="1" applyAlignment="1" applyProtection="1">
      <alignment horizontal="right"/>
      <protection/>
    </xf>
    <xf numFmtId="3" fontId="5" fillId="0" borderId="104" xfId="0" applyNumberFormat="1" applyFont="1" applyBorder="1" applyAlignment="1" applyProtection="1">
      <alignment horizontal="right"/>
      <protection/>
    </xf>
    <xf numFmtId="0" fontId="14" fillId="0" borderId="59" xfId="0" applyFont="1" applyBorder="1" applyAlignment="1">
      <alignment horizontal="left"/>
    </xf>
    <xf numFmtId="0" fontId="2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8" fillId="0" borderId="105" xfId="0" applyNumberFormat="1" applyFont="1" applyFill="1" applyBorder="1" applyAlignment="1" applyProtection="1">
      <alignment horizontal="right"/>
      <protection/>
    </xf>
    <xf numFmtId="3" fontId="6" fillId="0" borderId="105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8" fillId="0" borderId="89" xfId="0" applyNumberFormat="1" applyFont="1" applyFill="1" applyBorder="1" applyAlignment="1" applyProtection="1">
      <alignment horizontal="right"/>
      <protection/>
    </xf>
    <xf numFmtId="3" fontId="8" fillId="0" borderId="89" xfId="0" applyNumberFormat="1" applyFont="1" applyFill="1" applyBorder="1" applyAlignment="1">
      <alignment horizontal="right"/>
    </xf>
    <xf numFmtId="3" fontId="8" fillId="0" borderId="106" xfId="0" applyNumberFormat="1" applyFont="1" applyFill="1" applyBorder="1" applyAlignment="1" applyProtection="1">
      <alignment horizontal="right"/>
      <protection/>
    </xf>
    <xf numFmtId="3" fontId="8" fillId="0" borderId="90" xfId="0" applyNumberFormat="1" applyFont="1" applyFill="1" applyBorder="1" applyAlignment="1" applyProtection="1">
      <alignment horizontal="right"/>
      <protection/>
    </xf>
    <xf numFmtId="3" fontId="8" fillId="0" borderId="90" xfId="0" applyNumberFormat="1" applyFont="1" applyFill="1" applyBorder="1" applyAlignment="1">
      <alignment horizontal="right"/>
    </xf>
    <xf numFmtId="3" fontId="8" fillId="0" borderId="99" xfId="0" applyNumberFormat="1" applyFont="1" applyFill="1" applyBorder="1" applyAlignment="1" applyProtection="1">
      <alignment horizontal="right"/>
      <protection/>
    </xf>
    <xf numFmtId="3" fontId="8" fillId="0" borderId="106" xfId="0" applyNumberFormat="1" applyFont="1" applyFill="1" applyBorder="1" applyAlignment="1" applyProtection="1">
      <alignment/>
      <protection/>
    </xf>
    <xf numFmtId="0" fontId="14" fillId="0" borderId="48" xfId="0" applyFont="1" applyBorder="1" applyAlignment="1" applyProtection="1">
      <alignment shrinkToFit="1"/>
      <protection/>
    </xf>
    <xf numFmtId="0" fontId="5" fillId="0" borderId="107" xfId="0" applyFont="1" applyBorder="1" applyAlignment="1">
      <alignment horizontal="center" vertical="center"/>
    </xf>
    <xf numFmtId="3" fontId="16" fillId="3" borderId="6" xfId="22" applyNumberFormat="1" applyFont="1" applyFill="1" applyBorder="1">
      <alignment/>
      <protection/>
    </xf>
    <xf numFmtId="0" fontId="5" fillId="0" borderId="10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" fontId="14" fillId="0" borderId="59" xfId="0" applyNumberFormat="1" applyFont="1" applyFill="1" applyBorder="1" applyAlignment="1">
      <alignment/>
    </xf>
    <xf numFmtId="0" fontId="5" fillId="0" borderId="108" xfId="0" applyFont="1" applyBorder="1" applyAlignment="1" applyProtection="1">
      <alignment horizontal="center"/>
      <protection/>
    </xf>
    <xf numFmtId="0" fontId="5" fillId="0" borderId="109" xfId="0" applyFont="1" applyBorder="1" applyAlignment="1" applyProtection="1">
      <alignment horizontal="center"/>
      <protection/>
    </xf>
    <xf numFmtId="0" fontId="5" fillId="0" borderId="83" xfId="0" applyFont="1" applyBorder="1" applyAlignment="1" applyProtection="1">
      <alignment horizontal="center"/>
      <protection/>
    </xf>
    <xf numFmtId="0" fontId="5" fillId="0" borderId="86" xfId="0" applyNumberFormat="1" applyFont="1" applyFill="1" applyBorder="1" applyAlignment="1">
      <alignment/>
    </xf>
    <xf numFmtId="3" fontId="14" fillId="0" borderId="85" xfId="0" applyNumberFormat="1" applyFont="1" applyFill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/>
    </xf>
    <xf numFmtId="3" fontId="5" fillId="0" borderId="108" xfId="0" applyNumberFormat="1" applyFont="1" applyBorder="1" applyAlignment="1" applyProtection="1">
      <alignment horizontal="center"/>
      <protection/>
    </xf>
    <xf numFmtId="3" fontId="5" fillId="0" borderId="109" xfId="0" applyNumberFormat="1" applyFont="1" applyBorder="1" applyAlignment="1" applyProtection="1">
      <alignment horizontal="center"/>
      <protection/>
    </xf>
    <xf numFmtId="3" fontId="14" fillId="0" borderId="85" xfId="0" applyNumberFormat="1" applyFont="1" applyBorder="1" applyAlignment="1" applyProtection="1">
      <alignment horizontal="right"/>
      <protection/>
    </xf>
    <xf numFmtId="0" fontId="5" fillId="0" borderId="94" xfId="0" applyFont="1" applyBorder="1" applyAlignment="1">
      <alignment/>
    </xf>
    <xf numFmtId="0" fontId="5" fillId="0" borderId="110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111" xfId="0" applyFont="1" applyBorder="1" applyAlignment="1" applyProtection="1">
      <alignment horizontal="center"/>
      <protection/>
    </xf>
    <xf numFmtId="0" fontId="5" fillId="0" borderId="112" xfId="0" applyFont="1" applyBorder="1" applyAlignment="1" applyProtection="1">
      <alignment horizontal="center"/>
      <protection/>
    </xf>
    <xf numFmtId="3" fontId="14" fillId="0" borderId="112" xfId="0" applyNumberFormat="1" applyFont="1" applyBorder="1" applyAlignment="1" applyProtection="1">
      <alignment horizontal="right"/>
      <protection/>
    </xf>
    <xf numFmtId="3" fontId="5" fillId="3" borderId="112" xfId="0" applyNumberFormat="1" applyFont="1" applyFill="1" applyBorder="1" applyAlignment="1" applyProtection="1">
      <alignment horizontal="right"/>
      <protection/>
    </xf>
    <xf numFmtId="3" fontId="5" fillId="0" borderId="112" xfId="0" applyNumberFormat="1" applyFont="1" applyFill="1" applyBorder="1" applyAlignment="1" applyProtection="1">
      <alignment horizontal="right"/>
      <protection/>
    </xf>
    <xf numFmtId="3" fontId="14" fillId="0" borderId="113" xfId="0" applyNumberFormat="1" applyFont="1" applyFill="1" applyBorder="1" applyAlignment="1" applyProtection="1">
      <alignment horizontal="right"/>
      <protection/>
    </xf>
    <xf numFmtId="3" fontId="5" fillId="3" borderId="113" xfId="0" applyNumberFormat="1" applyFont="1" applyFill="1" applyBorder="1" applyAlignment="1" applyProtection="1">
      <alignment horizontal="right"/>
      <protection/>
    </xf>
    <xf numFmtId="3" fontId="5" fillId="0" borderId="114" xfId="0" applyNumberFormat="1" applyFont="1" applyBorder="1" applyAlignment="1" applyProtection="1">
      <alignment horizontal="right"/>
      <protection/>
    </xf>
    <xf numFmtId="3" fontId="5" fillId="0" borderId="111" xfId="0" applyNumberFormat="1" applyFont="1" applyBorder="1" applyAlignment="1" applyProtection="1">
      <alignment horizontal="center"/>
      <protection/>
    </xf>
    <xf numFmtId="3" fontId="14" fillId="0" borderId="113" xfId="0" applyNumberFormat="1" applyFont="1" applyBorder="1" applyAlignment="1" applyProtection="1">
      <alignment horizontal="right"/>
      <protection/>
    </xf>
    <xf numFmtId="166" fontId="5" fillId="0" borderId="115" xfId="0" applyNumberFormat="1" applyFont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9" fillId="3" borderId="25" xfId="0" applyFont="1" applyFill="1" applyBorder="1" applyAlignment="1" applyProtection="1">
      <alignment/>
      <protection/>
    </xf>
    <xf numFmtId="3" fontId="5" fillId="0" borderId="116" xfId="0" applyNumberFormat="1" applyFont="1" applyBorder="1" applyAlignment="1" applyProtection="1">
      <alignment horizontal="center"/>
      <protection/>
    </xf>
    <xf numFmtId="3" fontId="14" fillId="0" borderId="116" xfId="0" applyNumberFormat="1" applyFont="1" applyBorder="1" applyAlignment="1" applyProtection="1">
      <alignment horizontal="right"/>
      <protection/>
    </xf>
    <xf numFmtId="3" fontId="5" fillId="0" borderId="117" xfId="0" applyNumberFormat="1" applyFont="1" applyBorder="1" applyAlignment="1" applyProtection="1">
      <alignment horizontal="right"/>
      <protection/>
    </xf>
    <xf numFmtId="3" fontId="5" fillId="0" borderId="116" xfId="0" applyNumberFormat="1" applyFont="1" applyFill="1" applyBorder="1" applyAlignment="1" applyProtection="1">
      <alignment horizontal="right"/>
      <protection/>
    </xf>
    <xf numFmtId="3" fontId="5" fillId="3" borderId="116" xfId="0" applyNumberFormat="1" applyFont="1" applyFill="1" applyBorder="1" applyAlignment="1" applyProtection="1">
      <alignment horizontal="right"/>
      <protection/>
    </xf>
    <xf numFmtId="3" fontId="14" fillId="0" borderId="118" xfId="0" applyNumberFormat="1" applyFont="1" applyBorder="1" applyAlignment="1" applyProtection="1">
      <alignment horizontal="right"/>
      <protection/>
    </xf>
    <xf numFmtId="3" fontId="5" fillId="3" borderId="119" xfId="0" applyNumberFormat="1" applyFont="1" applyFill="1" applyBorder="1" applyAlignment="1" applyProtection="1">
      <alignment horizontal="right"/>
      <protection/>
    </xf>
    <xf numFmtId="3" fontId="14" fillId="0" borderId="119" xfId="0" applyNumberFormat="1" applyFont="1" applyBorder="1" applyAlignment="1" applyProtection="1">
      <alignment horizontal="right"/>
      <protection/>
    </xf>
    <xf numFmtId="3" fontId="5" fillId="0" borderId="118" xfId="0" applyNumberFormat="1" applyFont="1" applyFill="1" applyBorder="1" applyAlignment="1" applyProtection="1">
      <alignment horizontal="right"/>
      <protection/>
    </xf>
    <xf numFmtId="3" fontId="14" fillId="0" borderId="120" xfId="0" applyNumberFormat="1" applyFont="1" applyBorder="1" applyAlignment="1" applyProtection="1">
      <alignment horizontal="right"/>
      <protection/>
    </xf>
    <xf numFmtId="3" fontId="5" fillId="0" borderId="119" xfId="0" applyNumberFormat="1" applyFont="1" applyFill="1" applyBorder="1" applyAlignment="1" applyProtection="1">
      <alignment horizontal="right"/>
      <protection/>
    </xf>
    <xf numFmtId="3" fontId="11" fillId="3" borderId="121" xfId="0" applyNumberFormat="1" applyFont="1" applyFill="1" applyBorder="1" applyAlignment="1" applyProtection="1">
      <alignment horizontal="right"/>
      <protection/>
    </xf>
    <xf numFmtId="0" fontId="3" fillId="0" borderId="72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1" fontId="4" fillId="2" borderId="17" xfId="0" applyNumberFormat="1" applyFont="1" applyFill="1" applyBorder="1" applyAlignment="1" applyProtection="1">
      <alignment horizontal="right"/>
      <protection/>
    </xf>
    <xf numFmtId="166" fontId="6" fillId="2" borderId="17" xfId="0" applyNumberFormat="1" applyFont="1" applyFill="1" applyBorder="1" applyAlignment="1" applyProtection="1">
      <alignment horizontal="left"/>
      <protection/>
    </xf>
    <xf numFmtId="1" fontId="15" fillId="0" borderId="64" xfId="22" applyNumberFormat="1" applyFont="1" applyBorder="1" applyAlignment="1">
      <alignment horizontal="center"/>
      <protection/>
    </xf>
    <xf numFmtId="1" fontId="16" fillId="0" borderId="65" xfId="22" applyNumberFormat="1" applyFont="1" applyBorder="1" applyAlignment="1">
      <alignment horizontal="left"/>
      <protection/>
    </xf>
    <xf numFmtId="1" fontId="15" fillId="0" borderId="86" xfId="22" applyNumberFormat="1" applyFont="1" applyBorder="1" applyAlignment="1">
      <alignment horizontal="center"/>
      <protection/>
    </xf>
    <xf numFmtId="1" fontId="16" fillId="0" borderId="47" xfId="22" applyNumberFormat="1" applyFont="1" applyBorder="1" applyAlignment="1">
      <alignment horizontal="left"/>
      <protection/>
    </xf>
    <xf numFmtId="1" fontId="15" fillId="0" borderId="47" xfId="22" applyNumberFormat="1" applyFont="1" applyBorder="1" applyAlignment="1">
      <alignment horizontal="center"/>
      <protection/>
    </xf>
    <xf numFmtId="49" fontId="15" fillId="0" borderId="122" xfId="22" applyNumberFormat="1" applyFont="1" applyBorder="1" applyAlignment="1">
      <alignment horizontal="left"/>
      <protection/>
    </xf>
    <xf numFmtId="3" fontId="16" fillId="0" borderId="86" xfId="22" applyNumberFormat="1" applyFont="1" applyBorder="1">
      <alignment/>
      <protection/>
    </xf>
    <xf numFmtId="3" fontId="16" fillId="0" borderId="47" xfId="22" applyNumberFormat="1" applyFont="1" applyBorder="1">
      <alignment/>
      <protection/>
    </xf>
    <xf numFmtId="3" fontId="16" fillId="0" borderId="47" xfId="22" applyNumberFormat="1" applyFont="1" applyFill="1" applyBorder="1">
      <alignment/>
      <protection/>
    </xf>
    <xf numFmtId="3" fontId="16" fillId="0" borderId="123" xfId="22" applyNumberFormat="1" applyFont="1" applyBorder="1">
      <alignment/>
      <protection/>
    </xf>
    <xf numFmtId="3" fontId="16" fillId="0" borderId="106" xfId="22" applyNumberFormat="1" applyFont="1" applyFill="1" applyBorder="1">
      <alignment/>
      <protection/>
    </xf>
    <xf numFmtId="3" fontId="14" fillId="0" borderId="103" xfId="0" applyNumberFormat="1" applyFont="1" applyBorder="1" applyAlignment="1" applyProtection="1">
      <alignment horizontal="right"/>
      <protection/>
    </xf>
    <xf numFmtId="3" fontId="5" fillId="0" borderId="102" xfId="0" applyNumberFormat="1" applyFont="1" applyBorder="1" applyAlignment="1" applyProtection="1">
      <alignment horizontal="right"/>
      <protection/>
    </xf>
    <xf numFmtId="3" fontId="11" fillId="3" borderId="124" xfId="0" applyNumberFormat="1" applyFont="1" applyFill="1" applyBorder="1" applyAlignment="1" applyProtection="1">
      <alignment horizontal="right"/>
      <protection/>
    </xf>
    <xf numFmtId="3" fontId="5" fillId="0" borderId="125" xfId="0" applyNumberFormat="1" applyFont="1" applyBorder="1" applyAlignment="1" applyProtection="1">
      <alignment horizontal="center"/>
      <protection/>
    </xf>
    <xf numFmtId="3" fontId="14" fillId="0" borderId="125" xfId="0" applyNumberFormat="1" applyFont="1" applyFill="1" applyBorder="1" applyAlignment="1" applyProtection="1">
      <alignment horizontal="right"/>
      <protection/>
    </xf>
    <xf numFmtId="3" fontId="5" fillId="0" borderId="115" xfId="0" applyNumberFormat="1" applyFont="1" applyBorder="1" applyAlignment="1" applyProtection="1">
      <alignment horizontal="right"/>
      <protection/>
    </xf>
    <xf numFmtId="3" fontId="5" fillId="0" borderId="125" xfId="0" applyNumberFormat="1" applyFont="1" applyFill="1" applyBorder="1" applyAlignment="1" applyProtection="1">
      <alignment horizontal="right"/>
      <protection/>
    </xf>
    <xf numFmtId="3" fontId="14" fillId="0" borderId="125" xfId="0" applyNumberFormat="1" applyFont="1" applyBorder="1" applyAlignment="1" applyProtection="1">
      <alignment horizontal="right"/>
      <protection/>
    </xf>
    <xf numFmtId="3" fontId="5" fillId="3" borderId="125" xfId="0" applyNumberFormat="1" applyFont="1" applyFill="1" applyBorder="1" applyAlignment="1" applyProtection="1">
      <alignment horizontal="right"/>
      <protection/>
    </xf>
    <xf numFmtId="3" fontId="14" fillId="0" borderId="126" xfId="0" applyNumberFormat="1" applyFont="1" applyBorder="1" applyAlignment="1" applyProtection="1">
      <alignment horizontal="right"/>
      <protection/>
    </xf>
    <xf numFmtId="3" fontId="5" fillId="3" borderId="127" xfId="0" applyNumberFormat="1" applyFont="1" applyFill="1" applyBorder="1" applyAlignment="1" applyProtection="1">
      <alignment horizontal="right"/>
      <protection/>
    </xf>
    <xf numFmtId="3" fontId="5" fillId="0" borderId="125" xfId="0" applyNumberFormat="1" applyFont="1" applyBorder="1" applyAlignment="1" applyProtection="1">
      <alignment horizontal="right"/>
      <protection/>
    </xf>
    <xf numFmtId="3" fontId="5" fillId="0" borderId="126" xfId="0" applyNumberFormat="1" applyFont="1" applyFill="1" applyBorder="1" applyAlignment="1" applyProtection="1">
      <alignment horizontal="right"/>
      <protection/>
    </xf>
    <xf numFmtId="3" fontId="11" fillId="3" borderId="128" xfId="0" applyNumberFormat="1" applyFont="1" applyFill="1" applyBorder="1" applyAlignment="1" applyProtection="1">
      <alignment horizontal="right"/>
      <protection/>
    </xf>
    <xf numFmtId="3" fontId="5" fillId="0" borderId="129" xfId="0" applyNumberFormat="1" applyFont="1" applyBorder="1" applyAlignment="1" applyProtection="1">
      <alignment horizontal="center"/>
      <protection/>
    </xf>
    <xf numFmtId="3" fontId="14" fillId="0" borderId="129" xfId="0" applyNumberFormat="1" applyFont="1" applyBorder="1" applyAlignment="1" applyProtection="1">
      <alignment horizontal="right"/>
      <protection/>
    </xf>
    <xf numFmtId="3" fontId="5" fillId="0" borderId="130" xfId="0" applyNumberFormat="1" applyFont="1" applyBorder="1" applyAlignment="1" applyProtection="1">
      <alignment horizontal="right"/>
      <protection/>
    </xf>
    <xf numFmtId="3" fontId="5" fillId="0" borderId="129" xfId="0" applyNumberFormat="1" applyFont="1" applyFill="1" applyBorder="1" applyAlignment="1" applyProtection="1">
      <alignment horizontal="right"/>
      <protection/>
    </xf>
    <xf numFmtId="3" fontId="5" fillId="3" borderId="129" xfId="0" applyNumberFormat="1" applyFont="1" applyFill="1" applyBorder="1" applyAlignment="1" applyProtection="1">
      <alignment horizontal="right"/>
      <protection/>
    </xf>
    <xf numFmtId="3" fontId="14" fillId="0" borderId="131" xfId="0" applyNumberFormat="1" applyFont="1" applyBorder="1" applyAlignment="1" applyProtection="1">
      <alignment horizontal="right"/>
      <protection/>
    </xf>
    <xf numFmtId="3" fontId="5" fillId="3" borderId="132" xfId="0" applyNumberFormat="1" applyFont="1" applyFill="1" applyBorder="1" applyAlignment="1" applyProtection="1">
      <alignment horizontal="right"/>
      <protection/>
    </xf>
    <xf numFmtId="3" fontId="14" fillId="0" borderId="132" xfId="0" applyNumberFormat="1" applyFont="1" applyBorder="1" applyAlignment="1" applyProtection="1">
      <alignment horizontal="right"/>
      <protection/>
    </xf>
    <xf numFmtId="3" fontId="5" fillId="0" borderId="131" xfId="0" applyNumberFormat="1" applyFont="1" applyFill="1" applyBorder="1" applyAlignment="1" applyProtection="1">
      <alignment horizontal="right"/>
      <protection/>
    </xf>
    <xf numFmtId="3" fontId="14" fillId="0" borderId="133" xfId="0" applyNumberFormat="1" applyFont="1" applyBorder="1" applyAlignment="1" applyProtection="1">
      <alignment horizontal="right"/>
      <protection/>
    </xf>
    <xf numFmtId="3" fontId="5" fillId="0" borderId="132" xfId="0" applyNumberFormat="1" applyFont="1" applyFill="1" applyBorder="1" applyAlignment="1" applyProtection="1">
      <alignment horizontal="right"/>
      <protection/>
    </xf>
    <xf numFmtId="3" fontId="11" fillId="3" borderId="134" xfId="0" applyNumberFormat="1" applyFont="1" applyFill="1" applyBorder="1" applyAlignment="1" applyProtection="1">
      <alignment horizontal="right"/>
      <protection/>
    </xf>
    <xf numFmtId="3" fontId="14" fillId="0" borderId="135" xfId="0" applyNumberFormat="1" applyFont="1" applyBorder="1" applyAlignment="1" applyProtection="1">
      <alignment horizontal="right"/>
      <protection/>
    </xf>
    <xf numFmtId="3" fontId="5" fillId="0" borderId="83" xfId="0" applyNumberFormat="1" applyFont="1" applyBorder="1" applyAlignment="1" applyProtection="1">
      <alignment horizontal="right"/>
      <protection/>
    </xf>
    <xf numFmtId="3" fontId="5" fillId="0" borderId="135" xfId="0" applyNumberFormat="1" applyFont="1" applyFill="1" applyBorder="1" applyAlignment="1" applyProtection="1">
      <alignment horizontal="right"/>
      <protection/>
    </xf>
    <xf numFmtId="3" fontId="5" fillId="0" borderId="119" xfId="0" applyNumberFormat="1" applyFont="1" applyBorder="1" applyAlignment="1" applyProtection="1">
      <alignment horizontal="right"/>
      <protection/>
    </xf>
    <xf numFmtId="3" fontId="11" fillId="3" borderId="136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Border="1" applyAlignment="1">
      <alignment horizontal="centerContinuous"/>
    </xf>
    <xf numFmtId="3" fontId="5" fillId="0" borderId="29" xfId="0" applyNumberFormat="1" applyFont="1" applyBorder="1" applyAlignment="1">
      <alignment horizontal="centerContinuous"/>
    </xf>
    <xf numFmtId="3" fontId="5" fillId="0" borderId="31" xfId="0" applyNumberFormat="1" applyFont="1" applyBorder="1" applyAlignment="1">
      <alignment horizontal="centerContinuous"/>
    </xf>
    <xf numFmtId="3" fontId="15" fillId="0" borderId="45" xfId="22" applyNumberFormat="1" applyFont="1" applyBorder="1">
      <alignment/>
      <protection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39" xfId="0" applyFont="1" applyBorder="1" applyAlignment="1" applyProtection="1">
      <alignment horizontal="center"/>
      <protection/>
    </xf>
    <xf numFmtId="0" fontId="5" fillId="0" borderId="140" xfId="0" applyFont="1" applyBorder="1" applyAlignment="1" applyProtection="1">
      <alignment horizontal="center"/>
      <protection/>
    </xf>
    <xf numFmtId="0" fontId="5" fillId="0" borderId="141" xfId="0" applyFont="1" applyBorder="1" applyAlignment="1" applyProtection="1">
      <alignment horizontal="center"/>
      <protection/>
    </xf>
    <xf numFmtId="3" fontId="5" fillId="0" borderId="139" xfId="0" applyNumberFormat="1" applyFont="1" applyBorder="1" applyAlignment="1" applyProtection="1">
      <alignment horizontal="center"/>
      <protection/>
    </xf>
    <xf numFmtId="3" fontId="5" fillId="0" borderId="140" xfId="0" applyNumberFormat="1" applyFont="1" applyBorder="1" applyAlignment="1" applyProtection="1">
      <alignment horizontal="center"/>
      <protection/>
    </xf>
    <xf numFmtId="3" fontId="5" fillId="0" borderId="141" xfId="0" applyNumberFormat="1" applyFont="1" applyBorder="1" applyAlignment="1" applyProtection="1">
      <alignment horizontal="center"/>
      <protection/>
    </xf>
    <xf numFmtId="3" fontId="5" fillId="0" borderId="102" xfId="0" applyNumberFormat="1" applyFont="1" applyBorder="1" applyAlignment="1" applyProtection="1">
      <alignment horizontal="center"/>
      <protection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79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42" xfId="0" applyNumberFormat="1" applyFont="1" applyBorder="1" applyAlignment="1">
      <alignment horizontal="center" vertical="center" wrapText="1"/>
    </xf>
    <xf numFmtId="3" fontId="14" fillId="0" borderId="83" xfId="0" applyNumberFormat="1" applyFont="1" applyFill="1" applyBorder="1" applyAlignment="1" applyProtection="1">
      <alignment horizontal="right"/>
      <protection/>
    </xf>
    <xf numFmtId="3" fontId="14" fillId="0" borderId="0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4" fontId="14" fillId="0" borderId="0" xfId="21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4" fillId="0" borderId="55" xfId="0" applyFont="1" applyFill="1" applyBorder="1" applyAlignment="1" applyProtection="1">
      <alignment shrinkToFit="1"/>
      <protection/>
    </xf>
    <xf numFmtId="1" fontId="3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99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14" fillId="0" borderId="0" xfId="21" applyNumberFormat="1" applyFont="1" applyFill="1" applyBorder="1">
      <alignment/>
      <protection/>
    </xf>
    <xf numFmtId="3" fontId="15" fillId="0" borderId="49" xfId="22" applyNumberFormat="1" applyFont="1" applyFill="1" applyBorder="1">
      <alignment/>
      <protection/>
    </xf>
    <xf numFmtId="3" fontId="16" fillId="0" borderId="79" xfId="22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87" xfId="0" applyFont="1" applyBorder="1" applyAlignment="1">
      <alignment vertical="center"/>
    </xf>
    <xf numFmtId="0" fontId="0" fillId="0" borderId="137" xfId="0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" fillId="0" borderId="11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0" borderId="87" xfId="21" applyFont="1" applyBorder="1" applyAlignment="1">
      <alignment horizontal="center" vertical="center"/>
      <protection/>
    </xf>
    <xf numFmtId="0" fontId="0" fillId="0" borderId="137" xfId="0" applyBorder="1" applyAlignment="1">
      <alignment horizontal="center" vertical="center"/>
    </xf>
    <xf numFmtId="0" fontId="5" fillId="0" borderId="9" xfId="21" applyFont="1" applyBorder="1" applyAlignment="1">
      <alignment horizontal="center" vertical="center"/>
      <protection/>
    </xf>
    <xf numFmtId="0" fontId="16" fillId="0" borderId="87" xfId="22" applyFont="1" applyBorder="1" applyAlignment="1">
      <alignment horizontal="center" vertical="center"/>
      <protection/>
    </xf>
    <xf numFmtId="0" fontId="16" fillId="0" borderId="107" xfId="22" applyFont="1" applyBorder="1" applyAlignment="1">
      <alignment horizontal="center" vertical="center"/>
      <protection/>
    </xf>
    <xf numFmtId="0" fontId="0" fillId="0" borderId="138" xfId="0" applyBorder="1" applyAlignment="1">
      <alignment vertical="center"/>
    </xf>
    <xf numFmtId="0" fontId="16" fillId="0" borderId="138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16" fillId="0" borderId="16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Příjmy město oddíly SR 2000" xfId="21"/>
    <cellStyle name="normální_Výdaje SR 2000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4.69921875" style="4" customWidth="1"/>
    <col min="2" max="2" width="17.796875" style="4" customWidth="1"/>
    <col min="3" max="3" width="59.59765625" style="5" bestFit="1" customWidth="1"/>
    <col min="4" max="4" width="15.8984375" style="5" customWidth="1"/>
    <col min="5" max="6" width="14.19921875" style="7" customWidth="1"/>
    <col min="7" max="7" width="10.796875" style="4" customWidth="1"/>
    <col min="8" max="8" width="9.8984375" style="0" bestFit="1" customWidth="1"/>
    <col min="9" max="9" width="10.19921875" style="0" bestFit="1" customWidth="1"/>
    <col min="10" max="10" width="9.796875" style="0" bestFit="1" customWidth="1"/>
    <col min="11" max="16384" width="8.8984375" style="4" customWidth="1"/>
  </cols>
  <sheetData>
    <row r="1" spans="1:10" ht="20.25">
      <c r="A1" s="34" t="s">
        <v>250</v>
      </c>
      <c r="B1" s="317"/>
      <c r="C1" s="317"/>
      <c r="D1" s="317"/>
      <c r="E1" s="3"/>
      <c r="F1" s="3"/>
      <c r="J1" s="4"/>
    </row>
    <row r="2" spans="1:10" ht="12" customHeight="1" thickBot="1">
      <c r="A2" s="2"/>
      <c r="B2" s="2"/>
      <c r="C2" s="10"/>
      <c r="D2" s="10"/>
      <c r="J2" s="4"/>
    </row>
    <row r="3" spans="1:10" ht="19.5" customHeight="1" thickBot="1">
      <c r="A3" s="25"/>
      <c r="B3" s="14" t="s">
        <v>34</v>
      </c>
      <c r="C3" s="8"/>
      <c r="D3" s="79" t="s">
        <v>415</v>
      </c>
      <c r="E3" s="77"/>
      <c r="F3" s="78"/>
      <c r="J3" s="4"/>
    </row>
    <row r="4" spans="1:10" ht="15.75">
      <c r="A4" s="484" t="s">
        <v>0</v>
      </c>
      <c r="B4" s="13" t="s">
        <v>33</v>
      </c>
      <c r="C4" s="11" t="s">
        <v>1</v>
      </c>
      <c r="D4" s="35" t="s">
        <v>219</v>
      </c>
      <c r="E4" s="35"/>
      <c r="F4" s="35"/>
      <c r="J4" s="4"/>
    </row>
    <row r="5" spans="1:10" ht="16.5" thickBot="1">
      <c r="A5" s="41"/>
      <c r="B5" s="30" t="s">
        <v>32</v>
      </c>
      <c r="C5" s="9"/>
      <c r="D5" s="42" t="s">
        <v>49</v>
      </c>
      <c r="E5" s="42" t="s">
        <v>225</v>
      </c>
      <c r="F5" s="42" t="s">
        <v>48</v>
      </c>
      <c r="J5" s="4"/>
    </row>
    <row r="6" spans="1:10" ht="18.75">
      <c r="A6" s="26">
        <v>1</v>
      </c>
      <c r="B6" s="17">
        <v>1111</v>
      </c>
      <c r="C6" s="49" t="s">
        <v>17</v>
      </c>
      <c r="D6" s="67">
        <f aca="true" t="shared" si="0" ref="D6:D11">+E6+F6</f>
        <v>1390000</v>
      </c>
      <c r="E6" s="67">
        <v>1390000</v>
      </c>
      <c r="F6" s="67"/>
      <c r="J6" s="4"/>
    </row>
    <row r="7" spans="1:10" ht="18.75">
      <c r="A7" s="16">
        <v>2</v>
      </c>
      <c r="B7" s="12">
        <v>1112</v>
      </c>
      <c r="C7" s="50" t="s">
        <v>319</v>
      </c>
      <c r="D7" s="385">
        <f t="shared" si="0"/>
        <v>200000</v>
      </c>
      <c r="E7" s="68">
        <v>200000</v>
      </c>
      <c r="F7" s="68"/>
      <c r="J7" s="4"/>
    </row>
    <row r="8" spans="1:10" ht="18.75">
      <c r="A8" s="26">
        <v>3</v>
      </c>
      <c r="B8" s="12">
        <v>1113</v>
      </c>
      <c r="C8" s="50" t="s">
        <v>256</v>
      </c>
      <c r="D8" s="385">
        <f t="shared" si="0"/>
        <v>170000</v>
      </c>
      <c r="E8" s="68">
        <v>170000</v>
      </c>
      <c r="F8" s="68"/>
      <c r="J8" s="4"/>
    </row>
    <row r="9" spans="1:10" ht="18.75">
      <c r="A9" s="16">
        <v>4</v>
      </c>
      <c r="B9" s="12">
        <v>1121</v>
      </c>
      <c r="C9" s="50" t="s">
        <v>2</v>
      </c>
      <c r="D9" s="385">
        <f t="shared" si="0"/>
        <v>1505000</v>
      </c>
      <c r="E9" s="68">
        <v>1505000</v>
      </c>
      <c r="F9" s="68"/>
      <c r="J9" s="4"/>
    </row>
    <row r="10" spans="1:10" ht="18.75">
      <c r="A10" s="26">
        <v>5</v>
      </c>
      <c r="B10" s="12">
        <v>1211</v>
      </c>
      <c r="C10" s="50" t="s">
        <v>179</v>
      </c>
      <c r="D10" s="385">
        <f t="shared" si="0"/>
        <v>3330000</v>
      </c>
      <c r="E10" s="68">
        <v>3330000</v>
      </c>
      <c r="F10" s="68"/>
      <c r="J10" s="4"/>
    </row>
    <row r="11" spans="1:10" ht="18.75">
      <c r="A11" s="16">
        <v>6</v>
      </c>
      <c r="B11" s="12">
        <v>1511</v>
      </c>
      <c r="C11" s="48" t="s">
        <v>3</v>
      </c>
      <c r="D11" s="385">
        <f t="shared" si="0"/>
        <v>236000</v>
      </c>
      <c r="E11" s="68">
        <v>236000</v>
      </c>
      <c r="F11" s="68"/>
      <c r="J11" s="4"/>
    </row>
    <row r="12" spans="1:10" ht="19.5" thickBot="1">
      <c r="A12" s="26">
        <v>7</v>
      </c>
      <c r="B12" s="15"/>
      <c r="C12" s="51" t="s">
        <v>180</v>
      </c>
      <c r="D12" s="427">
        <f>SUM(D6:D11)</f>
        <v>6831000</v>
      </c>
      <c r="E12" s="69">
        <f>SUM(E6:E11)</f>
        <v>6831000</v>
      </c>
      <c r="F12" s="69"/>
      <c r="J12" s="4"/>
    </row>
    <row r="13" spans="1:10" ht="18.75">
      <c r="A13" s="16">
        <v>8</v>
      </c>
      <c r="B13" s="12">
        <v>1122</v>
      </c>
      <c r="C13" s="50" t="s">
        <v>4</v>
      </c>
      <c r="D13" s="385">
        <f aca="true" t="shared" si="1" ref="D13:D18">+E13+F13</f>
        <v>39257</v>
      </c>
      <c r="E13" s="68"/>
      <c r="F13" s="434">
        <f>52740-F14</f>
        <v>39257</v>
      </c>
      <c r="H13" s="309"/>
      <c r="J13" s="4"/>
    </row>
    <row r="14" spans="1:10" ht="18.75">
      <c r="A14" s="26">
        <v>9</v>
      </c>
      <c r="B14" s="12">
        <v>1122</v>
      </c>
      <c r="C14" s="50" t="s">
        <v>230</v>
      </c>
      <c r="D14" s="385">
        <f t="shared" si="1"/>
        <v>363483</v>
      </c>
      <c r="E14" s="68">
        <v>350000</v>
      </c>
      <c r="F14" s="434">
        <v>13483</v>
      </c>
      <c r="H14" s="309"/>
      <c r="J14" s="4"/>
    </row>
    <row r="15" spans="1:10" ht="18.75">
      <c r="A15" s="16">
        <v>10</v>
      </c>
      <c r="B15" s="18" t="s">
        <v>25</v>
      </c>
      <c r="C15" s="52" t="s">
        <v>244</v>
      </c>
      <c r="D15" s="385">
        <f t="shared" si="1"/>
        <v>181851</v>
      </c>
      <c r="E15" s="70">
        <v>181802</v>
      </c>
      <c r="F15" s="435">
        <v>49</v>
      </c>
      <c r="J15" s="4"/>
    </row>
    <row r="16" spans="1:10" ht="18.75">
      <c r="A16" s="26">
        <v>11</v>
      </c>
      <c r="B16" s="19" t="s">
        <v>26</v>
      </c>
      <c r="C16" s="48" t="s">
        <v>245</v>
      </c>
      <c r="D16" s="385">
        <f t="shared" si="1"/>
        <v>128282</v>
      </c>
      <c r="E16" s="68">
        <v>6500</v>
      </c>
      <c r="F16" s="434">
        <v>121782</v>
      </c>
      <c r="J16" s="4"/>
    </row>
    <row r="17" spans="1:10" ht="18.75">
      <c r="A17" s="16">
        <v>12</v>
      </c>
      <c r="B17" s="19" t="s">
        <v>253</v>
      </c>
      <c r="C17" s="48" t="s">
        <v>254</v>
      </c>
      <c r="D17" s="385">
        <f t="shared" si="1"/>
        <v>17518</v>
      </c>
      <c r="E17" s="74">
        <v>8000</v>
      </c>
      <c r="F17" s="436">
        <v>9518</v>
      </c>
      <c r="J17" s="4"/>
    </row>
    <row r="18" spans="1:10" ht="18.75">
      <c r="A18" s="26">
        <v>13</v>
      </c>
      <c r="B18" s="12">
        <v>1361</v>
      </c>
      <c r="C18" s="48" t="s">
        <v>5</v>
      </c>
      <c r="D18" s="385">
        <f t="shared" si="1"/>
        <v>84135</v>
      </c>
      <c r="E18" s="74">
        <v>68020</v>
      </c>
      <c r="F18" s="436">
        <v>16115</v>
      </c>
      <c r="J18" s="4"/>
    </row>
    <row r="19" spans="1:10" ht="19.5" thickBot="1">
      <c r="A19" s="16">
        <v>14</v>
      </c>
      <c r="B19" s="319" t="s">
        <v>36</v>
      </c>
      <c r="C19" s="53" t="s">
        <v>255</v>
      </c>
      <c r="D19" s="428">
        <f>SUM(D12:D18)</f>
        <v>7645526</v>
      </c>
      <c r="E19" s="71">
        <f>SUM(E12:E18)</f>
        <v>7445322</v>
      </c>
      <c r="F19" s="71">
        <f>SUM(F13:F18)</f>
        <v>200204</v>
      </c>
      <c r="J19" s="4"/>
    </row>
    <row r="20" spans="1:10" ht="18.75">
      <c r="A20" s="26">
        <v>15</v>
      </c>
      <c r="B20" s="20" t="s">
        <v>27</v>
      </c>
      <c r="C20" s="54" t="s">
        <v>6</v>
      </c>
      <c r="D20" s="385">
        <f>+E20+F20</f>
        <v>60341</v>
      </c>
      <c r="E20" s="67">
        <v>26422</v>
      </c>
      <c r="F20" s="437">
        <v>33919</v>
      </c>
      <c r="J20" s="4"/>
    </row>
    <row r="21" spans="1:10" ht="18.75">
      <c r="A21" s="16">
        <v>16</v>
      </c>
      <c r="B21" s="20" t="s">
        <v>307</v>
      </c>
      <c r="C21" s="54" t="s">
        <v>312</v>
      </c>
      <c r="D21" s="385">
        <f>+E21+F21</f>
        <v>102975</v>
      </c>
      <c r="E21" s="67">
        <v>100251</v>
      </c>
      <c r="F21" s="437">
        <v>2724</v>
      </c>
      <c r="J21" s="4"/>
    </row>
    <row r="22" spans="1:10" ht="18.75">
      <c r="A22" s="26">
        <v>17</v>
      </c>
      <c r="B22" s="18" t="s">
        <v>28</v>
      </c>
      <c r="C22" s="52" t="s">
        <v>7</v>
      </c>
      <c r="D22" s="385">
        <f>+E22+F22</f>
        <v>251613</v>
      </c>
      <c r="E22" s="70">
        <v>166662</v>
      </c>
      <c r="F22" s="435">
        <v>84951</v>
      </c>
      <c r="J22" s="4"/>
    </row>
    <row r="23" spans="1:10" ht="18.75">
      <c r="A23" s="16">
        <v>18</v>
      </c>
      <c r="B23" s="18" t="s">
        <v>317</v>
      </c>
      <c r="C23" s="52" t="s">
        <v>403</v>
      </c>
      <c r="D23" s="385">
        <f>+E23+F23</f>
        <v>569647</v>
      </c>
      <c r="E23" s="70">
        <v>563118</v>
      </c>
      <c r="F23" s="435">
        <v>6529</v>
      </c>
      <c r="J23" s="4"/>
    </row>
    <row r="24" spans="1:10" ht="18.75">
      <c r="A24" s="26">
        <v>19</v>
      </c>
      <c r="B24" s="18" t="s">
        <v>29</v>
      </c>
      <c r="C24" s="52" t="s">
        <v>8</v>
      </c>
      <c r="D24" s="385">
        <f>+E24+F24</f>
        <v>50073</v>
      </c>
      <c r="E24" s="70">
        <v>46700</v>
      </c>
      <c r="F24" s="435">
        <v>3373</v>
      </c>
      <c r="J24" s="4"/>
    </row>
    <row r="25" spans="1:10" ht="18.75">
      <c r="A25" s="16">
        <v>20</v>
      </c>
      <c r="B25" s="18">
        <v>2441</v>
      </c>
      <c r="C25" s="52" t="s">
        <v>326</v>
      </c>
      <c r="D25" s="429" t="s">
        <v>181</v>
      </c>
      <c r="E25" s="70">
        <v>33897</v>
      </c>
      <c r="F25" s="70"/>
      <c r="J25" s="4"/>
    </row>
    <row r="26" spans="1:10" ht="18.75">
      <c r="A26" s="26">
        <v>21</v>
      </c>
      <c r="B26" s="344" t="s">
        <v>30</v>
      </c>
      <c r="C26" s="48" t="s">
        <v>9</v>
      </c>
      <c r="D26" s="385">
        <f>+E26+F26</f>
        <v>96340</v>
      </c>
      <c r="E26" s="68">
        <v>82113</v>
      </c>
      <c r="F26" s="434">
        <f>145723-F20-F21-F22-F23-F24</f>
        <v>14227</v>
      </c>
      <c r="J26" s="4"/>
    </row>
    <row r="27" spans="1:10" ht="19.5" thickBot="1">
      <c r="A27" s="16">
        <v>22</v>
      </c>
      <c r="B27" s="319" t="s">
        <v>37</v>
      </c>
      <c r="C27" s="53" t="s">
        <v>313</v>
      </c>
      <c r="D27" s="428">
        <f>SUM(D20:D26)</f>
        <v>1130989</v>
      </c>
      <c r="E27" s="71">
        <f>SUM(E20:E26)</f>
        <v>1019163</v>
      </c>
      <c r="F27" s="71">
        <f>SUM(F20:F26)</f>
        <v>145723</v>
      </c>
      <c r="J27" s="4"/>
    </row>
    <row r="28" spans="1:10" ht="18.75">
      <c r="A28" s="26">
        <v>23</v>
      </c>
      <c r="B28" s="22" t="s">
        <v>35</v>
      </c>
      <c r="C28" s="55" t="s">
        <v>257</v>
      </c>
      <c r="D28" s="385">
        <f>+E28+F28</f>
        <v>776180</v>
      </c>
      <c r="E28" s="72">
        <v>776080</v>
      </c>
      <c r="F28" s="438">
        <v>100</v>
      </c>
      <c r="J28" s="4"/>
    </row>
    <row r="29" spans="1:10" ht="18.75">
      <c r="A29" s="16">
        <v>24</v>
      </c>
      <c r="B29" s="556" t="s">
        <v>424</v>
      </c>
      <c r="C29" s="559" t="s">
        <v>425</v>
      </c>
      <c r="D29" s="385">
        <f>+E29+F29</f>
        <v>10</v>
      </c>
      <c r="E29" s="557"/>
      <c r="F29" s="558">
        <v>10</v>
      </c>
      <c r="J29" s="4"/>
    </row>
    <row r="30" spans="1:10" ht="19.5" thickBot="1">
      <c r="A30" s="26">
        <v>25</v>
      </c>
      <c r="B30" s="320" t="s">
        <v>38</v>
      </c>
      <c r="C30" s="53" t="s">
        <v>429</v>
      </c>
      <c r="D30" s="428">
        <f>SUM(D28:D29)</f>
        <v>776190</v>
      </c>
      <c r="E30" s="71">
        <f>SUM(E28:E29)</f>
        <v>776080</v>
      </c>
      <c r="F30" s="71">
        <f>SUM(F28:F29)</f>
        <v>110</v>
      </c>
      <c r="J30" s="4"/>
    </row>
    <row r="31" spans="1:10" ht="19.5" thickBot="1">
      <c r="A31" s="16">
        <v>26</v>
      </c>
      <c r="B31" s="23"/>
      <c r="C31" s="56" t="s">
        <v>430</v>
      </c>
      <c r="D31" s="430">
        <f>+D19+D27+D30</f>
        <v>9552705</v>
      </c>
      <c r="E31" s="73">
        <f>+E19+E27+E30</f>
        <v>9240565</v>
      </c>
      <c r="F31" s="73">
        <f>+F19+F27+F30</f>
        <v>346037</v>
      </c>
      <c r="J31" s="4"/>
    </row>
    <row r="32" spans="1:10" ht="18.75">
      <c r="A32" s="26">
        <v>27</v>
      </c>
      <c r="B32" s="17">
        <v>4112</v>
      </c>
      <c r="C32" s="54" t="s">
        <v>366</v>
      </c>
      <c r="D32" s="385">
        <f>+E32+F32</f>
        <v>383346</v>
      </c>
      <c r="E32" s="72">
        <v>139486</v>
      </c>
      <c r="F32" s="437">
        <v>243860</v>
      </c>
      <c r="J32" s="4"/>
    </row>
    <row r="33" spans="1:10" ht="18.75">
      <c r="A33" s="16">
        <v>28</v>
      </c>
      <c r="B33" s="17">
        <v>4113</v>
      </c>
      <c r="C33" s="54" t="s">
        <v>327</v>
      </c>
      <c r="D33" s="385">
        <f>+E33+F33</f>
        <v>4964</v>
      </c>
      <c r="E33" s="67"/>
      <c r="F33" s="437">
        <v>4964</v>
      </c>
      <c r="J33" s="4"/>
    </row>
    <row r="34" spans="1:10" ht="18.75">
      <c r="A34" s="26">
        <v>29</v>
      </c>
      <c r="B34" s="17">
        <v>4116</v>
      </c>
      <c r="C34" s="54" t="s">
        <v>427</v>
      </c>
      <c r="D34" s="385">
        <f>+E34+F34</f>
        <v>7627</v>
      </c>
      <c r="E34" s="67"/>
      <c r="F34" s="437">
        <v>7627</v>
      </c>
      <c r="J34" s="4"/>
    </row>
    <row r="35" spans="1:10" ht="18.75">
      <c r="A35" s="16">
        <v>30</v>
      </c>
      <c r="B35" s="17">
        <v>4121</v>
      </c>
      <c r="C35" s="54" t="s">
        <v>328</v>
      </c>
      <c r="D35" s="429" t="s">
        <v>181</v>
      </c>
      <c r="E35" s="67"/>
      <c r="F35" s="437">
        <v>983750</v>
      </c>
      <c r="I35" s="309"/>
      <c r="J35" s="4"/>
    </row>
    <row r="36" spans="1:10" ht="18.75">
      <c r="A36" s="26">
        <v>31</v>
      </c>
      <c r="B36" s="17">
        <v>4121</v>
      </c>
      <c r="C36" s="54" t="s">
        <v>329</v>
      </c>
      <c r="D36" s="429" t="s">
        <v>181</v>
      </c>
      <c r="E36" s="67"/>
      <c r="F36" s="437">
        <v>385</v>
      </c>
      <c r="I36" s="309"/>
      <c r="J36" s="4"/>
    </row>
    <row r="37" spans="1:10" ht="18.75">
      <c r="A37" s="16">
        <v>32</v>
      </c>
      <c r="B37" s="17">
        <v>4121</v>
      </c>
      <c r="C37" s="54" t="s">
        <v>330</v>
      </c>
      <c r="D37" s="385">
        <f>+E37+F37</f>
        <v>379</v>
      </c>
      <c r="E37" s="67">
        <v>30</v>
      </c>
      <c r="F37" s="437">
        <v>349</v>
      </c>
      <c r="I37" s="309"/>
      <c r="J37" s="4"/>
    </row>
    <row r="38" spans="1:10" ht="18.75">
      <c r="A38" s="26">
        <v>33</v>
      </c>
      <c r="B38" s="17">
        <v>4131</v>
      </c>
      <c r="C38" s="54" t="s">
        <v>258</v>
      </c>
      <c r="D38" s="385">
        <f>+E38+F38</f>
        <v>840837</v>
      </c>
      <c r="E38" s="67">
        <v>404601</v>
      </c>
      <c r="F38" s="437">
        <v>436236</v>
      </c>
      <c r="I38" s="318"/>
      <c r="J38" s="4"/>
    </row>
    <row r="39" spans="1:10" ht="19.5" thickBot="1">
      <c r="A39" s="16">
        <v>34</v>
      </c>
      <c r="B39" s="319" t="s">
        <v>39</v>
      </c>
      <c r="C39" s="53" t="s">
        <v>431</v>
      </c>
      <c r="D39" s="71">
        <f>SUM(D32:D38)</f>
        <v>1237153</v>
      </c>
      <c r="E39" s="71">
        <f>SUM(E32:E38)</f>
        <v>544117</v>
      </c>
      <c r="F39" s="71">
        <f>SUM(F32:F38)</f>
        <v>1677171</v>
      </c>
      <c r="J39" s="4"/>
    </row>
    <row r="40" spans="1:10" ht="19.5" thickBot="1">
      <c r="A40" s="27">
        <v>35</v>
      </c>
      <c r="B40" s="321" t="s">
        <v>42</v>
      </c>
      <c r="C40" s="33" t="s">
        <v>432</v>
      </c>
      <c r="D40" s="45">
        <f>+D31+D39</f>
        <v>10789858</v>
      </c>
      <c r="E40" s="45">
        <f>+E31+E39</f>
        <v>9784682</v>
      </c>
      <c r="F40" s="45">
        <f>+F31+F39</f>
        <v>2023208</v>
      </c>
      <c r="J40" s="4"/>
    </row>
    <row r="41" spans="1:10" ht="12.75" customHeight="1" thickBot="1">
      <c r="A41" s="1"/>
      <c r="B41" s="6"/>
      <c r="C41" s="28"/>
      <c r="D41" s="28"/>
      <c r="E41" s="28"/>
      <c r="F41" s="28"/>
      <c r="J41" s="4"/>
    </row>
    <row r="42" spans="1:10" ht="16.5" thickBot="1">
      <c r="A42" s="25"/>
      <c r="B42" s="14" t="s">
        <v>34</v>
      </c>
      <c r="C42" s="8"/>
      <c r="D42" s="79" t="s">
        <v>415</v>
      </c>
      <c r="E42" s="77"/>
      <c r="F42" s="78"/>
      <c r="J42" s="4"/>
    </row>
    <row r="43" spans="1:10" ht="15.75">
      <c r="A43" s="484" t="s">
        <v>0</v>
      </c>
      <c r="B43" s="13" t="s">
        <v>33</v>
      </c>
      <c r="C43" s="11" t="s">
        <v>11</v>
      </c>
      <c r="D43" s="35" t="s">
        <v>219</v>
      </c>
      <c r="E43" s="35"/>
      <c r="F43" s="35"/>
      <c r="J43" s="4"/>
    </row>
    <row r="44" spans="1:10" ht="16.5" thickBot="1">
      <c r="A44" s="41"/>
      <c r="B44" s="30" t="s">
        <v>32</v>
      </c>
      <c r="C44" s="9"/>
      <c r="D44" s="42" t="s">
        <v>49</v>
      </c>
      <c r="E44" s="42" t="s">
        <v>225</v>
      </c>
      <c r="F44" s="42" t="s">
        <v>48</v>
      </c>
      <c r="J44" s="4"/>
    </row>
    <row r="45" spans="1:10" ht="18.75" customHeight="1">
      <c r="A45" s="31">
        <v>1</v>
      </c>
      <c r="B45" s="80" t="s">
        <v>308</v>
      </c>
      <c r="C45" s="361" t="s">
        <v>310</v>
      </c>
      <c r="D45" s="431">
        <f aca="true" t="shared" si="2" ref="D45:D51">+E45+F45</f>
        <v>913422</v>
      </c>
      <c r="E45" s="432">
        <v>566998</v>
      </c>
      <c r="F45" s="439">
        <v>346424</v>
      </c>
      <c r="J45" s="4"/>
    </row>
    <row r="46" spans="1:10" ht="18.75" customHeight="1">
      <c r="A46" s="16">
        <v>2</v>
      </c>
      <c r="B46" s="18" t="s">
        <v>309</v>
      </c>
      <c r="C46" s="52" t="s">
        <v>311</v>
      </c>
      <c r="D46" s="431">
        <f t="shared" si="2"/>
        <v>106242</v>
      </c>
      <c r="E46" s="68">
        <v>27207</v>
      </c>
      <c r="F46" s="434">
        <v>79035</v>
      </c>
      <c r="J46" s="4"/>
    </row>
    <row r="47" spans="1:10" ht="18.75" customHeight="1">
      <c r="A47" s="16">
        <v>3</v>
      </c>
      <c r="B47" s="19">
        <v>5141</v>
      </c>
      <c r="C47" s="50" t="s">
        <v>20</v>
      </c>
      <c r="D47" s="431">
        <f t="shared" si="2"/>
        <v>291148</v>
      </c>
      <c r="E47" s="433">
        <v>265446</v>
      </c>
      <c r="F47" s="439">
        <v>25702</v>
      </c>
      <c r="J47" s="4"/>
    </row>
    <row r="48" spans="1:10" ht="18.75" customHeight="1">
      <c r="A48" s="16">
        <v>4</v>
      </c>
      <c r="B48" s="21">
        <v>5213</v>
      </c>
      <c r="C48" s="57" t="s">
        <v>332</v>
      </c>
      <c r="D48" s="385">
        <f t="shared" si="2"/>
        <v>1664081</v>
      </c>
      <c r="E48" s="38">
        <v>1664081</v>
      </c>
      <c r="F48" s="440"/>
      <c r="J48" s="4"/>
    </row>
    <row r="49" spans="1:10" ht="18.75" customHeight="1">
      <c r="A49" s="16">
        <v>5</v>
      </c>
      <c r="B49" s="21">
        <v>5213</v>
      </c>
      <c r="C49" s="415" t="s">
        <v>331</v>
      </c>
      <c r="D49" s="385">
        <f t="shared" si="2"/>
        <v>114572</v>
      </c>
      <c r="E49" s="74">
        <v>112912</v>
      </c>
      <c r="F49" s="436">
        <v>1660</v>
      </c>
      <c r="J49" s="4"/>
    </row>
    <row r="50" spans="1:10" ht="18.75">
      <c r="A50" s="16">
        <v>6</v>
      </c>
      <c r="B50" s="21" t="s">
        <v>23</v>
      </c>
      <c r="C50" s="57" t="s">
        <v>333</v>
      </c>
      <c r="D50" s="385">
        <f t="shared" si="2"/>
        <v>7905</v>
      </c>
      <c r="E50" s="74">
        <v>7800</v>
      </c>
      <c r="F50" s="436">
        <v>105</v>
      </c>
      <c r="J50" s="4"/>
    </row>
    <row r="51" spans="1:10" ht="18.75">
      <c r="A51" s="16">
        <v>7</v>
      </c>
      <c r="B51" s="21" t="s">
        <v>21</v>
      </c>
      <c r="C51" s="57" t="s">
        <v>22</v>
      </c>
      <c r="D51" s="385">
        <f t="shared" si="2"/>
        <v>476400</v>
      </c>
      <c r="E51" s="74">
        <v>464967</v>
      </c>
      <c r="F51" s="436">
        <v>11433</v>
      </c>
      <c r="J51" s="4"/>
    </row>
    <row r="52" spans="1:10" ht="18.75">
      <c r="A52" s="16">
        <v>8</v>
      </c>
      <c r="B52" s="21">
        <v>5321</v>
      </c>
      <c r="C52" s="57" t="s">
        <v>18</v>
      </c>
      <c r="D52" s="429" t="s">
        <v>181</v>
      </c>
      <c r="E52" s="74">
        <v>983750</v>
      </c>
      <c r="F52" s="436">
        <v>385</v>
      </c>
      <c r="J52" s="4"/>
    </row>
    <row r="53" spans="1:6" ht="18.75">
      <c r="A53" s="16">
        <v>9</v>
      </c>
      <c r="B53" s="24">
        <v>5331</v>
      </c>
      <c r="C53" s="57" t="s">
        <v>15</v>
      </c>
      <c r="D53" s="385">
        <f>+E53+F53</f>
        <v>1593364</v>
      </c>
      <c r="E53" s="74">
        <v>1236885</v>
      </c>
      <c r="F53" s="436">
        <v>356479</v>
      </c>
    </row>
    <row r="54" spans="1:6" ht="18.75">
      <c r="A54" s="16">
        <v>10</v>
      </c>
      <c r="B54" s="21" t="s">
        <v>208</v>
      </c>
      <c r="C54" s="57" t="s">
        <v>334</v>
      </c>
      <c r="D54" s="385">
        <f>+E54+F54</f>
        <v>28108</v>
      </c>
      <c r="E54" s="74">
        <v>27935</v>
      </c>
      <c r="F54" s="436">
        <v>173</v>
      </c>
    </row>
    <row r="55" spans="1:6" ht="18.75">
      <c r="A55" s="16">
        <v>11</v>
      </c>
      <c r="B55" s="21">
        <v>5362</v>
      </c>
      <c r="C55" s="57" t="s">
        <v>230</v>
      </c>
      <c r="D55" s="385">
        <f>+E55+F55</f>
        <v>363483</v>
      </c>
      <c r="E55" s="74">
        <v>350000</v>
      </c>
      <c r="F55" s="436">
        <v>13483</v>
      </c>
    </row>
    <row r="56" spans="1:6" ht="18.75">
      <c r="A56" s="16">
        <v>12</v>
      </c>
      <c r="B56" s="21">
        <v>5901</v>
      </c>
      <c r="C56" s="58" t="s">
        <v>12</v>
      </c>
      <c r="D56" s="385">
        <f>+E56+F56</f>
        <v>41512</v>
      </c>
      <c r="E56" s="68">
        <v>29518</v>
      </c>
      <c r="F56" s="436">
        <v>11994</v>
      </c>
    </row>
    <row r="57" spans="1:6" ht="18.75">
      <c r="A57" s="16">
        <v>13</v>
      </c>
      <c r="B57" s="346" t="s">
        <v>247</v>
      </c>
      <c r="C57" s="58" t="s">
        <v>24</v>
      </c>
      <c r="D57" s="67">
        <f>+E57+F57</f>
        <v>3003848</v>
      </c>
      <c r="E57" s="74">
        <v>2195746</v>
      </c>
      <c r="F57" s="436">
        <f>1654975-F45-F46-F47-F48-F49-F50-F51-F52-F53-F54-F55-F56</f>
        <v>808102</v>
      </c>
    </row>
    <row r="58" spans="1:6" ht="19.5" thickBot="1">
      <c r="A58" s="16">
        <v>14</v>
      </c>
      <c r="B58" s="319" t="s">
        <v>40</v>
      </c>
      <c r="C58" s="59" t="s">
        <v>426</v>
      </c>
      <c r="D58" s="71">
        <f>SUM(D45:D57)</f>
        <v>8604085</v>
      </c>
      <c r="E58" s="71">
        <f>SUM(E45:E57)</f>
        <v>7933245</v>
      </c>
      <c r="F58" s="71">
        <f>SUM(F45:F57)</f>
        <v>1654975</v>
      </c>
    </row>
    <row r="59" spans="1:6" ht="18.75">
      <c r="A59" s="16">
        <v>15</v>
      </c>
      <c r="B59" s="40" t="s">
        <v>423</v>
      </c>
      <c r="C59" s="415" t="s">
        <v>428</v>
      </c>
      <c r="D59" s="67">
        <f>+E59+F59</f>
        <v>350</v>
      </c>
      <c r="E59" s="75"/>
      <c r="F59" s="75">
        <v>350</v>
      </c>
    </row>
    <row r="60" spans="1:6" ht="18.75">
      <c r="A60" s="16">
        <v>16</v>
      </c>
      <c r="B60" s="32">
        <v>6351</v>
      </c>
      <c r="C60" s="60" t="s">
        <v>367</v>
      </c>
      <c r="D60" s="67">
        <f>+E60+F60</f>
        <v>1803</v>
      </c>
      <c r="E60" s="68">
        <v>400</v>
      </c>
      <c r="F60" s="68">
        <v>1403</v>
      </c>
    </row>
    <row r="61" spans="1:6" ht="18.75">
      <c r="A61" s="16">
        <v>17</v>
      </c>
      <c r="B61" s="345" t="s">
        <v>246</v>
      </c>
      <c r="C61" s="61" t="s">
        <v>31</v>
      </c>
      <c r="D61" s="67">
        <f>+E61+F61</f>
        <v>3343445</v>
      </c>
      <c r="E61" s="68">
        <v>2850704</v>
      </c>
      <c r="F61" s="434">
        <f>494494-F59-F60</f>
        <v>492741</v>
      </c>
    </row>
    <row r="62" spans="1:6" ht="19.5" thickBot="1">
      <c r="A62" s="16">
        <v>18</v>
      </c>
      <c r="B62" s="322" t="s">
        <v>41</v>
      </c>
      <c r="C62" s="62" t="s">
        <v>433</v>
      </c>
      <c r="D62" s="73">
        <f>SUM(D59:D61)</f>
        <v>3345598</v>
      </c>
      <c r="E62" s="73">
        <f>SUM(E59:E61)</f>
        <v>2851104</v>
      </c>
      <c r="F62" s="73">
        <f>SUM(F59:F61)</f>
        <v>494494</v>
      </c>
    </row>
    <row r="63" spans="1:6" ht="19.5" thickBot="1">
      <c r="A63" s="27">
        <v>19</v>
      </c>
      <c r="B63" s="321" t="s">
        <v>43</v>
      </c>
      <c r="C63" s="33" t="s">
        <v>434</v>
      </c>
      <c r="D63" s="45">
        <f>+D58+D62</f>
        <v>11949683</v>
      </c>
      <c r="E63" s="45">
        <f>+E58+E62</f>
        <v>10784349</v>
      </c>
      <c r="F63" s="45">
        <f>+F58+F62</f>
        <v>2149469</v>
      </c>
    </row>
    <row r="64" spans="1:6" ht="9.75" customHeight="1" thickBot="1">
      <c r="A64" s="1"/>
      <c r="B64" s="43"/>
      <c r="C64" s="44"/>
      <c r="D64" s="44"/>
      <c r="E64" s="44"/>
      <c r="F64" s="44"/>
    </row>
    <row r="65" spans="1:6" ht="16.5" thickBot="1">
      <c r="A65" s="25"/>
      <c r="B65" s="14" t="s">
        <v>34</v>
      </c>
      <c r="C65" s="8"/>
      <c r="D65" s="79" t="s">
        <v>415</v>
      </c>
      <c r="E65" s="77"/>
      <c r="F65" s="78"/>
    </row>
    <row r="66" spans="1:6" ht="15.75">
      <c r="A66" s="484" t="s">
        <v>0</v>
      </c>
      <c r="B66" s="13" t="s">
        <v>33</v>
      </c>
      <c r="C66" s="11" t="s">
        <v>16</v>
      </c>
      <c r="D66" s="35" t="s">
        <v>219</v>
      </c>
      <c r="E66" s="35"/>
      <c r="F66" s="35"/>
    </row>
    <row r="67" spans="1:6" ht="16.5" thickBot="1">
      <c r="A67" s="41"/>
      <c r="B67" s="30" t="s">
        <v>32</v>
      </c>
      <c r="C67" s="9"/>
      <c r="D67" s="42" t="s">
        <v>49</v>
      </c>
      <c r="E67" s="42" t="s">
        <v>49</v>
      </c>
      <c r="F67" s="42" t="s">
        <v>48</v>
      </c>
    </row>
    <row r="68" spans="1:6" ht="18.75" customHeight="1">
      <c r="A68" s="16">
        <v>1</v>
      </c>
      <c r="B68" s="18">
        <v>8115</v>
      </c>
      <c r="C68" s="50" t="s">
        <v>19</v>
      </c>
      <c r="D68" s="431">
        <f>+E68+F68</f>
        <v>1735727</v>
      </c>
      <c r="E68" s="384">
        <v>1530967</v>
      </c>
      <c r="F68" s="384">
        <v>204760</v>
      </c>
    </row>
    <row r="69" spans="1:6" ht="18.75" customHeight="1">
      <c r="A69" s="26">
        <v>2</v>
      </c>
      <c r="B69" s="18">
        <v>8123</v>
      </c>
      <c r="C69" s="50" t="s">
        <v>335</v>
      </c>
      <c r="D69" s="68">
        <f>+E69+F69</f>
        <v>32000</v>
      </c>
      <c r="E69" s="384"/>
      <c r="F69" s="384">
        <v>32000</v>
      </c>
    </row>
    <row r="70" spans="1:8" ht="18.75">
      <c r="A70" s="26">
        <v>3</v>
      </c>
      <c r="B70" s="24">
        <v>8124</v>
      </c>
      <c r="C70" s="50" t="s">
        <v>368</v>
      </c>
      <c r="D70" s="76" t="s">
        <v>181</v>
      </c>
      <c r="E70" s="74"/>
      <c r="F70" s="74">
        <v>-33897</v>
      </c>
      <c r="H70" s="309"/>
    </row>
    <row r="71" spans="1:8" ht="18.75">
      <c r="A71" s="26">
        <v>4</v>
      </c>
      <c r="B71" s="12">
        <v>8124</v>
      </c>
      <c r="C71" s="50" t="s">
        <v>215</v>
      </c>
      <c r="D71" s="68">
        <f>+E71+F71</f>
        <v>-76602</v>
      </c>
      <c r="E71" s="68"/>
      <c r="F71" s="68">
        <v>-76602</v>
      </c>
      <c r="H71" s="309"/>
    </row>
    <row r="72" spans="1:8" ht="18.75">
      <c r="A72" s="26">
        <v>5</v>
      </c>
      <c r="B72" s="24">
        <v>8222</v>
      </c>
      <c r="C72" s="50" t="s">
        <v>422</v>
      </c>
      <c r="D72" s="74">
        <f>+E72+F72</f>
        <v>-2031300</v>
      </c>
      <c r="E72" s="74">
        <v>-2031300</v>
      </c>
      <c r="F72" s="74"/>
      <c r="H72" s="309"/>
    </row>
    <row r="73" spans="1:8" ht="19.5" thickBot="1">
      <c r="A73" s="16">
        <v>6</v>
      </c>
      <c r="B73" s="24">
        <v>8223</v>
      </c>
      <c r="C73" s="57" t="s">
        <v>318</v>
      </c>
      <c r="D73" s="74">
        <f>+E73+F73</f>
        <v>1500000</v>
      </c>
      <c r="E73" s="74">
        <v>1500000</v>
      </c>
      <c r="F73" s="74"/>
      <c r="H73" s="309"/>
    </row>
    <row r="74" spans="1:8" ht="19.5" thickBot="1">
      <c r="A74" s="41">
        <v>7</v>
      </c>
      <c r="B74" s="486" t="s">
        <v>44</v>
      </c>
      <c r="C74" s="487" t="s">
        <v>404</v>
      </c>
      <c r="D74" s="323">
        <f>SUM(D68:D73)</f>
        <v>1159825</v>
      </c>
      <c r="E74" s="323">
        <f>SUM(E68:E73)</f>
        <v>999667</v>
      </c>
      <c r="F74" s="323">
        <f>SUM(F68:F73)</f>
        <v>126261</v>
      </c>
      <c r="H74" s="318"/>
    </row>
    <row r="75" spans="5:6" ht="8.25" customHeight="1" thickBot="1">
      <c r="E75" s="5"/>
      <c r="F75" s="5"/>
    </row>
    <row r="76" spans="1:6" ht="16.5" thickBot="1">
      <c r="A76" s="25"/>
      <c r="B76" s="14" t="s">
        <v>32</v>
      </c>
      <c r="C76" s="8"/>
      <c r="D76" s="79" t="s">
        <v>415</v>
      </c>
      <c r="E76" s="77"/>
      <c r="F76" s="78"/>
    </row>
    <row r="77" spans="1:6" ht="15.75">
      <c r="A77" s="485" t="s">
        <v>0</v>
      </c>
      <c r="B77" s="13"/>
      <c r="C77" s="11" t="s">
        <v>13</v>
      </c>
      <c r="D77" s="35" t="s">
        <v>219</v>
      </c>
      <c r="E77" s="35"/>
      <c r="F77" s="35"/>
    </row>
    <row r="78" spans="1:6" ht="16.5" thickBot="1">
      <c r="A78" s="29"/>
      <c r="B78" s="30"/>
      <c r="C78" s="9"/>
      <c r="D78" s="42" t="s">
        <v>49</v>
      </c>
      <c r="E78" s="42" t="s">
        <v>225</v>
      </c>
      <c r="F78" s="42" t="s">
        <v>48</v>
      </c>
    </row>
    <row r="79" spans="1:6" ht="18.75">
      <c r="A79" s="31">
        <v>1</v>
      </c>
      <c r="B79" s="347" t="s">
        <v>248</v>
      </c>
      <c r="C79" s="63" t="s">
        <v>46</v>
      </c>
      <c r="D79" s="39">
        <f>+D40</f>
        <v>10789858</v>
      </c>
      <c r="E79" s="39">
        <f>+E40</f>
        <v>9784682</v>
      </c>
      <c r="F79" s="39">
        <f>+F40</f>
        <v>2023208</v>
      </c>
    </row>
    <row r="80" spans="1:6" ht="18.75">
      <c r="A80" s="26">
        <v>2</v>
      </c>
      <c r="B80" s="348" t="s">
        <v>249</v>
      </c>
      <c r="C80" s="64" t="s">
        <v>47</v>
      </c>
      <c r="D80" s="37">
        <f>+D63</f>
        <v>11949683</v>
      </c>
      <c r="E80" s="37">
        <f>+E63</f>
        <v>10784349</v>
      </c>
      <c r="F80" s="37">
        <f>+F63</f>
        <v>2149469</v>
      </c>
    </row>
    <row r="81" spans="1:6" ht="19.5" thickBot="1">
      <c r="A81" s="27">
        <v>3</v>
      </c>
      <c r="B81" s="324"/>
      <c r="C81" s="65" t="s">
        <v>45</v>
      </c>
      <c r="D81" s="36">
        <f>+D79-D80</f>
        <v>-1159825</v>
      </c>
      <c r="E81" s="36">
        <f>+E79-E80</f>
        <v>-999667</v>
      </c>
      <c r="F81" s="36">
        <f>+F79-F80</f>
        <v>-126261</v>
      </c>
    </row>
    <row r="82" spans="1:6" ht="19.5" thickBot="1">
      <c r="A82" s="47">
        <v>4</v>
      </c>
      <c r="B82" s="349" t="s">
        <v>44</v>
      </c>
      <c r="C82" s="66" t="s">
        <v>14</v>
      </c>
      <c r="D82" s="46">
        <f>+D74</f>
        <v>1159825</v>
      </c>
      <c r="E82" s="46">
        <f>+E74</f>
        <v>999667</v>
      </c>
      <c r="F82" s="46">
        <f>+F74</f>
        <v>126261</v>
      </c>
    </row>
    <row r="83" ht="7.5" customHeight="1"/>
    <row r="84" spans="1:3" ht="18.75">
      <c r="A84" s="325" t="s">
        <v>181</v>
      </c>
      <c r="B84" s="81" t="s">
        <v>299</v>
      </c>
      <c r="C84" s="82"/>
    </row>
    <row r="87" ht="15.75">
      <c r="D87" s="386"/>
    </row>
  </sheetData>
  <printOptions horizontalCentered="1"/>
  <pageMargins left="0.5905511811023623" right="0.5905511811023623" top="0.2755905511811024" bottom="0.1968503937007874" header="0" footer="0"/>
  <pageSetup fitToHeight="1" fitToWidth="1" horizontalDpi="600" verticalDpi="600" orientation="portrait" paperSize="9" scale="54" r:id="rId1"/>
  <rowBreaks count="1" manualBreakCount="1">
    <brk id="4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75" zoomScaleNormal="75" workbookViewId="0" topLeftCell="A16">
      <selection activeCell="B65" sqref="B65"/>
    </sheetView>
  </sheetViews>
  <sheetFormatPr defaultColWidth="8.796875" defaultRowHeight="15"/>
  <cols>
    <col min="1" max="1" width="8.8984375" style="87" customWidth="1"/>
    <col min="2" max="2" width="49.69921875" style="87" customWidth="1"/>
    <col min="3" max="3" width="19.59765625" style="87" bestFit="1" customWidth="1"/>
    <col min="4" max="4" width="18.19921875" style="87" customWidth="1"/>
    <col min="5" max="16384" width="8.8984375" style="87" customWidth="1"/>
  </cols>
  <sheetData>
    <row r="1" spans="1:4" ht="24.75" customHeight="1">
      <c r="A1" s="563" t="s">
        <v>194</v>
      </c>
      <c r="B1" s="563"/>
      <c r="C1" s="563"/>
      <c r="D1" s="563"/>
    </row>
    <row r="2" spans="1:4" ht="24.75" customHeight="1">
      <c r="A2" s="564" t="s">
        <v>416</v>
      </c>
      <c r="B2" s="564"/>
      <c r="C2" s="564"/>
      <c r="D2" s="564"/>
    </row>
    <row r="4" spans="1:4" ht="18.75">
      <c r="A4" s="88" t="s">
        <v>299</v>
      </c>
      <c r="B4" s="89"/>
      <c r="C4" s="89"/>
      <c r="D4" s="90"/>
    </row>
    <row r="6" ht="16.5" thickBot="1">
      <c r="D6" s="91" t="s">
        <v>195</v>
      </c>
    </row>
    <row r="7" spans="1:4" ht="16.5" thickBot="1">
      <c r="A7" s="92"/>
      <c r="B7" s="92"/>
      <c r="C7" s="93" t="s">
        <v>196</v>
      </c>
      <c r="D7" s="94"/>
    </row>
    <row r="8" spans="1:4" ht="15.75">
      <c r="A8" s="119" t="s">
        <v>34</v>
      </c>
      <c r="B8" s="119" t="s">
        <v>220</v>
      </c>
      <c r="C8" s="95" t="s">
        <v>197</v>
      </c>
      <c r="D8" s="95" t="s">
        <v>197</v>
      </c>
    </row>
    <row r="9" spans="1:4" ht="16.5" thickBot="1">
      <c r="A9" s="96"/>
      <c r="B9" s="96"/>
      <c r="C9" s="97" t="s">
        <v>226</v>
      </c>
      <c r="D9" s="98" t="s">
        <v>198</v>
      </c>
    </row>
    <row r="10" spans="1:4" ht="15.75">
      <c r="A10" s="99"/>
      <c r="B10" s="99"/>
      <c r="C10" s="100"/>
      <c r="D10" s="100"/>
    </row>
    <row r="11" spans="1:4" ht="15.75">
      <c r="A11" s="101"/>
      <c r="B11" s="101" t="s">
        <v>1</v>
      </c>
      <c r="C11" s="100"/>
      <c r="D11" s="100"/>
    </row>
    <row r="12" spans="1:4" ht="15.75">
      <c r="A12" s="102">
        <v>2441</v>
      </c>
      <c r="B12" s="99" t="s">
        <v>373</v>
      </c>
      <c r="C12" s="100">
        <f>C34</f>
        <v>33897</v>
      </c>
      <c r="D12" s="100"/>
    </row>
    <row r="13" spans="1:4" ht="16.5" thickBot="1">
      <c r="A13" s="102">
        <v>4121</v>
      </c>
      <c r="B13" s="99" t="s">
        <v>378</v>
      </c>
      <c r="C13" s="100">
        <f>C50</f>
        <v>983750</v>
      </c>
      <c r="D13" s="100">
        <f>D50</f>
        <v>385</v>
      </c>
    </row>
    <row r="14" spans="1:4" ht="16.5" thickBot="1">
      <c r="A14" s="103"/>
      <c r="B14" s="104" t="s">
        <v>46</v>
      </c>
      <c r="C14" s="105">
        <f>SUM(C12:C13)</f>
        <v>1017647</v>
      </c>
      <c r="D14" s="105">
        <f>SUM(D10:D13)</f>
        <v>385</v>
      </c>
    </row>
    <row r="15" spans="1:4" ht="15.75">
      <c r="A15" s="102"/>
      <c r="B15" s="99"/>
      <c r="C15" s="100"/>
      <c r="D15" s="100"/>
    </row>
    <row r="16" spans="1:4" ht="15.75">
      <c r="A16" s="106"/>
      <c r="B16" s="101" t="s">
        <v>11</v>
      </c>
      <c r="C16" s="100"/>
      <c r="D16" s="100"/>
    </row>
    <row r="17" spans="1:4" ht="16.5" thickBot="1">
      <c r="A17" s="102">
        <v>5321</v>
      </c>
      <c r="B17" s="107" t="s">
        <v>199</v>
      </c>
      <c r="C17" s="100">
        <f>+C38</f>
        <v>983750</v>
      </c>
      <c r="D17" s="100">
        <f>D54</f>
        <v>385</v>
      </c>
    </row>
    <row r="18" spans="1:4" ht="16.5" thickBot="1">
      <c r="A18" s="103"/>
      <c r="B18" s="104" t="s">
        <v>47</v>
      </c>
      <c r="C18" s="108">
        <f>SUM(C15:C17)</f>
        <v>983750</v>
      </c>
      <c r="D18" s="108">
        <f>SUM(D15:D17)</f>
        <v>385</v>
      </c>
    </row>
    <row r="19" spans="1:4" ht="16.5" thickBot="1">
      <c r="A19" s="109"/>
      <c r="B19" s="110" t="s">
        <v>200</v>
      </c>
      <c r="C19" s="111">
        <f>C14-C18</f>
        <v>33897</v>
      </c>
      <c r="D19" s="111">
        <f>D14-D18</f>
        <v>0</v>
      </c>
    </row>
    <row r="20" spans="1:4" ht="15.75">
      <c r="A20" s="102"/>
      <c r="B20" s="99"/>
      <c r="C20" s="100"/>
      <c r="D20" s="100"/>
    </row>
    <row r="21" spans="1:4" ht="15.75">
      <c r="A21" s="106"/>
      <c r="B21" s="101" t="s">
        <v>16</v>
      </c>
      <c r="C21" s="112"/>
      <c r="D21" s="100"/>
    </row>
    <row r="22" spans="1:4" ht="16.5" thickBot="1">
      <c r="A22" s="113">
        <v>8124</v>
      </c>
      <c r="B22" s="96" t="s">
        <v>374</v>
      </c>
      <c r="C22" s="114">
        <f>C59</f>
        <v>-33897</v>
      </c>
      <c r="D22" s="114"/>
    </row>
    <row r="23" spans="1:4" ht="16.5" thickBot="1">
      <c r="A23" s="109"/>
      <c r="B23" s="110" t="s">
        <v>201</v>
      </c>
      <c r="C23" s="111">
        <f>SUM(C21:C22)</f>
        <v>-33897</v>
      </c>
      <c r="D23" s="111">
        <f>SUM(D22)</f>
        <v>0</v>
      </c>
    </row>
    <row r="24" spans="1:4" ht="16.5" thickBot="1">
      <c r="A24" s="109"/>
      <c r="B24" s="110"/>
      <c r="C24" s="111"/>
      <c r="D24" s="111"/>
    </row>
    <row r="25" spans="1:4" ht="16.5" thickBot="1">
      <c r="A25" s="115"/>
      <c r="B25" s="116" t="s">
        <v>224</v>
      </c>
      <c r="C25" s="111">
        <f>C19+C23</f>
        <v>0</v>
      </c>
      <c r="D25" s="111">
        <f>D19+D23</f>
        <v>0</v>
      </c>
    </row>
    <row r="26" ht="15.75">
      <c r="B26" s="87" t="s">
        <v>221</v>
      </c>
    </row>
    <row r="28" ht="16.5" thickBot="1">
      <c r="C28" s="91" t="s">
        <v>195</v>
      </c>
    </row>
    <row r="29" spans="1:3" ht="15.75">
      <c r="A29" s="117"/>
      <c r="B29" s="117"/>
      <c r="C29" s="118" t="s">
        <v>202</v>
      </c>
    </row>
    <row r="30" spans="1:3" ht="15.75">
      <c r="A30" s="119" t="s">
        <v>34</v>
      </c>
      <c r="B30" s="125" t="s">
        <v>227</v>
      </c>
      <c r="C30" s="119" t="s">
        <v>197</v>
      </c>
    </row>
    <row r="31" spans="1:3" ht="16.5" thickBot="1">
      <c r="A31" s="96"/>
      <c r="B31" s="96"/>
      <c r="C31" s="98" t="s">
        <v>228</v>
      </c>
    </row>
    <row r="32" spans="1:3" ht="15.75">
      <c r="A32" s="99"/>
      <c r="B32" s="99"/>
      <c r="C32" s="100"/>
    </row>
    <row r="33" spans="1:3" ht="15.75">
      <c r="A33" s="101"/>
      <c r="B33" s="101" t="s">
        <v>1</v>
      </c>
      <c r="C33" s="100"/>
    </row>
    <row r="34" spans="1:3" ht="16.5" thickBot="1">
      <c r="A34" s="99">
        <v>2441</v>
      </c>
      <c r="B34" s="99" t="s">
        <v>375</v>
      </c>
      <c r="C34" s="100">
        <f>Statut!E25</f>
        <v>33897</v>
      </c>
    </row>
    <row r="35" spans="1:3" ht="16.5" thickBot="1">
      <c r="A35" s="104"/>
      <c r="B35" s="104" t="s">
        <v>46</v>
      </c>
      <c r="C35" s="108">
        <f>SUM(C34:C34)</f>
        <v>33897</v>
      </c>
    </row>
    <row r="36" spans="1:3" ht="15.75">
      <c r="A36" s="99"/>
      <c r="B36" s="99"/>
      <c r="C36" s="100"/>
    </row>
    <row r="37" spans="1:3" ht="15.75">
      <c r="A37" s="101"/>
      <c r="B37" s="101" t="s">
        <v>11</v>
      </c>
      <c r="C37" s="100"/>
    </row>
    <row r="38" spans="1:3" ht="16.5" thickBot="1">
      <c r="A38" s="99">
        <v>5321</v>
      </c>
      <c r="B38" s="99" t="s">
        <v>203</v>
      </c>
      <c r="C38" s="100">
        <f>Statut!E52</f>
        <v>983750</v>
      </c>
    </row>
    <row r="39" spans="1:3" ht="16.5" thickBot="1">
      <c r="A39" s="104"/>
      <c r="B39" s="104" t="s">
        <v>47</v>
      </c>
      <c r="C39" s="108">
        <f>SUM(C38:C38)</f>
        <v>983750</v>
      </c>
    </row>
    <row r="40" spans="1:3" ht="16.5" thickBot="1">
      <c r="A40" s="110"/>
      <c r="B40" s="110" t="s">
        <v>200</v>
      </c>
      <c r="C40" s="111">
        <f>C35-C39</f>
        <v>-949853</v>
      </c>
    </row>
    <row r="44" ht="16.5" thickBot="1">
      <c r="D44" s="91" t="s">
        <v>195</v>
      </c>
    </row>
    <row r="45" spans="1:4" ht="16.5" thickBot="1">
      <c r="A45" s="120"/>
      <c r="B45" s="120"/>
      <c r="C45" s="93" t="s">
        <v>196</v>
      </c>
      <c r="D45" s="94"/>
    </row>
    <row r="46" spans="1:4" ht="15.75">
      <c r="A46" s="124" t="s">
        <v>34</v>
      </c>
      <c r="B46" s="124" t="s">
        <v>204</v>
      </c>
      <c r="C46" s="118" t="s">
        <v>197</v>
      </c>
      <c r="D46" s="118" t="s">
        <v>197</v>
      </c>
    </row>
    <row r="47" spans="1:4" ht="16.5" thickBot="1">
      <c r="A47" s="96"/>
      <c r="B47" s="96"/>
      <c r="C47" s="98" t="s">
        <v>228</v>
      </c>
      <c r="D47" s="98" t="s">
        <v>205</v>
      </c>
    </row>
    <row r="48" spans="1:4" ht="15.75">
      <c r="A48" s="99"/>
      <c r="B48" s="99"/>
      <c r="C48" s="100"/>
      <c r="D48" s="100"/>
    </row>
    <row r="49" spans="1:4" ht="15.75">
      <c r="A49" s="101"/>
      <c r="B49" s="101" t="s">
        <v>1</v>
      </c>
      <c r="C49" s="100"/>
      <c r="D49" s="100"/>
    </row>
    <row r="50" spans="1:4" ht="16.5" thickBot="1">
      <c r="A50" s="99">
        <v>4121</v>
      </c>
      <c r="B50" s="99" t="s">
        <v>377</v>
      </c>
      <c r="C50" s="100">
        <f>Statut!F35</f>
        <v>983750</v>
      </c>
      <c r="D50" s="100">
        <f>Statut!F36</f>
        <v>385</v>
      </c>
    </row>
    <row r="51" spans="1:4" ht="16.5" thickBot="1">
      <c r="A51" s="104"/>
      <c r="B51" s="104" t="s">
        <v>46</v>
      </c>
      <c r="C51" s="108">
        <f>SUM(C48:C50)</f>
        <v>983750</v>
      </c>
      <c r="D51" s="108">
        <f>SUM(D48:D50)</f>
        <v>385</v>
      </c>
    </row>
    <row r="52" spans="1:4" ht="15.75">
      <c r="A52" s="99"/>
      <c r="B52" s="99"/>
      <c r="C52" s="100"/>
      <c r="D52" s="100"/>
    </row>
    <row r="53" spans="1:4" ht="15.75">
      <c r="A53" s="101"/>
      <c r="B53" s="101" t="s">
        <v>11</v>
      </c>
      <c r="C53" s="100"/>
      <c r="D53" s="100"/>
    </row>
    <row r="54" spans="1:4" ht="16.5" thickBot="1">
      <c r="A54" s="99">
        <v>5321</v>
      </c>
      <c r="B54" s="99" t="s">
        <v>379</v>
      </c>
      <c r="C54" s="100"/>
      <c r="D54" s="100">
        <f>Statut!F52</f>
        <v>385</v>
      </c>
    </row>
    <row r="55" spans="1:4" ht="16.5" thickBot="1">
      <c r="A55" s="104"/>
      <c r="B55" s="104" t="s">
        <v>47</v>
      </c>
      <c r="C55" s="108">
        <v>0</v>
      </c>
      <c r="D55" s="108">
        <f>SUM(D54:D54)</f>
        <v>385</v>
      </c>
    </row>
    <row r="56" spans="1:4" ht="16.5" thickBot="1">
      <c r="A56" s="110"/>
      <c r="B56" s="110" t="s">
        <v>200</v>
      </c>
      <c r="C56" s="111">
        <f>C51-C55</f>
        <v>983750</v>
      </c>
      <c r="D56" s="111">
        <f>D51-D55</f>
        <v>0</v>
      </c>
    </row>
    <row r="57" spans="1:4" ht="15.75">
      <c r="A57" s="99"/>
      <c r="B57" s="99"/>
      <c r="C57" s="100"/>
      <c r="D57" s="100"/>
    </row>
    <row r="58" spans="1:4" ht="15.75">
      <c r="A58" s="101"/>
      <c r="B58" s="101" t="s">
        <v>16</v>
      </c>
      <c r="C58" s="112"/>
      <c r="D58" s="100"/>
    </row>
    <row r="59" spans="1:4" ht="16.5" thickBot="1">
      <c r="A59" s="96">
        <v>8124</v>
      </c>
      <c r="B59" s="96" t="s">
        <v>376</v>
      </c>
      <c r="C59" s="121">
        <f>Statut!F70</f>
        <v>-33897</v>
      </c>
      <c r="D59" s="121"/>
    </row>
    <row r="60" spans="1:4" ht="16.5" thickBot="1">
      <c r="A60" s="110"/>
      <c r="B60" s="110" t="s">
        <v>201</v>
      </c>
      <c r="C60" s="122">
        <f>SUM(C59:C59)</f>
        <v>-33897</v>
      </c>
      <c r="D60" s="111">
        <v>0</v>
      </c>
    </row>
    <row r="62" ht="15.75">
      <c r="C62" s="123"/>
    </row>
  </sheetData>
  <mergeCells count="2">
    <mergeCell ref="A1:D1"/>
    <mergeCell ref="A2:D2"/>
  </mergeCells>
  <printOptions horizontalCentered="1" verticalCentered="1"/>
  <pageMargins left="0.7874015748031497" right="0.7874015748031497" top="0.71" bottom="0.74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8.3984375" style="133" customWidth="1"/>
    <col min="2" max="2" width="56.59765625" style="133" bestFit="1" customWidth="1"/>
    <col min="3" max="11" width="15" style="133" customWidth="1"/>
    <col min="12" max="12" width="16.69921875" style="133" customWidth="1"/>
    <col min="13" max="15" width="15.796875" style="133" customWidth="1"/>
    <col min="16" max="16384" width="8.8984375" style="133" customWidth="1"/>
  </cols>
  <sheetData>
    <row r="1" spans="1:6" ht="20.25">
      <c r="A1" s="196" t="s">
        <v>417</v>
      </c>
      <c r="B1" s="127"/>
      <c r="C1" s="127"/>
      <c r="F1" s="155"/>
    </row>
    <row r="2" spans="1:6" ht="20.25">
      <c r="A2" s="126"/>
      <c r="B2" s="127"/>
      <c r="C2" s="127"/>
      <c r="F2" s="155"/>
    </row>
    <row r="3" ht="21" thickBot="1">
      <c r="F3" s="155"/>
    </row>
    <row r="4" spans="1:6" ht="41.25" thickBot="1">
      <c r="A4" s="359" t="s">
        <v>68</v>
      </c>
      <c r="B4" s="444" t="s">
        <v>69</v>
      </c>
      <c r="C4" s="445" t="s">
        <v>222</v>
      </c>
      <c r="D4" s="326" t="s">
        <v>225</v>
      </c>
      <c r="E4" s="327" t="s">
        <v>48</v>
      </c>
      <c r="F4" s="158"/>
    </row>
    <row r="5" spans="1:7" ht="20.25">
      <c r="A5" s="284">
        <v>1</v>
      </c>
      <c r="B5" s="301" t="s">
        <v>70</v>
      </c>
      <c r="C5" s="302">
        <f>+'Daňové a Transfery'!E40</f>
        <v>7645526</v>
      </c>
      <c r="D5" s="285">
        <f>+'Daňové a Transfery'!F40</f>
        <v>7445322</v>
      </c>
      <c r="E5" s="286">
        <f>+'Daňové a Transfery'!G40</f>
        <v>200204</v>
      </c>
      <c r="F5" s="287"/>
      <c r="G5" s="172"/>
    </row>
    <row r="6" spans="1:7" ht="20.25">
      <c r="A6" s="288">
        <v>2</v>
      </c>
      <c r="B6" s="303" t="s">
        <v>214</v>
      </c>
      <c r="C6" s="446">
        <f>+'N a K'!E111</f>
        <v>1130989</v>
      </c>
      <c r="D6" s="305">
        <f>+D34</f>
        <v>1019163</v>
      </c>
      <c r="E6" s="289">
        <f>+'N a K'!G111</f>
        <v>145723</v>
      </c>
      <c r="F6" s="287"/>
      <c r="G6" s="172"/>
    </row>
    <row r="7" spans="1:7" ht="20.25">
      <c r="A7" s="288">
        <v>3</v>
      </c>
      <c r="B7" s="303" t="s">
        <v>71</v>
      </c>
      <c r="C7" s="446">
        <f>+'N a K'!H111</f>
        <v>776190</v>
      </c>
      <c r="D7" s="305">
        <f>+G34</f>
        <v>776080</v>
      </c>
      <c r="E7" s="289">
        <f>+'N a K'!J111</f>
        <v>110</v>
      </c>
      <c r="F7" s="287"/>
      <c r="G7" s="172"/>
    </row>
    <row r="8" spans="1:7" ht="20.25">
      <c r="A8" s="288">
        <v>4</v>
      </c>
      <c r="B8" s="303" t="s">
        <v>410</v>
      </c>
      <c r="C8" s="446">
        <f>+'Daňové a Transfery'!E59</f>
        <v>1237153</v>
      </c>
      <c r="D8" s="305">
        <f>+'Daňové a Transfery'!F59</f>
        <v>544117</v>
      </c>
      <c r="E8" s="289">
        <f>+'Daňové a Transfery'!G59</f>
        <v>1677171</v>
      </c>
      <c r="F8" s="287"/>
      <c r="G8" s="172"/>
    </row>
    <row r="9" spans="1:7" ht="20.25">
      <c r="A9" s="290"/>
      <c r="B9" s="303"/>
      <c r="C9" s="290"/>
      <c r="D9" s="305"/>
      <c r="E9" s="289"/>
      <c r="F9" s="287"/>
      <c r="G9" s="172"/>
    </row>
    <row r="10" spans="1:7" ht="21" thickBot="1">
      <c r="A10" s="291"/>
      <c r="B10" s="307" t="s">
        <v>72</v>
      </c>
      <c r="C10" s="308">
        <f>SUM(C5:C9)</f>
        <v>10789858</v>
      </c>
      <c r="D10" s="292">
        <f>SUM(D5:D9)</f>
        <v>9784682</v>
      </c>
      <c r="E10" s="293">
        <f>SUM(E5:E8)</f>
        <v>2023208</v>
      </c>
      <c r="F10" s="294"/>
      <c r="G10" s="172"/>
    </row>
    <row r="11" spans="4:6" ht="20.25">
      <c r="D11" s="172"/>
      <c r="F11" s="155"/>
    </row>
    <row r="12" spans="3:6" ht="10.5" customHeight="1">
      <c r="C12" s="172"/>
      <c r="F12" s="155"/>
    </row>
    <row r="13" ht="21" thickBot="1"/>
    <row r="14" spans="1:12" ht="20.25">
      <c r="A14" s="567" t="s">
        <v>73</v>
      </c>
      <c r="B14" s="565" t="s">
        <v>74</v>
      </c>
      <c r="C14" s="295" t="s">
        <v>184</v>
      </c>
      <c r="D14" s="296"/>
      <c r="E14" s="297"/>
      <c r="F14" s="295" t="s">
        <v>185</v>
      </c>
      <c r="G14" s="296"/>
      <c r="H14" s="297"/>
      <c r="I14" s="295" t="s">
        <v>186</v>
      </c>
      <c r="J14" s="296"/>
      <c r="K14" s="298"/>
      <c r="L14" s="299"/>
    </row>
    <row r="15" spans="1:12" ht="41.25" thickBot="1">
      <c r="A15" s="568"/>
      <c r="B15" s="566"/>
      <c r="C15" s="328" t="s">
        <v>222</v>
      </c>
      <c r="D15" s="329" t="s">
        <v>225</v>
      </c>
      <c r="E15" s="329" t="s">
        <v>48</v>
      </c>
      <c r="F15" s="328" t="s">
        <v>222</v>
      </c>
      <c r="G15" s="329" t="s">
        <v>225</v>
      </c>
      <c r="H15" s="329" t="s">
        <v>48</v>
      </c>
      <c r="I15" s="328" t="s">
        <v>222</v>
      </c>
      <c r="J15" s="329" t="s">
        <v>225</v>
      </c>
      <c r="K15" s="334" t="s">
        <v>48</v>
      </c>
      <c r="L15" s="299"/>
    </row>
    <row r="16" spans="1:12" ht="20.25">
      <c r="A16" s="300"/>
      <c r="B16" s="301" t="s">
        <v>75</v>
      </c>
      <c r="C16" s="302">
        <f>+'N a K'!E9</f>
        <v>63707</v>
      </c>
      <c r="D16" s="285">
        <f>+'N a K'!F9</f>
        <v>97402</v>
      </c>
      <c r="E16" s="285">
        <f>+'N a K'!G9</f>
        <v>202</v>
      </c>
      <c r="F16" s="302"/>
      <c r="G16" s="285"/>
      <c r="H16" s="285"/>
      <c r="I16" s="302">
        <f>+'N a K'!K9</f>
        <v>63707</v>
      </c>
      <c r="J16" s="285">
        <f>+'N a K'!L9</f>
        <v>97402</v>
      </c>
      <c r="K16" s="286">
        <f>+'N a K'!M9</f>
        <v>202</v>
      </c>
      <c r="L16" s="287"/>
    </row>
    <row r="17" spans="1:12" ht="20.25">
      <c r="A17" s="290" t="s">
        <v>76</v>
      </c>
      <c r="B17" s="303" t="s">
        <v>77</v>
      </c>
      <c r="C17" s="304">
        <f>+'N a K'!E16</f>
        <v>19001</v>
      </c>
      <c r="D17" s="305">
        <f>+'N a K'!F16</f>
        <v>3399</v>
      </c>
      <c r="E17" s="305">
        <f>+'N a K'!G16</f>
        <v>15602</v>
      </c>
      <c r="F17" s="304"/>
      <c r="G17" s="305"/>
      <c r="H17" s="305"/>
      <c r="I17" s="304">
        <f>+'N a K'!K16</f>
        <v>19001</v>
      </c>
      <c r="J17" s="305">
        <f>+'N a K'!L16</f>
        <v>3399</v>
      </c>
      <c r="K17" s="289">
        <f>+'N a K'!M16</f>
        <v>15602</v>
      </c>
      <c r="L17" s="287"/>
    </row>
    <row r="18" spans="1:12" ht="20.25">
      <c r="A18" s="290" t="s">
        <v>78</v>
      </c>
      <c r="B18" s="303" t="s">
        <v>79</v>
      </c>
      <c r="C18" s="304">
        <f>+'N a K'!E23</f>
        <v>1159</v>
      </c>
      <c r="D18" s="305"/>
      <c r="E18" s="305">
        <f>+'N a K'!G23</f>
        <v>1159</v>
      </c>
      <c r="F18" s="304"/>
      <c r="G18" s="305"/>
      <c r="H18" s="305"/>
      <c r="I18" s="304">
        <f>+'N a K'!K23</f>
        <v>1159</v>
      </c>
      <c r="J18" s="305"/>
      <c r="K18" s="289">
        <f>+'N a K'!M23</f>
        <v>1159</v>
      </c>
      <c r="L18" s="287"/>
    </row>
    <row r="19" spans="1:12" ht="20.25">
      <c r="A19" s="290" t="s">
        <v>80</v>
      </c>
      <c r="B19" s="303" t="s">
        <v>81</v>
      </c>
      <c r="C19" s="304">
        <f>+'N a K'!E28</f>
        <v>28328</v>
      </c>
      <c r="D19" s="305">
        <f>+'N a K'!F28</f>
        <v>28100</v>
      </c>
      <c r="E19" s="305">
        <f>+'N a K'!G28</f>
        <v>228</v>
      </c>
      <c r="F19" s="304"/>
      <c r="G19" s="305"/>
      <c r="H19" s="305"/>
      <c r="I19" s="304">
        <f>+'N a K'!K28</f>
        <v>28328</v>
      </c>
      <c r="J19" s="305">
        <f>+'N a K'!L28</f>
        <v>28100</v>
      </c>
      <c r="K19" s="289">
        <f>+'N a K'!M28</f>
        <v>228</v>
      </c>
      <c r="L19" s="287"/>
    </row>
    <row r="20" spans="1:12" ht="20.25">
      <c r="A20" s="290" t="s">
        <v>82</v>
      </c>
      <c r="B20" s="303" t="s">
        <v>83</v>
      </c>
      <c r="C20" s="304">
        <f>+'N a K'!E32</f>
        <v>212</v>
      </c>
      <c r="D20" s="305">
        <f>+'N a K'!F32</f>
        <v>212</v>
      </c>
      <c r="E20" s="305"/>
      <c r="F20" s="304"/>
      <c r="G20" s="305"/>
      <c r="H20" s="305"/>
      <c r="I20" s="304">
        <f>+'N a K'!K32</f>
        <v>212</v>
      </c>
      <c r="J20" s="305">
        <f>+'N a K'!L32</f>
        <v>212</v>
      </c>
      <c r="K20" s="289"/>
      <c r="L20" s="287"/>
    </row>
    <row r="21" spans="1:12" ht="20.25">
      <c r="A21" s="290" t="s">
        <v>217</v>
      </c>
      <c r="B21" s="303" t="s">
        <v>345</v>
      </c>
      <c r="C21" s="304">
        <f>+'N a K'!E39</f>
        <v>8987</v>
      </c>
      <c r="D21" s="305">
        <f>+'N a K'!F39</f>
        <v>4388</v>
      </c>
      <c r="E21" s="305">
        <f>+'N a K'!G39</f>
        <v>4599</v>
      </c>
      <c r="F21" s="304"/>
      <c r="G21" s="305"/>
      <c r="H21" s="305"/>
      <c r="I21" s="304">
        <f>+'N a K'!K39</f>
        <v>8987</v>
      </c>
      <c r="J21" s="305">
        <f>+'N a K'!L39</f>
        <v>4388</v>
      </c>
      <c r="K21" s="289">
        <f>+'N a K'!M39</f>
        <v>4599</v>
      </c>
      <c r="L21" s="287"/>
    </row>
    <row r="22" spans="1:12" ht="20.25">
      <c r="A22" s="290" t="s">
        <v>84</v>
      </c>
      <c r="B22" s="303" t="s">
        <v>85</v>
      </c>
      <c r="C22" s="304">
        <f>+'N a K'!E52</f>
        <v>113075</v>
      </c>
      <c r="D22" s="305">
        <f>+'N a K'!F52</f>
        <v>105641</v>
      </c>
      <c r="E22" s="305">
        <f>+'N a K'!G52</f>
        <v>7434</v>
      </c>
      <c r="F22" s="304"/>
      <c r="G22" s="305"/>
      <c r="H22" s="305"/>
      <c r="I22" s="304">
        <f>+'N a K'!K52</f>
        <v>113075</v>
      </c>
      <c r="J22" s="305">
        <f>+'N a K'!L52</f>
        <v>105641</v>
      </c>
      <c r="K22" s="289">
        <f>+'N a K'!M52</f>
        <v>7434</v>
      </c>
      <c r="L22" s="287"/>
    </row>
    <row r="23" spans="1:12" ht="20.25">
      <c r="A23" s="290" t="s">
        <v>86</v>
      </c>
      <c r="B23" s="303" t="s">
        <v>87</v>
      </c>
      <c r="C23" s="304">
        <f>+'N a K'!E56</f>
        <v>2416</v>
      </c>
      <c r="D23" s="305">
        <f>+'N a K'!F56</f>
        <v>1075</v>
      </c>
      <c r="E23" s="305">
        <f>+'N a K'!G56</f>
        <v>1341</v>
      </c>
      <c r="F23" s="304"/>
      <c r="G23" s="305"/>
      <c r="H23" s="305"/>
      <c r="I23" s="304">
        <f>+'N a K'!K56</f>
        <v>2416</v>
      </c>
      <c r="J23" s="305">
        <f>+'N a K'!L56</f>
        <v>1075</v>
      </c>
      <c r="K23" s="289">
        <f>+'N a K'!M56</f>
        <v>1341</v>
      </c>
      <c r="L23" s="287"/>
    </row>
    <row r="24" spans="1:12" ht="20.25">
      <c r="A24" s="290" t="s">
        <v>88</v>
      </c>
      <c r="B24" s="303" t="s">
        <v>89</v>
      </c>
      <c r="C24" s="304">
        <f>+'N a K'!E59</f>
        <v>5852</v>
      </c>
      <c r="D24" s="305"/>
      <c r="E24" s="305">
        <f>+'N a K'!G59</f>
        <v>5852</v>
      </c>
      <c r="F24" s="304"/>
      <c r="G24" s="305"/>
      <c r="H24" s="305"/>
      <c r="I24" s="304">
        <f>+'N a K'!K59</f>
        <v>5852</v>
      </c>
      <c r="J24" s="305"/>
      <c r="K24" s="289">
        <f>+'N a K'!M59</f>
        <v>5852</v>
      </c>
      <c r="L24" s="287"/>
    </row>
    <row r="25" spans="1:12" ht="20.25">
      <c r="A25" s="290" t="s">
        <v>90</v>
      </c>
      <c r="B25" s="303" t="s">
        <v>91</v>
      </c>
      <c r="C25" s="304">
        <f>+'N a K'!E68</f>
        <v>192278</v>
      </c>
      <c r="D25" s="305">
        <f>+'N a K'!F68</f>
        <v>145338</v>
      </c>
      <c r="E25" s="305">
        <f>+'N a K'!G68</f>
        <v>46940</v>
      </c>
      <c r="F25" s="304">
        <f>+'N a K'!H68</f>
        <v>776010</v>
      </c>
      <c r="G25" s="305">
        <f>+'N a K'!I68</f>
        <v>776000</v>
      </c>
      <c r="H25" s="305">
        <f>'N a K'!J68</f>
        <v>10</v>
      </c>
      <c r="I25" s="304">
        <f>+'N a K'!K68</f>
        <v>968288</v>
      </c>
      <c r="J25" s="305">
        <f>+'N a K'!L68</f>
        <v>921338</v>
      </c>
      <c r="K25" s="289">
        <f>+'N a K'!M68</f>
        <v>46950</v>
      </c>
      <c r="L25" s="287"/>
    </row>
    <row r="26" spans="1:12" ht="20.25">
      <c r="A26" s="290" t="s">
        <v>92</v>
      </c>
      <c r="B26" s="303" t="s">
        <v>93</v>
      </c>
      <c r="C26" s="304">
        <f>+'N a K'!E75</f>
        <v>20465</v>
      </c>
      <c r="D26" s="305">
        <f>+'N a K'!F75</f>
        <v>19838</v>
      </c>
      <c r="E26" s="305">
        <f>+'N a K'!G75</f>
        <v>627</v>
      </c>
      <c r="F26" s="304"/>
      <c r="G26" s="305"/>
      <c r="H26" s="305"/>
      <c r="I26" s="304">
        <f>+'N a K'!K75</f>
        <v>20465</v>
      </c>
      <c r="J26" s="305">
        <f>+'N a K'!L75</f>
        <v>19838</v>
      </c>
      <c r="K26" s="289">
        <f>+'N a K'!M75</f>
        <v>627</v>
      </c>
      <c r="L26" s="287"/>
    </row>
    <row r="27" spans="1:12" ht="20.25">
      <c r="A27" s="290" t="s">
        <v>94</v>
      </c>
      <c r="B27" s="303" t="s">
        <v>260</v>
      </c>
      <c r="C27" s="304">
        <f>+'N a K'!E85</f>
        <v>33359</v>
      </c>
      <c r="D27" s="305">
        <f>+'N a K'!F85</f>
        <v>10318</v>
      </c>
      <c r="E27" s="305">
        <f>+'N a K'!G85</f>
        <v>23041</v>
      </c>
      <c r="F27" s="304">
        <f>+'N a K'!H85</f>
        <v>100</v>
      </c>
      <c r="G27" s="305"/>
      <c r="H27" s="305">
        <f>'N a K'!J85</f>
        <v>100</v>
      </c>
      <c r="I27" s="304">
        <f>+'N a K'!K85</f>
        <v>33459</v>
      </c>
      <c r="J27" s="305">
        <f>+'N a K'!L85</f>
        <v>10318</v>
      </c>
      <c r="K27" s="289">
        <f>+'N a K'!M85</f>
        <v>23141</v>
      </c>
      <c r="L27" s="287"/>
    </row>
    <row r="28" spans="1:12" ht="20.25">
      <c r="A28" s="290" t="s">
        <v>95</v>
      </c>
      <c r="B28" s="303" t="s">
        <v>259</v>
      </c>
      <c r="C28" s="304">
        <f>+'N a K'!E90</f>
        <v>56</v>
      </c>
      <c r="D28" s="305">
        <f>+'N a K'!F90</f>
        <v>56</v>
      </c>
      <c r="E28" s="305"/>
      <c r="F28" s="304"/>
      <c r="G28" s="305"/>
      <c r="H28" s="305"/>
      <c r="I28" s="304">
        <f>+'N a K'!K90</f>
        <v>56</v>
      </c>
      <c r="J28" s="305">
        <f>+'N a K'!L90</f>
        <v>56</v>
      </c>
      <c r="K28" s="289"/>
      <c r="L28" s="287"/>
    </row>
    <row r="29" spans="1:12" ht="20.25">
      <c r="A29" s="290" t="s">
        <v>96</v>
      </c>
      <c r="B29" s="303" t="s">
        <v>97</v>
      </c>
      <c r="C29" s="304">
        <f>+'N a K'!E93</f>
        <v>27038</v>
      </c>
      <c r="D29" s="305">
        <f>+'N a K'!F93</f>
        <v>26820</v>
      </c>
      <c r="E29" s="305">
        <f>+'N a K'!G93</f>
        <v>218</v>
      </c>
      <c r="F29" s="304">
        <f>+'N a K'!H93</f>
        <v>80</v>
      </c>
      <c r="G29" s="305">
        <f>+'N a K'!I93</f>
        <v>80</v>
      </c>
      <c r="H29" s="305"/>
      <c r="I29" s="304">
        <f>+'N a K'!K93</f>
        <v>27118</v>
      </c>
      <c r="J29" s="305">
        <f>+'N a K'!L93</f>
        <v>26900</v>
      </c>
      <c r="K29" s="289">
        <f>+'N a K'!M93</f>
        <v>218</v>
      </c>
      <c r="L29" s="287"/>
    </row>
    <row r="30" spans="1:12" ht="20.25">
      <c r="A30" s="424">
        <v>55</v>
      </c>
      <c r="B30" s="303" t="s">
        <v>143</v>
      </c>
      <c r="C30" s="304">
        <f>+'N a K'!E96</f>
        <v>137</v>
      </c>
      <c r="D30" s="305"/>
      <c r="E30" s="305">
        <f>+'N a K'!G96</f>
        <v>137</v>
      </c>
      <c r="F30" s="304"/>
      <c r="G30" s="305"/>
      <c r="H30" s="305"/>
      <c r="I30" s="304">
        <f>+'N a K'!K96</f>
        <v>137</v>
      </c>
      <c r="J30" s="305"/>
      <c r="K30" s="289">
        <f>+'N a K'!M96</f>
        <v>137</v>
      </c>
      <c r="L30" s="287"/>
    </row>
    <row r="31" spans="1:12" ht="20.25">
      <c r="A31" s="290" t="s">
        <v>98</v>
      </c>
      <c r="B31" s="303" t="s">
        <v>296</v>
      </c>
      <c r="C31" s="304">
        <f>+'N a K'!E101</f>
        <v>48050</v>
      </c>
      <c r="D31" s="305">
        <f>+'N a K'!F101</f>
        <v>16066</v>
      </c>
      <c r="E31" s="305">
        <f>+'N a K'!G101</f>
        <v>31984</v>
      </c>
      <c r="F31" s="304"/>
      <c r="G31" s="305"/>
      <c r="H31" s="305"/>
      <c r="I31" s="304">
        <f>+'N a K'!K101</f>
        <v>48050</v>
      </c>
      <c r="J31" s="305">
        <f>+'N a K'!L101</f>
        <v>16066</v>
      </c>
      <c r="K31" s="289">
        <f>+'N a K'!M101</f>
        <v>31984</v>
      </c>
      <c r="L31" s="287"/>
    </row>
    <row r="32" spans="1:12" ht="20.25">
      <c r="A32" s="290" t="s">
        <v>99</v>
      </c>
      <c r="B32" s="303" t="s">
        <v>261</v>
      </c>
      <c r="C32" s="304">
        <f>+'N a K'!E104</f>
        <v>30</v>
      </c>
      <c r="D32" s="305">
        <f>+'N a K'!F104</f>
        <v>30</v>
      </c>
      <c r="E32" s="305"/>
      <c r="F32" s="304"/>
      <c r="G32" s="305"/>
      <c r="H32" s="305"/>
      <c r="I32" s="304">
        <f>+'N a K'!K104</f>
        <v>30</v>
      </c>
      <c r="J32" s="305">
        <f>+'N a K'!L104</f>
        <v>30</v>
      </c>
      <c r="K32" s="289"/>
      <c r="L32" s="287"/>
    </row>
    <row r="33" spans="1:12" ht="20.25">
      <c r="A33" s="290" t="s">
        <v>100</v>
      </c>
      <c r="B33" s="303" t="s">
        <v>101</v>
      </c>
      <c r="C33" s="304">
        <f>+'N a K'!E107</f>
        <v>566839</v>
      </c>
      <c r="D33" s="305">
        <f>+'N a K'!F107</f>
        <v>560480</v>
      </c>
      <c r="E33" s="305">
        <f>+'N a K'!G107</f>
        <v>6359</v>
      </c>
      <c r="F33" s="304"/>
      <c r="G33" s="305"/>
      <c r="H33" s="305"/>
      <c r="I33" s="304">
        <f>+'N a K'!K107</f>
        <v>566839</v>
      </c>
      <c r="J33" s="305">
        <f>+'N a K'!L107</f>
        <v>560480</v>
      </c>
      <c r="K33" s="289">
        <f>+'N a K'!M107</f>
        <v>6359</v>
      </c>
      <c r="L33" s="287"/>
    </row>
    <row r="34" spans="1:12" ht="21" thickBot="1">
      <c r="A34" s="306"/>
      <c r="B34" s="307" t="s">
        <v>72</v>
      </c>
      <c r="C34" s="308">
        <f aca="true" t="shared" si="0" ref="C34:K34">SUM(C16:C33)</f>
        <v>1130989</v>
      </c>
      <c r="D34" s="292">
        <f t="shared" si="0"/>
        <v>1019163</v>
      </c>
      <c r="E34" s="292">
        <f t="shared" si="0"/>
        <v>145723</v>
      </c>
      <c r="F34" s="308">
        <f t="shared" si="0"/>
        <v>776190</v>
      </c>
      <c r="G34" s="292">
        <f t="shared" si="0"/>
        <v>776080</v>
      </c>
      <c r="H34" s="292">
        <f t="shared" si="0"/>
        <v>110</v>
      </c>
      <c r="I34" s="308">
        <f t="shared" si="0"/>
        <v>1907179</v>
      </c>
      <c r="J34" s="292">
        <f t="shared" si="0"/>
        <v>1795243</v>
      </c>
      <c r="K34" s="293">
        <f t="shared" si="0"/>
        <v>145833</v>
      </c>
      <c r="L34" s="294"/>
    </row>
    <row r="35" ht="20.25">
      <c r="H35" s="172"/>
    </row>
    <row r="36" ht="20.25">
      <c r="A36" s="133" t="s">
        <v>411</v>
      </c>
    </row>
    <row r="38" ht="20.25">
      <c r="A38" s="133" t="s">
        <v>223</v>
      </c>
    </row>
  </sheetData>
  <mergeCells count="2">
    <mergeCell ref="B14:B15"/>
    <mergeCell ref="A14:A15"/>
  </mergeCells>
  <printOptions horizontalCentered="1" verticalCentered="1"/>
  <pageMargins left="0.6692913385826772" right="0.6692913385826772" top="0.984251968503937" bottom="0.8267716535433072" header="0.5905511811023623" footer="0.5118110236220472"/>
  <pageSetup fitToHeight="1" fitToWidth="1" horizontalDpi="600" verticalDpi="600" orientation="landscape" paperSize="9" scale="55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60" zoomScaleNormal="60" workbookViewId="0" topLeftCell="A25">
      <selection activeCell="G56" sqref="G56"/>
    </sheetView>
  </sheetViews>
  <sheetFormatPr defaultColWidth="8.796875" defaultRowHeight="15" outlineLevelRow="3"/>
  <cols>
    <col min="1" max="1" width="8.796875" style="133" customWidth="1"/>
    <col min="2" max="3" width="9.69921875" style="133" customWidth="1"/>
    <col min="4" max="4" width="69.296875" style="133" customWidth="1"/>
    <col min="5" max="7" width="16.796875" style="133" customWidth="1"/>
    <col min="8" max="9" width="14.796875" style="133" customWidth="1"/>
    <col min="10" max="10" width="13.796875" style="133" customWidth="1"/>
    <col min="11" max="16384" width="8.8984375" style="133" customWidth="1"/>
  </cols>
  <sheetData>
    <row r="1" spans="1:7" ht="23.25" customHeight="1">
      <c r="A1" s="335" t="s">
        <v>418</v>
      </c>
      <c r="B1" s="127"/>
      <c r="C1" s="127"/>
      <c r="D1" s="127"/>
      <c r="E1" s="127"/>
      <c r="F1" s="127"/>
      <c r="G1" s="127"/>
    </row>
    <row r="2" spans="1:7" ht="28.5" customHeight="1">
      <c r="A2" s="127" t="s">
        <v>231</v>
      </c>
      <c r="B2" s="127"/>
      <c r="C2" s="127"/>
      <c r="D2" s="127"/>
      <c r="E2" s="127"/>
      <c r="F2" s="127"/>
      <c r="G2" s="127"/>
    </row>
    <row r="3" spans="1:5" ht="18" customHeight="1">
      <c r="A3" s="127"/>
      <c r="B3" s="127"/>
      <c r="C3" s="127"/>
      <c r="D3" s="127"/>
      <c r="E3" s="127"/>
    </row>
    <row r="4" spans="1:5" ht="18" customHeight="1">
      <c r="A4" s="127"/>
      <c r="B4" s="127"/>
      <c r="C4" s="127"/>
      <c r="D4" s="127"/>
      <c r="E4" s="127"/>
    </row>
    <row r="5" ht="21" thickBot="1"/>
    <row r="6" spans="1:11" ht="21" customHeight="1">
      <c r="A6" s="383" t="s">
        <v>50</v>
      </c>
      <c r="B6" s="442" t="s">
        <v>51</v>
      </c>
      <c r="C6" s="442" t="s">
        <v>52</v>
      </c>
      <c r="D6" s="457" t="s">
        <v>53</v>
      </c>
      <c r="E6" s="459" t="s">
        <v>219</v>
      </c>
      <c r="F6" s="447" t="s">
        <v>225</v>
      </c>
      <c r="G6" s="448" t="s">
        <v>48</v>
      </c>
      <c r="H6" s="134"/>
      <c r="I6" s="134"/>
      <c r="J6" s="134"/>
      <c r="K6" s="135"/>
    </row>
    <row r="7" spans="1:10" ht="21" customHeight="1" thickBot="1">
      <c r="A7" s="534"/>
      <c r="B7" s="535" t="s">
        <v>54</v>
      </c>
      <c r="C7" s="535"/>
      <c r="D7" s="536"/>
      <c r="E7" s="537" t="s">
        <v>49</v>
      </c>
      <c r="F7" s="538"/>
      <c r="G7" s="539"/>
      <c r="H7" s="138"/>
      <c r="I7" s="138"/>
      <c r="J7" s="138"/>
    </row>
    <row r="8" spans="1:10" ht="21" customHeight="1">
      <c r="A8" s="368"/>
      <c r="B8" s="136"/>
      <c r="C8" s="136"/>
      <c r="D8" s="458"/>
      <c r="E8" s="460"/>
      <c r="F8" s="137"/>
      <c r="G8" s="449"/>
      <c r="H8" s="138"/>
      <c r="I8" s="138"/>
      <c r="J8" s="138"/>
    </row>
    <row r="9" spans="1:10" ht="21" customHeight="1">
      <c r="A9" s="290">
        <v>1</v>
      </c>
      <c r="B9" s="139">
        <v>11</v>
      </c>
      <c r="C9" s="139">
        <v>1111</v>
      </c>
      <c r="D9" s="183" t="s">
        <v>55</v>
      </c>
      <c r="E9" s="461">
        <f>+F9+G9</f>
        <v>1390000</v>
      </c>
      <c r="F9" s="162">
        <v>1390000</v>
      </c>
      <c r="G9" s="363"/>
      <c r="H9" s="140"/>
      <c r="I9" s="138"/>
      <c r="J9" s="138"/>
    </row>
    <row r="10" spans="1:10" ht="21" customHeight="1">
      <c r="A10" s="290">
        <v>1</v>
      </c>
      <c r="B10" s="139">
        <v>11</v>
      </c>
      <c r="C10" s="139">
        <v>1112</v>
      </c>
      <c r="D10" s="183" t="s">
        <v>56</v>
      </c>
      <c r="E10" s="461">
        <f aca="true" t="shared" si="0" ref="E10:E38">+F10+G10</f>
        <v>200000</v>
      </c>
      <c r="F10" s="162">
        <v>200000</v>
      </c>
      <c r="G10" s="363"/>
      <c r="H10" s="140"/>
      <c r="I10" s="138"/>
      <c r="J10" s="138"/>
    </row>
    <row r="11" spans="1:10" ht="21" customHeight="1">
      <c r="A11" s="290">
        <v>1</v>
      </c>
      <c r="B11" s="139">
        <v>11</v>
      </c>
      <c r="C11" s="139">
        <v>1113</v>
      </c>
      <c r="D11" s="183" t="s">
        <v>398</v>
      </c>
      <c r="E11" s="461">
        <f t="shared" si="0"/>
        <v>170000</v>
      </c>
      <c r="F11" s="162">
        <v>170000</v>
      </c>
      <c r="G11" s="363"/>
      <c r="H11" s="140"/>
      <c r="I11" s="138"/>
      <c r="J11" s="138"/>
    </row>
    <row r="12" spans="1:10" ht="21" customHeight="1">
      <c r="A12" s="290">
        <v>1</v>
      </c>
      <c r="B12" s="139">
        <v>11</v>
      </c>
      <c r="C12" s="139">
        <v>1121</v>
      </c>
      <c r="D12" s="183" t="s">
        <v>57</v>
      </c>
      <c r="E12" s="461">
        <f t="shared" si="0"/>
        <v>1505000</v>
      </c>
      <c r="F12" s="162">
        <v>1505000</v>
      </c>
      <c r="G12" s="363"/>
      <c r="H12" s="140"/>
      <c r="I12" s="138"/>
      <c r="J12" s="138"/>
    </row>
    <row r="13" spans="1:10" ht="21" customHeight="1">
      <c r="A13" s="290">
        <v>1</v>
      </c>
      <c r="B13" s="139">
        <v>11</v>
      </c>
      <c r="C13" s="139">
        <v>1122</v>
      </c>
      <c r="D13" s="183" t="s">
        <v>58</v>
      </c>
      <c r="E13" s="461">
        <f t="shared" si="0"/>
        <v>39257</v>
      </c>
      <c r="F13" s="162"/>
      <c r="G13" s="549">
        <v>39257</v>
      </c>
      <c r="H13" s="140">
        <v>52740</v>
      </c>
      <c r="I13" s="138"/>
      <c r="J13" s="138"/>
    </row>
    <row r="14" spans="1:10" ht="23.25" customHeight="1">
      <c r="A14" s="290">
        <v>1</v>
      </c>
      <c r="B14" s="139">
        <v>11</v>
      </c>
      <c r="C14" s="139">
        <v>1122</v>
      </c>
      <c r="D14" s="183" t="s">
        <v>232</v>
      </c>
      <c r="E14" s="461">
        <f t="shared" si="0"/>
        <v>363483</v>
      </c>
      <c r="F14" s="162">
        <v>350000</v>
      </c>
      <c r="G14" s="549">
        <v>13483</v>
      </c>
      <c r="H14" s="140"/>
      <c r="I14" s="138"/>
      <c r="J14" s="138"/>
    </row>
    <row r="15" spans="1:10" ht="21" customHeight="1" outlineLevel="2">
      <c r="A15" s="371" t="s">
        <v>364</v>
      </c>
      <c r="B15" s="141"/>
      <c r="C15" s="141"/>
      <c r="D15" s="142"/>
      <c r="E15" s="462">
        <f t="shared" si="0"/>
        <v>3667740</v>
      </c>
      <c r="F15" s="163">
        <f>SUM(F9:F14)</f>
        <v>3615000</v>
      </c>
      <c r="G15" s="366">
        <f>SUM(G9:G14)</f>
        <v>52740</v>
      </c>
      <c r="H15" s="140"/>
      <c r="I15" s="128"/>
      <c r="J15" s="129"/>
    </row>
    <row r="16" spans="1:10" ht="21" customHeight="1" outlineLevel="2">
      <c r="A16" s="450"/>
      <c r="B16" s="143"/>
      <c r="C16" s="143"/>
      <c r="D16" s="144"/>
      <c r="E16" s="463"/>
      <c r="F16" s="164"/>
      <c r="G16" s="365"/>
      <c r="H16" s="140"/>
      <c r="I16" s="128"/>
      <c r="J16" s="129"/>
    </row>
    <row r="17" spans="1:10" ht="21" customHeight="1" outlineLevel="2">
      <c r="A17" s="290">
        <v>1</v>
      </c>
      <c r="B17" s="139">
        <v>12</v>
      </c>
      <c r="C17" s="139">
        <v>1211</v>
      </c>
      <c r="D17" s="183" t="s">
        <v>179</v>
      </c>
      <c r="E17" s="461">
        <f t="shared" si="0"/>
        <v>3330000</v>
      </c>
      <c r="F17" s="162">
        <v>3330000</v>
      </c>
      <c r="G17" s="363"/>
      <c r="H17" s="140"/>
      <c r="I17" s="128"/>
      <c r="J17" s="129"/>
    </row>
    <row r="18" spans="1:10" ht="21" customHeight="1" outlineLevel="2">
      <c r="A18" s="371" t="s">
        <v>365</v>
      </c>
      <c r="B18" s="141"/>
      <c r="C18" s="141"/>
      <c r="D18" s="142"/>
      <c r="E18" s="462">
        <f t="shared" si="0"/>
        <v>3330000</v>
      </c>
      <c r="F18" s="163">
        <f>SUM(F17)</f>
        <v>3330000</v>
      </c>
      <c r="G18" s="366"/>
      <c r="H18" s="140"/>
      <c r="I18" s="128"/>
      <c r="J18" s="129"/>
    </row>
    <row r="19" spans="1:10" ht="21" customHeight="1" outlineLevel="2">
      <c r="A19" s="450"/>
      <c r="B19" s="143"/>
      <c r="C19" s="143"/>
      <c r="D19" s="144"/>
      <c r="E19" s="464"/>
      <c r="F19" s="165"/>
      <c r="G19" s="451"/>
      <c r="H19" s="140"/>
      <c r="I19" s="130"/>
      <c r="J19" s="131"/>
    </row>
    <row r="20" spans="1:10" ht="21" customHeight="1" outlineLevel="2">
      <c r="A20" s="290">
        <v>1</v>
      </c>
      <c r="B20" s="139">
        <v>13</v>
      </c>
      <c r="C20" s="139">
        <v>1332</v>
      </c>
      <c r="D20" s="183" t="s">
        <v>59</v>
      </c>
      <c r="E20" s="461">
        <f t="shared" si="0"/>
        <v>49</v>
      </c>
      <c r="F20" s="162"/>
      <c r="G20" s="363">
        <v>49</v>
      </c>
      <c r="H20" s="140"/>
      <c r="I20" s="130"/>
      <c r="J20" s="131"/>
    </row>
    <row r="21" spans="1:10" ht="21" customHeight="1" outlineLevel="2">
      <c r="A21" s="290">
        <v>1</v>
      </c>
      <c r="B21" s="139">
        <v>13</v>
      </c>
      <c r="C21" s="139">
        <v>1334</v>
      </c>
      <c r="D21" s="183" t="s">
        <v>233</v>
      </c>
      <c r="E21" s="461">
        <f t="shared" si="0"/>
        <v>250</v>
      </c>
      <c r="F21" s="162">
        <v>250</v>
      </c>
      <c r="G21" s="363"/>
      <c r="H21" s="140"/>
      <c r="I21" s="130"/>
      <c r="J21" s="131"/>
    </row>
    <row r="22" spans="1:10" ht="21" customHeight="1" outlineLevel="2">
      <c r="A22" s="290">
        <v>1</v>
      </c>
      <c r="B22" s="139">
        <v>13</v>
      </c>
      <c r="C22" s="139">
        <v>1335</v>
      </c>
      <c r="D22" s="183" t="s">
        <v>252</v>
      </c>
      <c r="E22" s="461">
        <f t="shared" si="0"/>
        <v>2</v>
      </c>
      <c r="F22" s="162">
        <v>2</v>
      </c>
      <c r="G22" s="363"/>
      <c r="H22" s="140"/>
      <c r="I22" s="130"/>
      <c r="J22" s="131"/>
    </row>
    <row r="23" spans="1:10" ht="21" customHeight="1" outlineLevel="2">
      <c r="A23" s="290">
        <v>1</v>
      </c>
      <c r="B23" s="139">
        <v>13</v>
      </c>
      <c r="C23" s="139">
        <v>1337</v>
      </c>
      <c r="D23" s="183" t="s">
        <v>234</v>
      </c>
      <c r="E23" s="461">
        <f t="shared" si="0"/>
        <v>181467</v>
      </c>
      <c r="F23" s="162">
        <v>181467</v>
      </c>
      <c r="G23" s="363"/>
      <c r="H23" s="140"/>
      <c r="I23" s="130"/>
      <c r="J23" s="131"/>
    </row>
    <row r="24" spans="1:10" ht="21" customHeight="1" outlineLevel="2">
      <c r="A24" s="290">
        <v>1</v>
      </c>
      <c r="B24" s="139">
        <v>13</v>
      </c>
      <c r="C24" s="139">
        <v>1339</v>
      </c>
      <c r="D24" s="183" t="s">
        <v>380</v>
      </c>
      <c r="E24" s="461">
        <f t="shared" si="0"/>
        <v>83</v>
      </c>
      <c r="F24" s="162">
        <v>83</v>
      </c>
      <c r="G24" s="363"/>
      <c r="H24" s="140"/>
      <c r="I24" s="130"/>
      <c r="J24" s="131"/>
    </row>
    <row r="25" spans="1:10" ht="21" customHeight="1" outlineLevel="2">
      <c r="A25" s="290">
        <v>1</v>
      </c>
      <c r="B25" s="139">
        <v>13</v>
      </c>
      <c r="C25" s="139">
        <v>1341</v>
      </c>
      <c r="D25" s="183" t="s">
        <v>60</v>
      </c>
      <c r="E25" s="461">
        <f t="shared" si="0"/>
        <v>12083</v>
      </c>
      <c r="F25" s="162"/>
      <c r="G25" s="363">
        <v>12083</v>
      </c>
      <c r="H25" s="140"/>
      <c r="I25" s="130"/>
      <c r="J25" s="131"/>
    </row>
    <row r="26" spans="1:10" ht="21" customHeight="1" outlineLevel="2">
      <c r="A26" s="290">
        <v>1</v>
      </c>
      <c r="B26" s="139">
        <v>13</v>
      </c>
      <c r="C26" s="139">
        <v>1342</v>
      </c>
      <c r="D26" s="183" t="s">
        <v>235</v>
      </c>
      <c r="E26" s="461">
        <f t="shared" si="0"/>
        <v>820</v>
      </c>
      <c r="F26" s="162"/>
      <c r="G26" s="363">
        <v>820</v>
      </c>
      <c r="H26" s="140"/>
      <c r="I26" s="130"/>
      <c r="J26" s="131"/>
    </row>
    <row r="27" spans="1:10" ht="21" customHeight="1" outlineLevel="2">
      <c r="A27" s="290">
        <v>1</v>
      </c>
      <c r="B27" s="139">
        <v>13</v>
      </c>
      <c r="C27" s="139">
        <v>1343</v>
      </c>
      <c r="D27" s="183" t="s">
        <v>61</v>
      </c>
      <c r="E27" s="461">
        <f t="shared" si="0"/>
        <v>42722</v>
      </c>
      <c r="F27" s="162"/>
      <c r="G27" s="363">
        <v>42722</v>
      </c>
      <c r="H27" s="140"/>
      <c r="I27" s="130"/>
      <c r="J27" s="131"/>
    </row>
    <row r="28" spans="1:10" ht="21" customHeight="1" outlineLevel="3">
      <c r="A28" s="290">
        <v>1</v>
      </c>
      <c r="B28" s="139">
        <v>13</v>
      </c>
      <c r="C28" s="139">
        <v>1344</v>
      </c>
      <c r="D28" s="183" t="s">
        <v>62</v>
      </c>
      <c r="E28" s="461">
        <f t="shared" si="0"/>
        <v>6619</v>
      </c>
      <c r="F28" s="162"/>
      <c r="G28" s="363">
        <v>6619</v>
      </c>
      <c r="H28" s="140"/>
      <c r="I28" s="130"/>
      <c r="J28" s="131"/>
    </row>
    <row r="29" spans="1:10" ht="21" customHeight="1" outlineLevel="3">
      <c r="A29" s="290">
        <v>1</v>
      </c>
      <c r="B29" s="139">
        <v>13</v>
      </c>
      <c r="C29" s="139">
        <v>1345</v>
      </c>
      <c r="D29" s="183" t="s">
        <v>206</v>
      </c>
      <c r="E29" s="461">
        <f t="shared" si="0"/>
        <v>4098</v>
      </c>
      <c r="F29" s="162"/>
      <c r="G29" s="363">
        <v>4098</v>
      </c>
      <c r="H29" s="140"/>
      <c r="I29" s="130"/>
      <c r="J29" s="131"/>
    </row>
    <row r="30" spans="1:10" ht="21" customHeight="1" outlineLevel="3">
      <c r="A30" s="290">
        <v>1</v>
      </c>
      <c r="B30" s="139">
        <v>13</v>
      </c>
      <c r="C30" s="139">
        <v>1346</v>
      </c>
      <c r="D30" s="183" t="s">
        <v>207</v>
      </c>
      <c r="E30" s="461">
        <f t="shared" si="0"/>
        <v>6500</v>
      </c>
      <c r="F30" s="162">
        <v>6500</v>
      </c>
      <c r="G30" s="363"/>
      <c r="H30" s="140"/>
      <c r="I30" s="130"/>
      <c r="J30" s="131"/>
    </row>
    <row r="31" spans="1:10" ht="21" customHeight="1" outlineLevel="3">
      <c r="A31" s="290">
        <v>1</v>
      </c>
      <c r="B31" s="139">
        <v>13</v>
      </c>
      <c r="C31" s="139">
        <v>1347</v>
      </c>
      <c r="D31" s="183" t="s">
        <v>63</v>
      </c>
      <c r="E31" s="461">
        <f t="shared" si="0"/>
        <v>55440</v>
      </c>
      <c r="F31" s="162"/>
      <c r="G31" s="363">
        <v>55440</v>
      </c>
      <c r="H31" s="140"/>
      <c r="I31" s="130"/>
      <c r="J31" s="131"/>
    </row>
    <row r="32" spans="1:10" ht="21" customHeight="1" outlineLevel="3">
      <c r="A32" s="290">
        <v>1</v>
      </c>
      <c r="B32" s="139">
        <v>13</v>
      </c>
      <c r="C32" s="145">
        <v>1351</v>
      </c>
      <c r="D32" s="147" t="s">
        <v>251</v>
      </c>
      <c r="E32" s="461">
        <f t="shared" si="0"/>
        <v>10518</v>
      </c>
      <c r="F32" s="162">
        <v>1000</v>
      </c>
      <c r="G32" s="363">
        <v>9518</v>
      </c>
      <c r="H32" s="140"/>
      <c r="I32" s="130"/>
      <c r="J32" s="131"/>
    </row>
    <row r="33" spans="1:10" ht="21" customHeight="1" outlineLevel="3">
      <c r="A33" s="290">
        <v>1</v>
      </c>
      <c r="B33" s="139">
        <v>13</v>
      </c>
      <c r="C33" s="145">
        <v>1353</v>
      </c>
      <c r="D33" s="441" t="s">
        <v>341</v>
      </c>
      <c r="E33" s="461">
        <f t="shared" si="0"/>
        <v>7000</v>
      </c>
      <c r="F33" s="162">
        <v>7000</v>
      </c>
      <c r="G33" s="363"/>
      <c r="H33" s="140"/>
      <c r="I33" s="130"/>
      <c r="J33" s="131"/>
    </row>
    <row r="34" spans="1:10" ht="21" customHeight="1" outlineLevel="3">
      <c r="A34" s="452">
        <v>1</v>
      </c>
      <c r="B34" s="145">
        <v>13</v>
      </c>
      <c r="C34" s="146">
        <v>1361</v>
      </c>
      <c r="D34" s="147" t="s">
        <v>5</v>
      </c>
      <c r="E34" s="461">
        <f>+F34+G34</f>
        <v>84135</v>
      </c>
      <c r="F34" s="162">
        <v>68020</v>
      </c>
      <c r="G34" s="363">
        <v>16115</v>
      </c>
      <c r="H34" s="140"/>
      <c r="I34" s="130"/>
      <c r="J34" s="131"/>
    </row>
    <row r="35" spans="1:11" ht="21" customHeight="1" outlineLevel="2">
      <c r="A35" s="376" t="s">
        <v>236</v>
      </c>
      <c r="B35" s="141"/>
      <c r="C35" s="141"/>
      <c r="D35" s="148"/>
      <c r="E35" s="465">
        <f t="shared" si="0"/>
        <v>411786</v>
      </c>
      <c r="F35" s="166">
        <f>SUM(F20:F34)</f>
        <v>264322</v>
      </c>
      <c r="G35" s="367">
        <f>SUM(G20:G34)</f>
        <v>147464</v>
      </c>
      <c r="H35" s="140"/>
      <c r="I35" s="128"/>
      <c r="J35" s="129"/>
      <c r="K35" s="133" t="s">
        <v>64</v>
      </c>
    </row>
    <row r="36" spans="1:10" ht="21" customHeight="1" outlineLevel="2">
      <c r="A36" s="290"/>
      <c r="B36" s="139"/>
      <c r="C36" s="139"/>
      <c r="D36" s="183"/>
      <c r="E36" s="461"/>
      <c r="F36" s="162"/>
      <c r="G36" s="363"/>
      <c r="H36" s="140"/>
      <c r="I36" s="128"/>
      <c r="J36" s="129"/>
    </row>
    <row r="37" spans="1:10" ht="21" customHeight="1" outlineLevel="2">
      <c r="A37" s="290">
        <v>1</v>
      </c>
      <c r="B37" s="139">
        <v>15</v>
      </c>
      <c r="C37" s="139">
        <v>1511</v>
      </c>
      <c r="D37" s="183" t="s">
        <v>65</v>
      </c>
      <c r="E37" s="461">
        <f t="shared" si="0"/>
        <v>236000</v>
      </c>
      <c r="F37" s="162">
        <v>236000</v>
      </c>
      <c r="G37" s="363"/>
      <c r="H37" s="140"/>
      <c r="I37" s="128"/>
      <c r="J37" s="129"/>
    </row>
    <row r="38" spans="1:10" ht="21" customHeight="1" outlineLevel="2">
      <c r="A38" s="376" t="s">
        <v>66</v>
      </c>
      <c r="B38" s="141"/>
      <c r="C38" s="149"/>
      <c r="D38" s="148"/>
      <c r="E38" s="465">
        <f t="shared" si="0"/>
        <v>236000</v>
      </c>
      <c r="F38" s="166">
        <f>SUM(F37)</f>
        <v>236000</v>
      </c>
      <c r="G38" s="367"/>
      <c r="H38" s="140"/>
      <c r="I38" s="128"/>
      <c r="J38" s="129"/>
    </row>
    <row r="39" spans="1:10" ht="21" customHeight="1" outlineLevel="2" thickBot="1">
      <c r="A39" s="290"/>
      <c r="B39" s="139"/>
      <c r="C39" s="139"/>
      <c r="D39" s="183"/>
      <c r="E39" s="461"/>
      <c r="F39" s="162"/>
      <c r="G39" s="363"/>
      <c r="H39" s="140"/>
      <c r="I39" s="128"/>
      <c r="J39" s="129"/>
    </row>
    <row r="40" spans="1:10" ht="26.25" customHeight="1" outlineLevel="3" thickBot="1" thickTop="1">
      <c r="A40" s="369" t="s">
        <v>363</v>
      </c>
      <c r="B40" s="152"/>
      <c r="C40" s="152"/>
      <c r="D40" s="184"/>
      <c r="E40" s="466">
        <f>E15+E18+E35+E38</f>
        <v>7645526</v>
      </c>
      <c r="F40" s="167">
        <f>F15+F18+F35+F38</f>
        <v>7445322</v>
      </c>
      <c r="G40" s="364">
        <f>G15+G18+G35+G38</f>
        <v>200204</v>
      </c>
      <c r="H40" s="140"/>
      <c r="I40" s="130"/>
      <c r="J40" s="131"/>
    </row>
    <row r="41" spans="1:10" ht="21" customHeight="1" outlineLevel="3" thickTop="1">
      <c r="A41" s="153"/>
      <c r="B41" s="153"/>
      <c r="C41" s="153"/>
      <c r="D41" s="154"/>
      <c r="E41" s="168"/>
      <c r="F41" s="168"/>
      <c r="G41" s="168"/>
      <c r="H41" s="130"/>
      <c r="I41" s="130"/>
      <c r="J41" s="131"/>
    </row>
    <row r="42" spans="1:10" ht="21" customHeight="1" outlineLevel="3">
      <c r="A42" s="155"/>
      <c r="B42" s="155"/>
      <c r="C42" s="155"/>
      <c r="D42" s="156"/>
      <c r="E42" s="169"/>
      <c r="F42" s="169"/>
      <c r="G42" s="169"/>
      <c r="H42" s="130"/>
      <c r="I42" s="130"/>
      <c r="J42" s="131"/>
    </row>
    <row r="43" spans="1:10" ht="21" customHeight="1" outlineLevel="3">
      <c r="A43" s="155"/>
      <c r="B43" s="155"/>
      <c r="C43" s="155"/>
      <c r="D43" s="156"/>
      <c r="E43" s="169"/>
      <c r="F43" s="169"/>
      <c r="G43" s="169"/>
      <c r="H43" s="130"/>
      <c r="I43" s="130"/>
      <c r="J43" s="131"/>
    </row>
    <row r="44" spans="1:10" ht="21" customHeight="1" outlineLevel="3">
      <c r="A44" s="357" t="s">
        <v>419</v>
      </c>
      <c r="B44" s="132"/>
      <c r="C44" s="132"/>
      <c r="D44" s="132"/>
      <c r="E44" s="170"/>
      <c r="F44" s="170"/>
      <c r="G44" s="170"/>
      <c r="H44" s="130"/>
      <c r="I44" s="130"/>
      <c r="J44" s="131"/>
    </row>
    <row r="45" spans="1:10" ht="28.5" customHeight="1" outlineLevel="3">
      <c r="A45" s="132" t="s">
        <v>231</v>
      </c>
      <c r="B45" s="132"/>
      <c r="C45" s="132"/>
      <c r="D45" s="132"/>
      <c r="E45" s="170"/>
      <c r="F45" s="170"/>
      <c r="G45" s="170"/>
      <c r="H45" s="130"/>
      <c r="I45" s="130"/>
      <c r="J45" s="131"/>
    </row>
    <row r="46" spans="1:10" ht="21" customHeight="1" outlineLevel="3">
      <c r="A46" s="127"/>
      <c r="B46" s="127"/>
      <c r="C46" s="127"/>
      <c r="D46" s="127"/>
      <c r="E46" s="171"/>
      <c r="F46" s="171"/>
      <c r="G46" s="171"/>
      <c r="H46" s="130"/>
      <c r="I46" s="130"/>
      <c r="J46" s="131"/>
    </row>
    <row r="47" spans="1:10" ht="21" customHeight="1" outlineLevel="3">
      <c r="A47" s="127"/>
      <c r="B47" s="127"/>
      <c r="C47" s="127"/>
      <c r="D47" s="127"/>
      <c r="E47" s="171"/>
      <c r="F47" s="171"/>
      <c r="G47" s="171"/>
      <c r="H47" s="130"/>
      <c r="I47" s="130"/>
      <c r="J47" s="131"/>
    </row>
    <row r="48" spans="5:10" ht="21" customHeight="1" outlineLevel="3" thickBot="1">
      <c r="E48" s="172"/>
      <c r="F48" s="172"/>
      <c r="G48" s="172"/>
      <c r="H48" s="130"/>
      <c r="I48" s="130"/>
      <c r="J48" s="131"/>
    </row>
    <row r="49" spans="1:10" ht="21" customHeight="1" outlineLevel="3">
      <c r="A49" s="383" t="s">
        <v>50</v>
      </c>
      <c r="B49" s="442" t="s">
        <v>51</v>
      </c>
      <c r="C49" s="442" t="s">
        <v>52</v>
      </c>
      <c r="D49" s="457" t="s">
        <v>53</v>
      </c>
      <c r="E49" s="467" t="s">
        <v>219</v>
      </c>
      <c r="F49" s="453" t="s">
        <v>225</v>
      </c>
      <c r="G49" s="454" t="s">
        <v>48</v>
      </c>
      <c r="H49" s="130"/>
      <c r="I49" s="130"/>
      <c r="J49" s="131"/>
    </row>
    <row r="50" spans="1:10" ht="21" customHeight="1" outlineLevel="3" thickBot="1">
      <c r="A50" s="534"/>
      <c r="B50" s="535" t="s">
        <v>54</v>
      </c>
      <c r="C50" s="535"/>
      <c r="D50" s="536"/>
      <c r="E50" s="540" t="s">
        <v>49</v>
      </c>
      <c r="F50" s="541"/>
      <c r="G50" s="542"/>
      <c r="H50" s="130"/>
      <c r="I50" s="130"/>
      <c r="J50" s="131"/>
    </row>
    <row r="51" spans="1:10" ht="21" customHeight="1" outlineLevel="3">
      <c r="A51" s="300">
        <v>4</v>
      </c>
      <c r="B51" s="151">
        <v>41</v>
      </c>
      <c r="C51" s="151">
        <v>4112</v>
      </c>
      <c r="D51" s="187" t="s">
        <v>336</v>
      </c>
      <c r="E51" s="461">
        <f>+F51+G51</f>
        <v>383346</v>
      </c>
      <c r="F51" s="162">
        <v>139486</v>
      </c>
      <c r="G51" s="363">
        <v>243860</v>
      </c>
      <c r="H51" s="130"/>
      <c r="I51" s="130"/>
      <c r="J51" s="131"/>
    </row>
    <row r="52" spans="1:10" ht="21" customHeight="1" outlineLevel="3">
      <c r="A52" s="290">
        <v>4</v>
      </c>
      <c r="B52" s="139">
        <v>41</v>
      </c>
      <c r="C52" s="139">
        <v>4113</v>
      </c>
      <c r="D52" s="183" t="s">
        <v>327</v>
      </c>
      <c r="E52" s="468">
        <f>+F52+G52</f>
        <v>4964</v>
      </c>
      <c r="F52" s="174"/>
      <c r="G52" s="455">
        <v>4964</v>
      </c>
      <c r="H52" s="130"/>
      <c r="I52" s="130"/>
      <c r="J52" s="131"/>
    </row>
    <row r="53" spans="1:10" ht="21" customHeight="1" outlineLevel="3">
      <c r="A53" s="290">
        <v>4</v>
      </c>
      <c r="B53" s="139">
        <v>41</v>
      </c>
      <c r="C53" s="139">
        <v>4116</v>
      </c>
      <c r="D53" s="183" t="s">
        <v>427</v>
      </c>
      <c r="E53" s="468">
        <f>+F53+G53</f>
        <v>7627</v>
      </c>
      <c r="F53" s="174"/>
      <c r="G53" s="455">
        <v>7627</v>
      </c>
      <c r="H53" s="130"/>
      <c r="I53" s="130"/>
      <c r="J53" s="131"/>
    </row>
    <row r="54" spans="1:10" ht="21" customHeight="1" outlineLevel="3">
      <c r="A54" s="290">
        <v>4</v>
      </c>
      <c r="B54" s="139">
        <v>41</v>
      </c>
      <c r="C54" s="139">
        <v>4121</v>
      </c>
      <c r="D54" s="183" t="s">
        <v>337</v>
      </c>
      <c r="E54" s="468">
        <f>+F54+G54</f>
        <v>379</v>
      </c>
      <c r="F54" s="174">
        <v>30</v>
      </c>
      <c r="G54" s="455">
        <v>349</v>
      </c>
      <c r="H54" s="130"/>
      <c r="I54" s="130"/>
      <c r="J54" s="131"/>
    </row>
    <row r="55" spans="1:10" ht="21" customHeight="1" outlineLevel="3">
      <c r="A55" s="290">
        <v>4</v>
      </c>
      <c r="B55" s="139">
        <v>41</v>
      </c>
      <c r="C55" s="139">
        <v>4121</v>
      </c>
      <c r="D55" s="183" t="s">
        <v>338</v>
      </c>
      <c r="E55" s="468"/>
      <c r="F55" s="174"/>
      <c r="G55" s="455">
        <f>983750+385</f>
        <v>984135</v>
      </c>
      <c r="H55" s="130"/>
      <c r="I55" s="130"/>
      <c r="J55" s="131"/>
    </row>
    <row r="56" spans="1:10" ht="21" customHeight="1" outlineLevel="3">
      <c r="A56" s="290">
        <v>4</v>
      </c>
      <c r="B56" s="139">
        <v>41</v>
      </c>
      <c r="C56" s="139">
        <v>4131</v>
      </c>
      <c r="D56" s="183" t="s">
        <v>10</v>
      </c>
      <c r="E56" s="468">
        <f>+F56+G56</f>
        <v>840837</v>
      </c>
      <c r="F56" s="174">
        <v>404601</v>
      </c>
      <c r="G56" s="455">
        <v>436236</v>
      </c>
      <c r="H56" s="130"/>
      <c r="I56" s="130"/>
      <c r="J56" s="131"/>
    </row>
    <row r="57" spans="1:10" ht="21" customHeight="1" outlineLevel="3">
      <c r="A57" s="376" t="s">
        <v>340</v>
      </c>
      <c r="B57" s="141"/>
      <c r="C57" s="141"/>
      <c r="D57" s="142"/>
      <c r="E57" s="465">
        <f>SUM(E51:E56)</f>
        <v>1237153</v>
      </c>
      <c r="F57" s="166">
        <f>SUM(F51:F56)</f>
        <v>544117</v>
      </c>
      <c r="G57" s="367">
        <f>SUM(G51:G56)</f>
        <v>1677171</v>
      </c>
      <c r="H57" s="130"/>
      <c r="I57" s="130"/>
      <c r="J57" s="131"/>
    </row>
    <row r="58" spans="1:10" ht="21" customHeight="1" outlineLevel="2" thickBot="1">
      <c r="A58" s="377"/>
      <c r="B58" s="139"/>
      <c r="C58" s="139"/>
      <c r="D58" s="183"/>
      <c r="E58" s="468"/>
      <c r="F58" s="174"/>
      <c r="G58" s="455"/>
      <c r="H58" s="130"/>
      <c r="I58" s="130"/>
      <c r="J58" s="131"/>
    </row>
    <row r="59" spans="1:10" ht="24.75" customHeight="1" outlineLevel="3" thickBot="1" thickTop="1">
      <c r="A59" s="456" t="s">
        <v>339</v>
      </c>
      <c r="B59" s="150"/>
      <c r="C59" s="150"/>
      <c r="D59" s="184"/>
      <c r="E59" s="466">
        <f>+E57</f>
        <v>1237153</v>
      </c>
      <c r="F59" s="167">
        <f>F57</f>
        <v>544117</v>
      </c>
      <c r="G59" s="364">
        <f>G57</f>
        <v>1677171</v>
      </c>
      <c r="H59" s="130"/>
      <c r="I59" s="130"/>
      <c r="J59" s="131"/>
    </row>
    <row r="60" spans="1:35" ht="15" customHeight="1" outlineLevel="3" thickTop="1">
      <c r="A60" s="157"/>
      <c r="B60" s="155"/>
      <c r="C60" s="155"/>
      <c r="D60" s="156"/>
      <c r="E60" s="175"/>
      <c r="F60" s="176"/>
      <c r="G60" s="176"/>
      <c r="H60" s="130"/>
      <c r="I60" s="130"/>
      <c r="J60" s="131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</row>
    <row r="61" spans="1:35" ht="20.25" outlineLevel="3">
      <c r="A61" s="158" t="s">
        <v>223</v>
      </c>
      <c r="B61" s="155"/>
      <c r="C61" s="155"/>
      <c r="D61" s="156"/>
      <c r="E61" s="175"/>
      <c r="F61" s="176"/>
      <c r="G61" s="176"/>
      <c r="H61" s="130"/>
      <c r="I61" s="130"/>
      <c r="J61" s="131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</row>
    <row r="62" spans="1:35" ht="15" customHeight="1" outlineLevel="3">
      <c r="A62" s="158"/>
      <c r="B62" s="155"/>
      <c r="C62" s="155"/>
      <c r="D62" s="156"/>
      <c r="E62" s="175"/>
      <c r="F62" s="176"/>
      <c r="G62" s="176"/>
      <c r="H62" s="130"/>
      <c r="I62" s="130"/>
      <c r="J62" s="131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</row>
    <row r="63" spans="1:35" ht="24">
      <c r="A63" s="553" t="s">
        <v>412</v>
      </c>
      <c r="B63" s="155"/>
      <c r="C63" s="155"/>
      <c r="D63" s="156"/>
      <c r="E63" s="177"/>
      <c r="F63" s="178"/>
      <c r="G63" s="178"/>
      <c r="H63" s="159"/>
      <c r="I63" s="159"/>
      <c r="J63" s="159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</row>
    <row r="64" spans="1:35" ht="24" customHeight="1">
      <c r="A64" s="554" t="s">
        <v>413</v>
      </c>
      <c r="B64" s="155"/>
      <c r="C64" s="155"/>
      <c r="D64" s="155"/>
      <c r="E64" s="179"/>
      <c r="F64" s="180"/>
      <c r="G64" s="180"/>
      <c r="H64" s="160"/>
      <c r="I64" s="160"/>
      <c r="J64" s="160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</row>
    <row r="65" spans="5:10" ht="20.25">
      <c r="E65" s="172"/>
      <c r="F65" s="181"/>
      <c r="G65" s="181"/>
      <c r="H65" s="161"/>
      <c r="I65" s="161" t="s">
        <v>67</v>
      </c>
      <c r="J65" s="161"/>
    </row>
  </sheetData>
  <printOptions horizontalCentered="1"/>
  <pageMargins left="0.6692913385826772" right="0.6692913385826772" top="0.63" bottom="0.5118110236220472" header="0.2362204724409449" footer="0.35433070866141736"/>
  <pageSetup fitToHeight="1" fitToWidth="1" horizontalDpi="600" verticalDpi="600" orientation="portrait" paperSize="9" scale="50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showGridLines="0" showZeros="0" zoomScale="60" zoomScaleNormal="60" workbookViewId="0" topLeftCell="A1">
      <selection activeCell="C82" sqref="C82"/>
    </sheetView>
  </sheetViews>
  <sheetFormatPr defaultColWidth="8.796875" defaultRowHeight="15" outlineLevelRow="3"/>
  <cols>
    <col min="1" max="3" width="11.69921875" style="133" customWidth="1"/>
    <col min="4" max="4" width="58.796875" style="133" customWidth="1"/>
    <col min="5" max="5" width="15" style="172" customWidth="1"/>
    <col min="6" max="6" width="14.796875" style="172" customWidth="1"/>
    <col min="7" max="8" width="15" style="172" customWidth="1"/>
    <col min="9" max="9" width="14.796875" style="172" customWidth="1"/>
    <col min="10" max="11" width="15" style="172" customWidth="1"/>
    <col min="12" max="12" width="14.796875" style="172" customWidth="1"/>
    <col min="13" max="13" width="15" style="172" customWidth="1"/>
    <col min="14" max="20" width="8.8984375" style="172" customWidth="1"/>
    <col min="21" max="16384" width="8.8984375" style="133" customWidth="1"/>
  </cols>
  <sheetData>
    <row r="1" spans="1:13" ht="25.5">
      <c r="A1" s="425" t="s">
        <v>420</v>
      </c>
      <c r="B1" s="127"/>
      <c r="C1" s="127"/>
      <c r="D1" s="127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3.25">
      <c r="A2" s="426" t="s">
        <v>414</v>
      </c>
      <c r="B2" s="127"/>
      <c r="C2" s="127"/>
      <c r="D2" s="126"/>
      <c r="E2" s="171"/>
      <c r="F2" s="171"/>
      <c r="G2" s="171"/>
      <c r="H2" s="171"/>
      <c r="I2" s="171"/>
      <c r="J2" s="171"/>
      <c r="K2" s="171"/>
      <c r="L2" s="171"/>
      <c r="M2" s="171"/>
    </row>
    <row r="3" spans="1:7" ht="20.25">
      <c r="A3" s="127"/>
      <c r="B3" s="127"/>
      <c r="C3" s="127"/>
      <c r="D3" s="126"/>
      <c r="E3" s="171"/>
      <c r="F3" s="171"/>
      <c r="G3" s="171"/>
    </row>
    <row r="4" spans="1:7" ht="10.5" customHeight="1" thickBot="1">
      <c r="A4" s="127"/>
      <c r="B4" s="127"/>
      <c r="C4" s="127"/>
      <c r="D4" s="126"/>
      <c r="E4" s="171"/>
      <c r="F4" s="171"/>
      <c r="G4" s="171"/>
    </row>
    <row r="5" spans="1:13" ht="21" customHeight="1">
      <c r="A5" s="383" t="s">
        <v>103</v>
      </c>
      <c r="B5" s="569" t="s">
        <v>104</v>
      </c>
      <c r="C5" s="569" t="s">
        <v>105</v>
      </c>
      <c r="D5" s="571" t="s">
        <v>106</v>
      </c>
      <c r="E5" s="530" t="s">
        <v>187</v>
      </c>
      <c r="F5" s="531"/>
      <c r="G5" s="531"/>
      <c r="H5" s="530" t="s">
        <v>188</v>
      </c>
      <c r="I5" s="531"/>
      <c r="J5" s="532"/>
      <c r="K5" s="531" t="s">
        <v>189</v>
      </c>
      <c r="L5" s="531"/>
      <c r="M5" s="532"/>
    </row>
    <row r="6" spans="1:13" ht="43.5" customHeight="1" thickBot="1">
      <c r="A6" s="534" t="s">
        <v>107</v>
      </c>
      <c r="B6" s="570"/>
      <c r="C6" s="570"/>
      <c r="D6" s="572"/>
      <c r="E6" s="544" t="s">
        <v>222</v>
      </c>
      <c r="F6" s="545" t="s">
        <v>229</v>
      </c>
      <c r="G6" s="546" t="s">
        <v>48</v>
      </c>
      <c r="H6" s="544" t="s">
        <v>222</v>
      </c>
      <c r="I6" s="545" t="s">
        <v>229</v>
      </c>
      <c r="J6" s="547" t="s">
        <v>48</v>
      </c>
      <c r="K6" s="548" t="s">
        <v>222</v>
      </c>
      <c r="L6" s="545" t="s">
        <v>229</v>
      </c>
      <c r="M6" s="547" t="s">
        <v>48</v>
      </c>
    </row>
    <row r="7" spans="1:13" ht="21" customHeight="1">
      <c r="A7" s="368"/>
      <c r="B7" s="136"/>
      <c r="C7" s="136"/>
      <c r="D7" s="458"/>
      <c r="E7" s="472"/>
      <c r="F7" s="173"/>
      <c r="G7" s="502"/>
      <c r="H7" s="472"/>
      <c r="I7" s="173"/>
      <c r="J7" s="362"/>
      <c r="K7" s="513"/>
      <c r="L7" s="173"/>
      <c r="M7" s="543"/>
    </row>
    <row r="8" spans="1:13" ht="21" customHeight="1" thickBot="1">
      <c r="A8" s="290"/>
      <c r="B8" s="139"/>
      <c r="C8" s="139"/>
      <c r="D8" s="183" t="s">
        <v>342</v>
      </c>
      <c r="E8" s="473">
        <f>+F8+G8-33897</f>
        <v>63707</v>
      </c>
      <c r="F8" s="191">
        <v>97402</v>
      </c>
      <c r="G8" s="503">
        <v>202</v>
      </c>
      <c r="H8" s="473"/>
      <c r="I8" s="162"/>
      <c r="J8" s="363"/>
      <c r="K8" s="514">
        <f>+L8+M8-33897</f>
        <v>63707</v>
      </c>
      <c r="L8" s="162">
        <f>+F8+I8</f>
        <v>97402</v>
      </c>
      <c r="M8" s="418">
        <f>+G8+J8</f>
        <v>202</v>
      </c>
    </row>
    <row r="9" spans="1:13" ht="21" customHeight="1" thickBot="1" thickTop="1">
      <c r="A9" s="369" t="s">
        <v>343</v>
      </c>
      <c r="B9" s="152"/>
      <c r="C9" s="184"/>
      <c r="D9" s="469"/>
      <c r="E9" s="474">
        <f>+E8</f>
        <v>63707</v>
      </c>
      <c r="F9" s="167">
        <f>+F8</f>
        <v>97402</v>
      </c>
      <c r="G9" s="504">
        <f>SUM(G8)</f>
        <v>202</v>
      </c>
      <c r="H9" s="474"/>
      <c r="I9" s="167"/>
      <c r="J9" s="364"/>
      <c r="K9" s="515">
        <f>+K8</f>
        <v>63707</v>
      </c>
      <c r="L9" s="167">
        <f>+L8</f>
        <v>97402</v>
      </c>
      <c r="M9" s="423">
        <f>+M8</f>
        <v>202</v>
      </c>
    </row>
    <row r="10" spans="1:13" ht="21" customHeight="1" thickTop="1">
      <c r="A10" s="370"/>
      <c r="B10" s="185"/>
      <c r="C10" s="185"/>
      <c r="D10" s="186"/>
      <c r="E10" s="475"/>
      <c r="F10" s="164"/>
      <c r="G10" s="505"/>
      <c r="H10" s="475"/>
      <c r="I10" s="164"/>
      <c r="J10" s="365"/>
      <c r="K10" s="516"/>
      <c r="L10" s="164"/>
      <c r="M10" s="420"/>
    </row>
    <row r="11" spans="1:13" ht="21" customHeight="1" outlineLevel="3">
      <c r="A11" s="290">
        <v>1</v>
      </c>
      <c r="B11" s="139">
        <v>10</v>
      </c>
      <c r="C11" s="139">
        <v>1012</v>
      </c>
      <c r="D11" s="183" t="s">
        <v>216</v>
      </c>
      <c r="E11" s="473">
        <f aca="true" t="shared" si="0" ref="E11:E67">+F11+G11</f>
        <v>1403</v>
      </c>
      <c r="F11" s="162"/>
      <c r="G11" s="506">
        <v>1403</v>
      </c>
      <c r="H11" s="473"/>
      <c r="I11" s="162"/>
      <c r="J11" s="363"/>
      <c r="K11" s="514">
        <f>+L11+M11</f>
        <v>1403</v>
      </c>
      <c r="L11" s="162">
        <f aca="true" t="shared" si="1" ref="L11:M15">+F11+I11</f>
        <v>0</v>
      </c>
      <c r="M11" s="418">
        <f t="shared" si="1"/>
        <v>1403</v>
      </c>
    </row>
    <row r="12" spans="1:13" ht="21" customHeight="1" outlineLevel="3">
      <c r="A12" s="290">
        <v>1</v>
      </c>
      <c r="B12" s="139">
        <v>10</v>
      </c>
      <c r="C12" s="139">
        <v>1014</v>
      </c>
      <c r="D12" s="183" t="s">
        <v>303</v>
      </c>
      <c r="E12" s="473">
        <f t="shared" si="0"/>
        <v>620</v>
      </c>
      <c r="F12" s="162">
        <v>620</v>
      </c>
      <c r="G12" s="506"/>
      <c r="H12" s="473"/>
      <c r="I12" s="162"/>
      <c r="J12" s="363"/>
      <c r="K12" s="514">
        <f>+L12+M12</f>
        <v>620</v>
      </c>
      <c r="L12" s="162">
        <f t="shared" si="1"/>
        <v>620</v>
      </c>
      <c r="M12" s="418">
        <f t="shared" si="1"/>
        <v>0</v>
      </c>
    </row>
    <row r="13" spans="1:13" ht="21" customHeight="1" outlineLevel="3">
      <c r="A13" s="290">
        <v>1</v>
      </c>
      <c r="B13" s="139">
        <v>10</v>
      </c>
      <c r="C13" s="139">
        <v>1019</v>
      </c>
      <c r="D13" s="183" t="s">
        <v>435</v>
      </c>
      <c r="E13" s="473">
        <f t="shared" si="0"/>
        <v>14199</v>
      </c>
      <c r="F13" s="162"/>
      <c r="G13" s="506">
        <v>14199</v>
      </c>
      <c r="H13" s="473"/>
      <c r="I13" s="162"/>
      <c r="J13" s="363"/>
      <c r="K13" s="514">
        <f>+L13+M13</f>
        <v>14199</v>
      </c>
      <c r="L13" s="162">
        <f t="shared" si="1"/>
        <v>0</v>
      </c>
      <c r="M13" s="418">
        <f t="shared" si="1"/>
        <v>14199</v>
      </c>
    </row>
    <row r="14" spans="1:13" ht="21" customHeight="1" outlineLevel="3">
      <c r="A14" s="290">
        <v>1</v>
      </c>
      <c r="B14" s="139">
        <v>10</v>
      </c>
      <c r="C14" s="139">
        <v>1031</v>
      </c>
      <c r="D14" s="183" t="s">
        <v>209</v>
      </c>
      <c r="E14" s="473">
        <f t="shared" si="0"/>
        <v>2218</v>
      </c>
      <c r="F14" s="162">
        <v>2218</v>
      </c>
      <c r="G14" s="506"/>
      <c r="H14" s="473"/>
      <c r="I14" s="162"/>
      <c r="J14" s="363"/>
      <c r="K14" s="514">
        <f>+L14+M14</f>
        <v>2218</v>
      </c>
      <c r="L14" s="162">
        <f t="shared" si="1"/>
        <v>2218</v>
      </c>
      <c r="M14" s="418">
        <f t="shared" si="1"/>
        <v>0</v>
      </c>
    </row>
    <row r="15" spans="1:13" ht="21" customHeight="1" outlineLevel="3">
      <c r="A15" s="290">
        <v>1</v>
      </c>
      <c r="B15" s="139">
        <v>10</v>
      </c>
      <c r="C15" s="139">
        <v>1032</v>
      </c>
      <c r="D15" s="183" t="s">
        <v>314</v>
      </c>
      <c r="E15" s="473">
        <f t="shared" si="0"/>
        <v>561</v>
      </c>
      <c r="F15" s="162">
        <v>561</v>
      </c>
      <c r="G15" s="506"/>
      <c r="H15" s="473"/>
      <c r="I15" s="162"/>
      <c r="J15" s="363"/>
      <c r="K15" s="514">
        <f>+L15+M15</f>
        <v>561</v>
      </c>
      <c r="L15" s="162">
        <f t="shared" si="1"/>
        <v>561</v>
      </c>
      <c r="M15" s="418">
        <f t="shared" si="1"/>
        <v>0</v>
      </c>
    </row>
    <row r="16" spans="1:13" ht="21" customHeight="1" outlineLevel="2">
      <c r="A16" s="371" t="s">
        <v>108</v>
      </c>
      <c r="B16" s="141"/>
      <c r="C16" s="141"/>
      <c r="D16" s="142"/>
      <c r="E16" s="476">
        <f>SUM(E11:E15)</f>
        <v>19001</v>
      </c>
      <c r="F16" s="163">
        <f>SUM(F11:F15)</f>
        <v>3399</v>
      </c>
      <c r="G16" s="507">
        <f>SUM(G11:G15)</f>
        <v>15602</v>
      </c>
      <c r="H16" s="476"/>
      <c r="I16" s="163"/>
      <c r="J16" s="366"/>
      <c r="K16" s="517">
        <f>SUM(K11:K15)</f>
        <v>19001</v>
      </c>
      <c r="L16" s="163">
        <f>SUM(L11:L15)</f>
        <v>3399</v>
      </c>
      <c r="M16" s="419">
        <f>SUM(M11:M15)</f>
        <v>15602</v>
      </c>
    </row>
    <row r="17" spans="1:13" ht="21" customHeight="1" outlineLevel="2" thickBot="1">
      <c r="A17" s="372"/>
      <c r="B17" s="145"/>
      <c r="C17" s="145"/>
      <c r="D17" s="147"/>
      <c r="E17" s="477"/>
      <c r="F17" s="192"/>
      <c r="G17" s="508"/>
      <c r="H17" s="477"/>
      <c r="I17" s="192"/>
      <c r="J17" s="525"/>
      <c r="K17" s="518"/>
      <c r="L17" s="192"/>
      <c r="M17" s="499"/>
    </row>
    <row r="18" spans="1:13" ht="21" customHeight="1" outlineLevel="1" thickBot="1" thickTop="1">
      <c r="A18" s="373" t="s">
        <v>109</v>
      </c>
      <c r="B18" s="152"/>
      <c r="C18" s="152"/>
      <c r="D18" s="184"/>
      <c r="E18" s="474">
        <f>+E16</f>
        <v>19001</v>
      </c>
      <c r="F18" s="167">
        <f>+F16</f>
        <v>3399</v>
      </c>
      <c r="G18" s="504">
        <f>+G16</f>
        <v>15602</v>
      </c>
      <c r="H18" s="474"/>
      <c r="I18" s="167"/>
      <c r="J18" s="364"/>
      <c r="K18" s="515">
        <f>+K16</f>
        <v>19001</v>
      </c>
      <c r="L18" s="167">
        <f>+L16</f>
        <v>3399</v>
      </c>
      <c r="M18" s="423">
        <f>+M16</f>
        <v>15602</v>
      </c>
    </row>
    <row r="19" spans="1:13" ht="21" customHeight="1" outlineLevel="1" thickTop="1">
      <c r="A19" s="374"/>
      <c r="B19" s="151"/>
      <c r="C19" s="151"/>
      <c r="D19" s="187"/>
      <c r="E19" s="473"/>
      <c r="F19" s="162"/>
      <c r="G19" s="506"/>
      <c r="H19" s="473"/>
      <c r="I19" s="162"/>
      <c r="J19" s="363"/>
      <c r="K19" s="514"/>
      <c r="L19" s="162"/>
      <c r="M19" s="418"/>
    </row>
    <row r="20" spans="1:13" ht="21" customHeight="1" outlineLevel="1">
      <c r="A20" s="375">
        <v>2</v>
      </c>
      <c r="B20" s="151">
        <v>21</v>
      </c>
      <c r="C20" s="151">
        <v>2122</v>
      </c>
      <c r="D20" s="187" t="s">
        <v>286</v>
      </c>
      <c r="E20" s="473">
        <f t="shared" si="0"/>
        <v>5</v>
      </c>
      <c r="F20" s="162"/>
      <c r="G20" s="506">
        <v>5</v>
      </c>
      <c r="H20" s="473"/>
      <c r="I20" s="162"/>
      <c r="J20" s="363"/>
      <c r="K20" s="514">
        <f>+L20+M20</f>
        <v>5</v>
      </c>
      <c r="L20" s="162">
        <f aca="true" t="shared" si="2" ref="L20:M22">+F20+I20</f>
        <v>0</v>
      </c>
      <c r="M20" s="418">
        <f t="shared" si="2"/>
        <v>5</v>
      </c>
    </row>
    <row r="21" spans="1:13" ht="21" customHeight="1" outlineLevel="1">
      <c r="A21" s="375">
        <v>2</v>
      </c>
      <c r="B21" s="151">
        <v>21</v>
      </c>
      <c r="C21" s="151">
        <v>2141</v>
      </c>
      <c r="D21" s="187" t="s">
        <v>346</v>
      </c>
      <c r="E21" s="473">
        <f t="shared" si="0"/>
        <v>326</v>
      </c>
      <c r="F21" s="162"/>
      <c r="G21" s="506">
        <v>326</v>
      </c>
      <c r="H21" s="473"/>
      <c r="I21" s="162"/>
      <c r="J21" s="363"/>
      <c r="K21" s="514">
        <f>+L21+M21</f>
        <v>326</v>
      </c>
      <c r="L21" s="162">
        <f t="shared" si="2"/>
        <v>0</v>
      </c>
      <c r="M21" s="418">
        <f t="shared" si="2"/>
        <v>326</v>
      </c>
    </row>
    <row r="22" spans="1:13" ht="21" customHeight="1" outlineLevel="1">
      <c r="A22" s="375">
        <v>2</v>
      </c>
      <c r="B22" s="151">
        <v>21</v>
      </c>
      <c r="C22" s="151">
        <v>2169</v>
      </c>
      <c r="D22" s="555" t="s">
        <v>306</v>
      </c>
      <c r="E22" s="473">
        <f t="shared" si="0"/>
        <v>828</v>
      </c>
      <c r="F22" s="162"/>
      <c r="G22" s="506">
        <v>828</v>
      </c>
      <c r="H22" s="473"/>
      <c r="I22" s="162"/>
      <c r="J22" s="363"/>
      <c r="K22" s="514">
        <f>+L22+M22</f>
        <v>828</v>
      </c>
      <c r="L22" s="162">
        <f t="shared" si="2"/>
        <v>0</v>
      </c>
      <c r="M22" s="418">
        <f t="shared" si="2"/>
        <v>828</v>
      </c>
    </row>
    <row r="23" spans="1:13" ht="21" customHeight="1" outlineLevel="2">
      <c r="A23" s="376" t="s">
        <v>110</v>
      </c>
      <c r="B23" s="141"/>
      <c r="C23" s="141"/>
      <c r="D23" s="148"/>
      <c r="E23" s="478">
        <f>SUM(E20:E22)</f>
        <v>1159</v>
      </c>
      <c r="F23" s="166">
        <f>SUM(F20:F21)</f>
        <v>0</v>
      </c>
      <c r="G23" s="509">
        <f>SUM(G20:G22)</f>
        <v>1159</v>
      </c>
      <c r="H23" s="478"/>
      <c r="I23" s="166"/>
      <c r="J23" s="367"/>
      <c r="K23" s="519">
        <f>SUM(K20:K22)</f>
        <v>1159</v>
      </c>
      <c r="L23" s="166">
        <f>SUM(L20:L22)</f>
        <v>0</v>
      </c>
      <c r="M23" s="421">
        <f>SUM(M20:M22)</f>
        <v>1159</v>
      </c>
    </row>
    <row r="24" spans="1:13" ht="21" customHeight="1" outlineLevel="2">
      <c r="A24" s="377"/>
      <c r="B24" s="139"/>
      <c r="C24" s="139"/>
      <c r="D24" s="188"/>
      <c r="E24" s="479"/>
      <c r="F24" s="193"/>
      <c r="G24" s="510"/>
      <c r="H24" s="479"/>
      <c r="I24" s="193"/>
      <c r="J24" s="526"/>
      <c r="K24" s="520"/>
      <c r="L24" s="193"/>
      <c r="M24" s="500"/>
    </row>
    <row r="25" spans="1:13" ht="21" customHeight="1">
      <c r="A25" s="290">
        <v>2</v>
      </c>
      <c r="B25" s="139">
        <v>22</v>
      </c>
      <c r="C25" s="139">
        <v>2212</v>
      </c>
      <c r="D25" s="183" t="s">
        <v>111</v>
      </c>
      <c r="E25" s="479">
        <f t="shared" si="0"/>
        <v>183</v>
      </c>
      <c r="F25" s="162"/>
      <c r="G25" s="506">
        <v>183</v>
      </c>
      <c r="H25" s="479"/>
      <c r="I25" s="162"/>
      <c r="J25" s="363"/>
      <c r="K25" s="520">
        <f>+L25+M25</f>
        <v>183</v>
      </c>
      <c r="L25" s="162">
        <f aca="true" t="shared" si="3" ref="L25:M27">+F25+I25</f>
        <v>0</v>
      </c>
      <c r="M25" s="418">
        <f t="shared" si="3"/>
        <v>183</v>
      </c>
    </row>
    <row r="26" spans="1:13" ht="21" customHeight="1">
      <c r="A26" s="290">
        <v>2</v>
      </c>
      <c r="B26" s="139">
        <v>22</v>
      </c>
      <c r="C26" s="139">
        <v>2219</v>
      </c>
      <c r="D26" s="183" t="s">
        <v>263</v>
      </c>
      <c r="E26" s="479">
        <f t="shared" si="0"/>
        <v>27845</v>
      </c>
      <c r="F26" s="162">
        <v>27800</v>
      </c>
      <c r="G26" s="506">
        <v>45</v>
      </c>
      <c r="H26" s="479"/>
      <c r="I26" s="162"/>
      <c r="J26" s="363"/>
      <c r="K26" s="520">
        <f>+L26+M26</f>
        <v>27845</v>
      </c>
      <c r="L26" s="162">
        <f t="shared" si="3"/>
        <v>27800</v>
      </c>
      <c r="M26" s="418">
        <f t="shared" si="3"/>
        <v>45</v>
      </c>
    </row>
    <row r="27" spans="1:13" ht="21" customHeight="1">
      <c r="A27" s="290">
        <v>2</v>
      </c>
      <c r="B27" s="139">
        <v>22</v>
      </c>
      <c r="C27" s="139">
        <v>2271</v>
      </c>
      <c r="D27" s="183" t="s">
        <v>402</v>
      </c>
      <c r="E27" s="479">
        <f t="shared" si="0"/>
        <v>300</v>
      </c>
      <c r="F27" s="162">
        <v>300</v>
      </c>
      <c r="G27" s="506"/>
      <c r="H27" s="479"/>
      <c r="I27" s="162"/>
      <c r="J27" s="363"/>
      <c r="K27" s="520">
        <f>+L27+M27</f>
        <v>300</v>
      </c>
      <c r="L27" s="162">
        <f t="shared" si="3"/>
        <v>300</v>
      </c>
      <c r="M27" s="418">
        <f t="shared" si="3"/>
        <v>0</v>
      </c>
    </row>
    <row r="28" spans="1:13" ht="21" customHeight="1" outlineLevel="2">
      <c r="A28" s="376" t="s">
        <v>112</v>
      </c>
      <c r="B28" s="141"/>
      <c r="C28" s="141"/>
      <c r="D28" s="142"/>
      <c r="E28" s="478">
        <f>SUM(E25:E27)</f>
        <v>28328</v>
      </c>
      <c r="F28" s="166">
        <f>SUM(F25:F27)</f>
        <v>28100</v>
      </c>
      <c r="G28" s="509">
        <f>SUM(G25:G27)</f>
        <v>228</v>
      </c>
      <c r="H28" s="478"/>
      <c r="I28" s="166"/>
      <c r="J28" s="367"/>
      <c r="K28" s="519">
        <f>SUM(K25:K27)</f>
        <v>28328</v>
      </c>
      <c r="L28" s="166">
        <f>SUM(L25:L27)</f>
        <v>28100</v>
      </c>
      <c r="M28" s="421">
        <f>SUM(M25:M27)</f>
        <v>228</v>
      </c>
    </row>
    <row r="29" spans="1:13" ht="21" customHeight="1" outlineLevel="2">
      <c r="A29" s="377"/>
      <c r="B29" s="139"/>
      <c r="C29" s="139"/>
      <c r="D29" s="183"/>
      <c r="E29" s="479"/>
      <c r="F29" s="162"/>
      <c r="G29" s="506"/>
      <c r="H29" s="479"/>
      <c r="I29" s="162"/>
      <c r="J29" s="363"/>
      <c r="K29" s="520"/>
      <c r="L29" s="162"/>
      <c r="M29" s="418">
        <f>+G29+J29</f>
        <v>0</v>
      </c>
    </row>
    <row r="30" spans="1:13" ht="21" customHeight="1" outlineLevel="3">
      <c r="A30" s="290">
        <v>2</v>
      </c>
      <c r="B30" s="139">
        <v>23</v>
      </c>
      <c r="C30" s="139">
        <v>2310</v>
      </c>
      <c r="D30" s="183" t="s">
        <v>113</v>
      </c>
      <c r="E30" s="479">
        <f t="shared" si="0"/>
        <v>112</v>
      </c>
      <c r="F30" s="162">
        <v>112</v>
      </c>
      <c r="G30" s="506"/>
      <c r="H30" s="479"/>
      <c r="I30" s="162"/>
      <c r="J30" s="363"/>
      <c r="K30" s="514">
        <f>+L30+M30</f>
        <v>112</v>
      </c>
      <c r="L30" s="162">
        <f>+F30+I30</f>
        <v>112</v>
      </c>
      <c r="M30" s="418">
        <f>+G30+J30</f>
        <v>0</v>
      </c>
    </row>
    <row r="31" spans="1:13" ht="21" customHeight="1" outlineLevel="3">
      <c r="A31" s="290">
        <v>2</v>
      </c>
      <c r="B31" s="139">
        <v>23</v>
      </c>
      <c r="C31" s="139">
        <v>2399</v>
      </c>
      <c r="D31" s="183" t="s">
        <v>287</v>
      </c>
      <c r="E31" s="479">
        <f t="shared" si="0"/>
        <v>100</v>
      </c>
      <c r="F31" s="162">
        <v>100</v>
      </c>
      <c r="G31" s="506"/>
      <c r="H31" s="479"/>
      <c r="I31" s="162"/>
      <c r="J31" s="363"/>
      <c r="K31" s="514">
        <f>+L31+M31</f>
        <v>100</v>
      </c>
      <c r="L31" s="162">
        <f>+F31+I31</f>
        <v>100</v>
      </c>
      <c r="M31" s="418">
        <f>+G31+J31</f>
        <v>0</v>
      </c>
    </row>
    <row r="32" spans="1:13" ht="21" customHeight="1" outlineLevel="2">
      <c r="A32" s="376" t="s">
        <v>114</v>
      </c>
      <c r="B32" s="141"/>
      <c r="C32" s="141"/>
      <c r="D32" s="142"/>
      <c r="E32" s="478">
        <f>SUM(E30:E31)</f>
        <v>212</v>
      </c>
      <c r="F32" s="166">
        <f>SUM(F30:F31)</f>
        <v>212</v>
      </c>
      <c r="G32" s="509">
        <f>SUM(G30:G31)</f>
        <v>0</v>
      </c>
      <c r="H32" s="478"/>
      <c r="I32" s="166"/>
      <c r="J32" s="367"/>
      <c r="K32" s="519">
        <f>SUM(K30:K31)</f>
        <v>212</v>
      </c>
      <c r="L32" s="166">
        <f>SUM(L30:L31)</f>
        <v>212</v>
      </c>
      <c r="M32" s="421">
        <f>SUM(M30:M31)</f>
        <v>0</v>
      </c>
    </row>
    <row r="33" spans="1:13" ht="21" customHeight="1" outlineLevel="2" thickBot="1">
      <c r="A33" s="378"/>
      <c r="B33" s="189"/>
      <c r="C33" s="189"/>
      <c r="D33" s="470"/>
      <c r="E33" s="480"/>
      <c r="F33" s="194"/>
      <c r="G33" s="511"/>
      <c r="H33" s="480"/>
      <c r="I33" s="194"/>
      <c r="J33" s="527"/>
      <c r="K33" s="521"/>
      <c r="L33" s="194"/>
      <c r="M33" s="422"/>
    </row>
    <row r="34" spans="1:13" ht="21" customHeight="1" outlineLevel="1" thickBot="1" thickTop="1">
      <c r="A34" s="369" t="s">
        <v>115</v>
      </c>
      <c r="B34" s="152"/>
      <c r="C34" s="152"/>
      <c r="D34" s="184"/>
      <c r="E34" s="474">
        <f>+E23+E28+E32</f>
        <v>29699</v>
      </c>
      <c r="F34" s="167">
        <f>+F23+F28+F32</f>
        <v>28312</v>
      </c>
      <c r="G34" s="504">
        <f>+G23+G28+G32</f>
        <v>1387</v>
      </c>
      <c r="H34" s="474"/>
      <c r="I34" s="167"/>
      <c r="J34" s="364"/>
      <c r="K34" s="515">
        <f>+K23+K28+K32</f>
        <v>29699</v>
      </c>
      <c r="L34" s="167">
        <f>+L23+L28+L32</f>
        <v>28312</v>
      </c>
      <c r="M34" s="423">
        <f>+M23+M28+M32</f>
        <v>1387</v>
      </c>
    </row>
    <row r="35" spans="1:13" ht="21" customHeight="1" outlineLevel="1" thickTop="1">
      <c r="A35" s="379"/>
      <c r="B35" s="151"/>
      <c r="C35" s="151"/>
      <c r="D35" s="187"/>
      <c r="E35" s="473"/>
      <c r="F35" s="162"/>
      <c r="G35" s="506"/>
      <c r="H35" s="473"/>
      <c r="I35" s="162"/>
      <c r="J35" s="363"/>
      <c r="K35" s="514"/>
      <c r="L35" s="162"/>
      <c r="M35" s="418"/>
    </row>
    <row r="36" spans="1:13" ht="21" customHeight="1" outlineLevel="1">
      <c r="A36" s="300">
        <v>3</v>
      </c>
      <c r="B36" s="151">
        <v>31</v>
      </c>
      <c r="C36" s="151">
        <v>3111</v>
      </c>
      <c r="D36" s="187" t="s">
        <v>116</v>
      </c>
      <c r="E36" s="473">
        <f t="shared" si="0"/>
        <v>1184</v>
      </c>
      <c r="F36" s="162"/>
      <c r="G36" s="506">
        <v>1184</v>
      </c>
      <c r="H36" s="473"/>
      <c r="I36" s="162"/>
      <c r="J36" s="363"/>
      <c r="K36" s="514">
        <f>+L36+M36</f>
        <v>1184</v>
      </c>
      <c r="L36" s="162">
        <f>+F36+I36</f>
        <v>0</v>
      </c>
      <c r="M36" s="418">
        <f aca="true" t="shared" si="4" ref="L36:M38">+G36+J36</f>
        <v>1184</v>
      </c>
    </row>
    <row r="37" spans="1:13" ht="21" customHeight="1" outlineLevel="3">
      <c r="A37" s="290">
        <v>3</v>
      </c>
      <c r="B37" s="139">
        <v>31</v>
      </c>
      <c r="C37" s="139">
        <v>3113</v>
      </c>
      <c r="D37" s="183" t="s">
        <v>117</v>
      </c>
      <c r="E37" s="473">
        <f t="shared" si="0"/>
        <v>7784</v>
      </c>
      <c r="F37" s="162">
        <v>4369</v>
      </c>
      <c r="G37" s="506">
        <v>3415</v>
      </c>
      <c r="H37" s="479"/>
      <c r="I37" s="162"/>
      <c r="J37" s="363"/>
      <c r="K37" s="520">
        <f>+L37+M37</f>
        <v>7784</v>
      </c>
      <c r="L37" s="162">
        <f t="shared" si="4"/>
        <v>4369</v>
      </c>
      <c r="M37" s="418">
        <f t="shared" si="4"/>
        <v>3415</v>
      </c>
    </row>
    <row r="38" spans="1:13" ht="21" customHeight="1" outlineLevel="3">
      <c r="A38" s="290">
        <v>3</v>
      </c>
      <c r="B38" s="139">
        <v>31</v>
      </c>
      <c r="C38" s="139">
        <v>3147</v>
      </c>
      <c r="D38" s="183" t="s">
        <v>347</v>
      </c>
      <c r="E38" s="473">
        <f t="shared" si="0"/>
        <v>19</v>
      </c>
      <c r="F38" s="162">
        <v>19</v>
      </c>
      <c r="G38" s="506"/>
      <c r="H38" s="479"/>
      <c r="I38" s="162"/>
      <c r="J38" s="363"/>
      <c r="K38" s="520">
        <f>+L38+M38</f>
        <v>19</v>
      </c>
      <c r="L38" s="162">
        <f t="shared" si="4"/>
        <v>19</v>
      </c>
      <c r="M38" s="418">
        <f t="shared" si="4"/>
        <v>0</v>
      </c>
    </row>
    <row r="39" spans="1:13" ht="21" customHeight="1" outlineLevel="2">
      <c r="A39" s="376" t="s">
        <v>392</v>
      </c>
      <c r="B39" s="141"/>
      <c r="C39" s="141"/>
      <c r="D39" s="142"/>
      <c r="E39" s="478">
        <f>SUM(E36:E38)</f>
        <v>8987</v>
      </c>
      <c r="F39" s="166">
        <f>SUM(F36:F38)</f>
        <v>4388</v>
      </c>
      <c r="G39" s="509">
        <f>SUM(G36:G38)</f>
        <v>4599</v>
      </c>
      <c r="H39" s="478"/>
      <c r="I39" s="166"/>
      <c r="J39" s="367"/>
      <c r="K39" s="519">
        <f>SUM(K36:K38)</f>
        <v>8987</v>
      </c>
      <c r="L39" s="166">
        <f>SUM(L36:L38)</f>
        <v>4388</v>
      </c>
      <c r="M39" s="421">
        <f>SUM(M36:M38)</f>
        <v>4599</v>
      </c>
    </row>
    <row r="40" spans="1:13" ht="21" customHeight="1" outlineLevel="2">
      <c r="A40" s="377"/>
      <c r="B40" s="139"/>
      <c r="C40" s="139"/>
      <c r="D40" s="183"/>
      <c r="E40" s="479"/>
      <c r="F40" s="162"/>
      <c r="G40" s="506"/>
      <c r="H40" s="479"/>
      <c r="I40" s="162"/>
      <c r="J40" s="363"/>
      <c r="K40" s="520"/>
      <c r="L40" s="162"/>
      <c r="M40" s="418"/>
    </row>
    <row r="41" spans="1:13" ht="21" customHeight="1" outlineLevel="2">
      <c r="A41" s="290">
        <v>3</v>
      </c>
      <c r="B41" s="139">
        <v>33</v>
      </c>
      <c r="C41" s="139">
        <v>3311</v>
      </c>
      <c r="D41" s="183" t="s">
        <v>210</v>
      </c>
      <c r="E41" s="479">
        <f t="shared" si="0"/>
        <v>90081</v>
      </c>
      <c r="F41" s="162">
        <v>90081</v>
      </c>
      <c r="G41" s="506"/>
      <c r="H41" s="479"/>
      <c r="I41" s="162"/>
      <c r="J41" s="363"/>
      <c r="K41" s="520">
        <f aca="true" t="shared" si="5" ref="K41:K51">+L41+M41</f>
        <v>90081</v>
      </c>
      <c r="L41" s="162">
        <f aca="true" t="shared" si="6" ref="L41:M51">+F41+I41</f>
        <v>90081</v>
      </c>
      <c r="M41" s="418">
        <f t="shared" si="6"/>
        <v>0</v>
      </c>
    </row>
    <row r="42" spans="1:13" ht="21" customHeight="1" outlineLevel="2">
      <c r="A42" s="290">
        <v>3</v>
      </c>
      <c r="B42" s="139">
        <v>33</v>
      </c>
      <c r="C42" s="139">
        <v>3312</v>
      </c>
      <c r="D42" s="183" t="s">
        <v>238</v>
      </c>
      <c r="E42" s="479">
        <f t="shared" si="0"/>
        <v>4051</v>
      </c>
      <c r="F42" s="162">
        <v>4051</v>
      </c>
      <c r="G42" s="506"/>
      <c r="H42" s="479"/>
      <c r="I42" s="162"/>
      <c r="J42" s="363"/>
      <c r="K42" s="520">
        <f t="shared" si="5"/>
        <v>4051</v>
      </c>
      <c r="L42" s="162">
        <f t="shared" si="6"/>
        <v>4051</v>
      </c>
      <c r="M42" s="418">
        <f t="shared" si="6"/>
        <v>0</v>
      </c>
    </row>
    <row r="43" spans="1:13" ht="21" customHeight="1" outlineLevel="2">
      <c r="A43" s="290">
        <v>3</v>
      </c>
      <c r="B43" s="139">
        <v>33</v>
      </c>
      <c r="C43" s="139">
        <v>3313</v>
      </c>
      <c r="D43" s="183" t="s">
        <v>315</v>
      </c>
      <c r="E43" s="479">
        <f t="shared" si="0"/>
        <v>228</v>
      </c>
      <c r="F43" s="162"/>
      <c r="G43" s="506">
        <v>228</v>
      </c>
      <c r="H43" s="479"/>
      <c r="I43" s="162"/>
      <c r="J43" s="363"/>
      <c r="K43" s="520">
        <f t="shared" si="5"/>
        <v>228</v>
      </c>
      <c r="L43" s="162">
        <f t="shared" si="6"/>
        <v>0</v>
      </c>
      <c r="M43" s="418">
        <f aca="true" t="shared" si="7" ref="M43:M51">+G43+J43</f>
        <v>228</v>
      </c>
    </row>
    <row r="44" spans="1:13" ht="21" customHeight="1" outlineLevel="2">
      <c r="A44" s="290">
        <v>3</v>
      </c>
      <c r="B44" s="139">
        <v>33</v>
      </c>
      <c r="C44" s="139">
        <v>3314</v>
      </c>
      <c r="D44" s="183" t="s">
        <v>211</v>
      </c>
      <c r="E44" s="479">
        <f t="shared" si="0"/>
        <v>2498</v>
      </c>
      <c r="F44" s="162">
        <v>2498</v>
      </c>
      <c r="G44" s="506"/>
      <c r="H44" s="479"/>
      <c r="I44" s="162"/>
      <c r="J44" s="363"/>
      <c r="K44" s="520">
        <f t="shared" si="5"/>
        <v>2498</v>
      </c>
      <c r="L44" s="162">
        <f t="shared" si="6"/>
        <v>2498</v>
      </c>
      <c r="M44" s="418">
        <f t="shared" si="7"/>
        <v>0</v>
      </c>
    </row>
    <row r="45" spans="1:13" ht="21" customHeight="1" outlineLevel="2">
      <c r="A45" s="290">
        <v>3</v>
      </c>
      <c r="B45" s="139">
        <v>33</v>
      </c>
      <c r="C45" s="139">
        <v>3315</v>
      </c>
      <c r="D45" s="183" t="s">
        <v>212</v>
      </c>
      <c r="E45" s="479">
        <f t="shared" si="0"/>
        <v>4757</v>
      </c>
      <c r="F45" s="162">
        <v>4757</v>
      </c>
      <c r="G45" s="506"/>
      <c r="H45" s="479"/>
      <c r="I45" s="162"/>
      <c r="J45" s="363"/>
      <c r="K45" s="520">
        <f t="shared" si="5"/>
        <v>4757</v>
      </c>
      <c r="L45" s="162">
        <f t="shared" si="6"/>
        <v>4757</v>
      </c>
      <c r="M45" s="418">
        <f t="shared" si="7"/>
        <v>0</v>
      </c>
    </row>
    <row r="46" spans="1:13" ht="21" customHeight="1" outlineLevel="2">
      <c r="A46" s="290">
        <v>3</v>
      </c>
      <c r="B46" s="139">
        <v>33</v>
      </c>
      <c r="C46" s="139">
        <v>3317</v>
      </c>
      <c r="D46" s="183" t="s">
        <v>288</v>
      </c>
      <c r="E46" s="479">
        <f t="shared" si="0"/>
        <v>3097</v>
      </c>
      <c r="F46" s="162">
        <v>3097</v>
      </c>
      <c r="G46" s="506"/>
      <c r="H46" s="479"/>
      <c r="I46" s="162"/>
      <c r="J46" s="363"/>
      <c r="K46" s="520">
        <f t="shared" si="5"/>
        <v>3097</v>
      </c>
      <c r="L46" s="162">
        <f t="shared" si="6"/>
        <v>3097</v>
      </c>
      <c r="M46" s="418">
        <f t="shared" si="7"/>
        <v>0</v>
      </c>
    </row>
    <row r="47" spans="1:13" ht="21" customHeight="1" outlineLevel="3">
      <c r="A47" s="290">
        <v>3</v>
      </c>
      <c r="B47" s="139">
        <v>33</v>
      </c>
      <c r="C47" s="139">
        <v>3319</v>
      </c>
      <c r="D47" s="183" t="s">
        <v>266</v>
      </c>
      <c r="E47" s="479">
        <f t="shared" si="0"/>
        <v>2179</v>
      </c>
      <c r="F47" s="162">
        <v>1077</v>
      </c>
      <c r="G47" s="506">
        <v>1102</v>
      </c>
      <c r="H47" s="479">
        <f>+I47+J47</f>
        <v>0</v>
      </c>
      <c r="I47" s="162"/>
      <c r="J47" s="363"/>
      <c r="K47" s="520">
        <f t="shared" si="5"/>
        <v>2179</v>
      </c>
      <c r="L47" s="162">
        <f t="shared" si="6"/>
        <v>1077</v>
      </c>
      <c r="M47" s="418">
        <f t="shared" si="7"/>
        <v>1102</v>
      </c>
    </row>
    <row r="48" spans="1:13" ht="21" customHeight="1" outlineLevel="3">
      <c r="A48" s="290">
        <v>3</v>
      </c>
      <c r="B48" s="139">
        <v>33</v>
      </c>
      <c r="C48" s="139">
        <v>3322</v>
      </c>
      <c r="D48" s="183" t="s">
        <v>118</v>
      </c>
      <c r="E48" s="479">
        <f t="shared" si="0"/>
        <v>80</v>
      </c>
      <c r="F48" s="162">
        <v>80</v>
      </c>
      <c r="G48" s="506"/>
      <c r="H48" s="479"/>
      <c r="I48" s="162"/>
      <c r="J48" s="363"/>
      <c r="K48" s="520">
        <f t="shared" si="5"/>
        <v>80</v>
      </c>
      <c r="L48" s="162">
        <f t="shared" si="6"/>
        <v>80</v>
      </c>
      <c r="M48" s="418">
        <f t="shared" si="7"/>
        <v>0</v>
      </c>
    </row>
    <row r="49" spans="1:13" ht="21" customHeight="1" outlineLevel="3">
      <c r="A49" s="290">
        <v>3</v>
      </c>
      <c r="B49" s="139">
        <v>33</v>
      </c>
      <c r="C49" s="139">
        <v>3349</v>
      </c>
      <c r="D49" s="188" t="s">
        <v>289</v>
      </c>
      <c r="E49" s="479">
        <f t="shared" si="0"/>
        <v>1199</v>
      </c>
      <c r="F49" s="162"/>
      <c r="G49" s="506">
        <v>1199</v>
      </c>
      <c r="H49" s="479"/>
      <c r="I49" s="162"/>
      <c r="J49" s="363"/>
      <c r="K49" s="520">
        <f t="shared" si="5"/>
        <v>1199</v>
      </c>
      <c r="L49" s="162">
        <f t="shared" si="6"/>
        <v>0</v>
      </c>
      <c r="M49" s="418">
        <f t="shared" si="7"/>
        <v>1199</v>
      </c>
    </row>
    <row r="50" spans="1:13" ht="21" customHeight="1" outlineLevel="3">
      <c r="A50" s="290">
        <v>3</v>
      </c>
      <c r="B50" s="139">
        <v>33</v>
      </c>
      <c r="C50" s="139">
        <v>3392</v>
      </c>
      <c r="D50" s="188" t="s">
        <v>119</v>
      </c>
      <c r="E50" s="479">
        <f t="shared" si="0"/>
        <v>4124</v>
      </c>
      <c r="F50" s="162"/>
      <c r="G50" s="506">
        <v>4124</v>
      </c>
      <c r="H50" s="479"/>
      <c r="I50" s="162"/>
      <c r="J50" s="363"/>
      <c r="K50" s="520">
        <f t="shared" si="5"/>
        <v>4124</v>
      </c>
      <c r="L50" s="162">
        <f t="shared" si="6"/>
        <v>0</v>
      </c>
      <c r="M50" s="418">
        <f t="shared" si="7"/>
        <v>4124</v>
      </c>
    </row>
    <row r="51" spans="1:13" ht="21" customHeight="1" outlineLevel="3">
      <c r="A51" s="290">
        <v>3</v>
      </c>
      <c r="B51" s="139">
        <v>33</v>
      </c>
      <c r="C51" s="139">
        <v>3399</v>
      </c>
      <c r="D51" s="188" t="s">
        <v>396</v>
      </c>
      <c r="E51" s="479">
        <f t="shared" si="0"/>
        <v>781</v>
      </c>
      <c r="F51" s="162"/>
      <c r="G51" s="506">
        <v>781</v>
      </c>
      <c r="H51" s="479"/>
      <c r="I51" s="162"/>
      <c r="J51" s="363"/>
      <c r="K51" s="520">
        <f t="shared" si="5"/>
        <v>781</v>
      </c>
      <c r="L51" s="162">
        <f t="shared" si="6"/>
        <v>0</v>
      </c>
      <c r="M51" s="418">
        <f t="shared" si="7"/>
        <v>781</v>
      </c>
    </row>
    <row r="52" spans="1:13" ht="21" customHeight="1" outlineLevel="2">
      <c r="A52" s="376" t="s">
        <v>120</v>
      </c>
      <c r="B52" s="141"/>
      <c r="C52" s="141"/>
      <c r="D52" s="148"/>
      <c r="E52" s="478">
        <f>SUM(E41:E51)</f>
        <v>113075</v>
      </c>
      <c r="F52" s="166">
        <f>SUM(F41:F51)</f>
        <v>105641</v>
      </c>
      <c r="G52" s="509">
        <f>SUM(G41:G51)</f>
        <v>7434</v>
      </c>
      <c r="H52" s="478">
        <f>+I52+J52</f>
        <v>0</v>
      </c>
      <c r="I52" s="166"/>
      <c r="J52" s="367">
        <f>SUM(J41:J51)</f>
        <v>0</v>
      </c>
      <c r="K52" s="519">
        <f>SUM(K41:K51)</f>
        <v>113075</v>
      </c>
      <c r="L52" s="166">
        <f>SUM(L41:L51)</f>
        <v>105641</v>
      </c>
      <c r="M52" s="421">
        <f>SUM(M41:M51)</f>
        <v>7434</v>
      </c>
    </row>
    <row r="53" spans="1:13" ht="21" customHeight="1" outlineLevel="2">
      <c r="A53" s="377"/>
      <c r="B53" s="139"/>
      <c r="C53" s="139"/>
      <c r="D53" s="188"/>
      <c r="E53" s="479"/>
      <c r="F53" s="162"/>
      <c r="G53" s="506"/>
      <c r="H53" s="479"/>
      <c r="I53" s="162"/>
      <c r="J53" s="363"/>
      <c r="K53" s="520"/>
      <c r="L53" s="162"/>
      <c r="M53" s="418"/>
    </row>
    <row r="54" spans="1:13" ht="21" customHeight="1" outlineLevel="2">
      <c r="A54" s="290">
        <v>3</v>
      </c>
      <c r="B54" s="139">
        <v>34</v>
      </c>
      <c r="C54" s="139">
        <v>3412</v>
      </c>
      <c r="D54" s="188" t="s">
        <v>305</v>
      </c>
      <c r="E54" s="479">
        <f t="shared" si="0"/>
        <v>1341</v>
      </c>
      <c r="F54" s="162"/>
      <c r="G54" s="506">
        <v>1341</v>
      </c>
      <c r="H54" s="479"/>
      <c r="I54" s="162"/>
      <c r="J54" s="363"/>
      <c r="K54" s="514">
        <f>+L54+M54</f>
        <v>1341</v>
      </c>
      <c r="L54" s="162">
        <f>+F54+I54</f>
        <v>0</v>
      </c>
      <c r="M54" s="418">
        <f>+G54+J54</f>
        <v>1341</v>
      </c>
    </row>
    <row r="55" spans="1:13" ht="21" customHeight="1" outlineLevel="2">
      <c r="A55" s="290">
        <v>3</v>
      </c>
      <c r="B55" s="139">
        <v>34</v>
      </c>
      <c r="C55" s="139">
        <v>3419</v>
      </c>
      <c r="D55" s="188" t="s">
        <v>268</v>
      </c>
      <c r="E55" s="479">
        <f t="shared" si="0"/>
        <v>1075</v>
      </c>
      <c r="F55" s="162">
        <v>1075</v>
      </c>
      <c r="G55" s="506"/>
      <c r="H55" s="479"/>
      <c r="I55" s="162"/>
      <c r="J55" s="363"/>
      <c r="K55" s="514">
        <f>+L55+M55</f>
        <v>1075</v>
      </c>
      <c r="L55" s="162">
        <f>+F55+I55</f>
        <v>1075</v>
      </c>
      <c r="M55" s="418">
        <f>+G55+J55</f>
        <v>0</v>
      </c>
    </row>
    <row r="56" spans="1:13" ht="21" customHeight="1" outlineLevel="2">
      <c r="A56" s="376" t="s">
        <v>122</v>
      </c>
      <c r="B56" s="141"/>
      <c r="C56" s="141"/>
      <c r="D56" s="148"/>
      <c r="E56" s="478">
        <f>SUM(E54:E55)</f>
        <v>2416</v>
      </c>
      <c r="F56" s="166">
        <f>SUM(F54:F55)</f>
        <v>1075</v>
      </c>
      <c r="G56" s="509">
        <f>SUM(G54:G55)</f>
        <v>1341</v>
      </c>
      <c r="H56" s="478"/>
      <c r="I56" s="166"/>
      <c r="J56" s="367"/>
      <c r="K56" s="519">
        <f>SUM(K54:K55)</f>
        <v>2416</v>
      </c>
      <c r="L56" s="166">
        <f>SUM(L54:L55)</f>
        <v>1075</v>
      </c>
      <c r="M56" s="421">
        <f>SUM(M54:M55)</f>
        <v>1341</v>
      </c>
    </row>
    <row r="57" spans="1:13" ht="21" customHeight="1" outlineLevel="2">
      <c r="A57" s="377"/>
      <c r="B57" s="139"/>
      <c r="C57" s="139"/>
      <c r="D57" s="188"/>
      <c r="E57" s="479"/>
      <c r="F57" s="162"/>
      <c r="G57" s="506"/>
      <c r="H57" s="479"/>
      <c r="I57" s="162"/>
      <c r="J57" s="363"/>
      <c r="K57" s="520"/>
      <c r="L57" s="162"/>
      <c r="M57" s="418"/>
    </row>
    <row r="58" spans="1:13" ht="21" customHeight="1" outlineLevel="3">
      <c r="A58" s="290">
        <v>3</v>
      </c>
      <c r="B58" s="139">
        <v>35</v>
      </c>
      <c r="C58" s="139">
        <v>3511</v>
      </c>
      <c r="D58" s="183" t="s">
        <v>290</v>
      </c>
      <c r="E58" s="479">
        <f t="shared" si="0"/>
        <v>5852</v>
      </c>
      <c r="F58" s="162"/>
      <c r="G58" s="506">
        <v>5852</v>
      </c>
      <c r="H58" s="479"/>
      <c r="I58" s="162"/>
      <c r="J58" s="363"/>
      <c r="K58" s="520">
        <f>+L58+M58</f>
        <v>5852</v>
      </c>
      <c r="L58" s="162">
        <f>+F58+I58</f>
        <v>0</v>
      </c>
      <c r="M58" s="418">
        <f>+G58+J58</f>
        <v>5852</v>
      </c>
    </row>
    <row r="59" spans="1:13" ht="21" customHeight="1" outlineLevel="2">
      <c r="A59" s="376" t="s">
        <v>123</v>
      </c>
      <c r="B59" s="141"/>
      <c r="C59" s="141"/>
      <c r="D59" s="142"/>
      <c r="E59" s="478">
        <f>SUM(E58:E58)</f>
        <v>5852</v>
      </c>
      <c r="F59" s="163"/>
      <c r="G59" s="507">
        <f>SUM(G58:G58)</f>
        <v>5852</v>
      </c>
      <c r="H59" s="478"/>
      <c r="I59" s="163"/>
      <c r="J59" s="366"/>
      <c r="K59" s="519">
        <f>SUM(K58:K58)</f>
        <v>5852</v>
      </c>
      <c r="L59" s="166"/>
      <c r="M59" s="419">
        <f>+M58</f>
        <v>5852</v>
      </c>
    </row>
    <row r="60" spans="1:13" ht="21" customHeight="1" outlineLevel="2">
      <c r="A60" s="377"/>
      <c r="B60" s="139"/>
      <c r="C60" s="139"/>
      <c r="D60" s="183"/>
      <c r="E60" s="479"/>
      <c r="F60" s="162"/>
      <c r="G60" s="506"/>
      <c r="H60" s="479"/>
      <c r="I60" s="162"/>
      <c r="J60" s="363"/>
      <c r="K60" s="520"/>
      <c r="L60" s="162"/>
      <c r="M60" s="418"/>
    </row>
    <row r="61" spans="1:13" ht="21" customHeight="1" outlineLevel="3">
      <c r="A61" s="290">
        <v>3</v>
      </c>
      <c r="B61" s="139">
        <v>36</v>
      </c>
      <c r="C61" s="139">
        <v>3612</v>
      </c>
      <c r="D61" s="183" t="s">
        <v>124</v>
      </c>
      <c r="E61" s="479">
        <f t="shared" si="0"/>
        <v>34727</v>
      </c>
      <c r="F61" s="162">
        <v>31252</v>
      </c>
      <c r="G61" s="506">
        <v>3475</v>
      </c>
      <c r="H61" s="479">
        <f>+I61+J61</f>
        <v>600000</v>
      </c>
      <c r="I61" s="162">
        <v>600000</v>
      </c>
      <c r="J61" s="363"/>
      <c r="K61" s="520">
        <f aca="true" t="shared" si="8" ref="K61:K67">+L61+M61</f>
        <v>634727</v>
      </c>
      <c r="L61" s="162">
        <f aca="true" t="shared" si="9" ref="L61:L67">+F61+I61</f>
        <v>631252</v>
      </c>
      <c r="M61" s="418">
        <f aca="true" t="shared" si="10" ref="M61:M67">+G61+J61</f>
        <v>3475</v>
      </c>
    </row>
    <row r="62" spans="1:13" ht="21" customHeight="1" outlineLevel="3">
      <c r="A62" s="290">
        <v>3</v>
      </c>
      <c r="B62" s="139">
        <v>36</v>
      </c>
      <c r="C62" s="139">
        <v>3613</v>
      </c>
      <c r="D62" s="183" t="s">
        <v>273</v>
      </c>
      <c r="E62" s="479">
        <f t="shared" si="0"/>
        <v>24372</v>
      </c>
      <c r="F62" s="162"/>
      <c r="G62" s="506">
        <v>24372</v>
      </c>
      <c r="H62" s="479">
        <f>+I62+J62</f>
        <v>10</v>
      </c>
      <c r="I62" s="162"/>
      <c r="J62" s="363">
        <v>10</v>
      </c>
      <c r="K62" s="520">
        <f t="shared" si="8"/>
        <v>24382</v>
      </c>
      <c r="L62" s="162">
        <f t="shared" si="9"/>
        <v>0</v>
      </c>
      <c r="M62" s="418">
        <f t="shared" si="10"/>
        <v>24382</v>
      </c>
    </row>
    <row r="63" spans="1:13" ht="21" customHeight="1" outlineLevel="3">
      <c r="A63" s="290">
        <v>3</v>
      </c>
      <c r="B63" s="139">
        <v>36</v>
      </c>
      <c r="C63" s="139">
        <v>3619</v>
      </c>
      <c r="D63" s="183" t="s">
        <v>369</v>
      </c>
      <c r="E63" s="479">
        <f t="shared" si="0"/>
        <v>2231</v>
      </c>
      <c r="F63" s="162">
        <v>2231</v>
      </c>
      <c r="G63" s="506"/>
      <c r="H63" s="479"/>
      <c r="I63" s="162"/>
      <c r="J63" s="363"/>
      <c r="K63" s="520">
        <f t="shared" si="8"/>
        <v>2231</v>
      </c>
      <c r="L63" s="162">
        <f t="shared" si="9"/>
        <v>2231</v>
      </c>
      <c r="M63" s="418">
        <f t="shared" si="10"/>
        <v>0</v>
      </c>
    </row>
    <row r="64" spans="1:13" ht="21" customHeight="1" outlineLevel="3">
      <c r="A64" s="290">
        <v>3</v>
      </c>
      <c r="B64" s="139">
        <v>36</v>
      </c>
      <c r="C64" s="139">
        <v>3632</v>
      </c>
      <c r="D64" s="183" t="s">
        <v>125</v>
      </c>
      <c r="E64" s="479">
        <f t="shared" si="0"/>
        <v>12169</v>
      </c>
      <c r="F64" s="162">
        <v>12009</v>
      </c>
      <c r="G64" s="506">
        <v>160</v>
      </c>
      <c r="H64" s="479"/>
      <c r="I64" s="162"/>
      <c r="J64" s="363"/>
      <c r="K64" s="520">
        <f t="shared" si="8"/>
        <v>12169</v>
      </c>
      <c r="L64" s="162">
        <f t="shared" si="9"/>
        <v>12009</v>
      </c>
      <c r="M64" s="418">
        <f t="shared" si="10"/>
        <v>160</v>
      </c>
    </row>
    <row r="65" spans="1:13" ht="21" customHeight="1" outlineLevel="3">
      <c r="A65" s="290">
        <v>3</v>
      </c>
      <c r="B65" s="139">
        <v>36</v>
      </c>
      <c r="C65" s="139">
        <v>3636</v>
      </c>
      <c r="D65" s="183" t="s">
        <v>275</v>
      </c>
      <c r="E65" s="479">
        <f t="shared" si="0"/>
        <v>1100</v>
      </c>
      <c r="F65" s="162">
        <v>1100</v>
      </c>
      <c r="G65" s="506"/>
      <c r="H65" s="479"/>
      <c r="I65" s="162"/>
      <c r="J65" s="363"/>
      <c r="K65" s="520">
        <f t="shared" si="8"/>
        <v>1100</v>
      </c>
      <c r="L65" s="162">
        <f t="shared" si="9"/>
        <v>1100</v>
      </c>
      <c r="M65" s="418">
        <f t="shared" si="10"/>
        <v>0</v>
      </c>
    </row>
    <row r="66" spans="1:13" ht="21" customHeight="1" outlineLevel="3">
      <c r="A66" s="290">
        <v>3</v>
      </c>
      <c r="B66" s="139">
        <v>36</v>
      </c>
      <c r="C66" s="139">
        <v>3639</v>
      </c>
      <c r="D66" s="183" t="s">
        <v>291</v>
      </c>
      <c r="E66" s="479">
        <f t="shared" si="0"/>
        <v>116343</v>
      </c>
      <c r="F66" s="162">
        <v>98746</v>
      </c>
      <c r="G66" s="506">
        <v>17597</v>
      </c>
      <c r="H66" s="479">
        <f>+I66+J66</f>
        <v>176000</v>
      </c>
      <c r="I66" s="162">
        <v>176000</v>
      </c>
      <c r="J66" s="363"/>
      <c r="K66" s="520">
        <f t="shared" si="8"/>
        <v>292343</v>
      </c>
      <c r="L66" s="162">
        <f t="shared" si="9"/>
        <v>274746</v>
      </c>
      <c r="M66" s="418">
        <f t="shared" si="10"/>
        <v>17597</v>
      </c>
    </row>
    <row r="67" spans="1:13" ht="21" customHeight="1" outlineLevel="3">
      <c r="A67" s="290">
        <v>3</v>
      </c>
      <c r="B67" s="139">
        <v>36</v>
      </c>
      <c r="C67" s="139">
        <v>3699</v>
      </c>
      <c r="D67" s="183" t="s">
        <v>292</v>
      </c>
      <c r="E67" s="479">
        <f t="shared" si="0"/>
        <v>1336</v>
      </c>
      <c r="F67" s="162"/>
      <c r="G67" s="506">
        <v>1336</v>
      </c>
      <c r="H67" s="479"/>
      <c r="I67" s="162"/>
      <c r="J67" s="363"/>
      <c r="K67" s="520">
        <f t="shared" si="8"/>
        <v>1336</v>
      </c>
      <c r="L67" s="162">
        <f t="shared" si="9"/>
        <v>0</v>
      </c>
      <c r="M67" s="418">
        <f t="shared" si="10"/>
        <v>1336</v>
      </c>
    </row>
    <row r="68" spans="1:13" ht="21" customHeight="1" outlineLevel="2">
      <c r="A68" s="376" t="s">
        <v>126</v>
      </c>
      <c r="B68" s="141"/>
      <c r="C68" s="141"/>
      <c r="D68" s="142"/>
      <c r="E68" s="478">
        <f>SUM(E61:E67)</f>
        <v>192278</v>
      </c>
      <c r="F68" s="163">
        <f>SUM(F61:F67)</f>
        <v>145338</v>
      </c>
      <c r="G68" s="507">
        <f>SUM(G61:G67)</f>
        <v>46940</v>
      </c>
      <c r="H68" s="478">
        <f>+I68+J68</f>
        <v>776010</v>
      </c>
      <c r="I68" s="163">
        <f>SUM(I61:I66)</f>
        <v>776000</v>
      </c>
      <c r="J68" s="366">
        <f>SUM(J60:J67)</f>
        <v>10</v>
      </c>
      <c r="K68" s="519">
        <f>SUM(K61:K67)</f>
        <v>968288</v>
      </c>
      <c r="L68" s="163">
        <f>SUM(L61:L67)</f>
        <v>921338</v>
      </c>
      <c r="M68" s="419">
        <f>SUM(M61:M67)</f>
        <v>46950</v>
      </c>
    </row>
    <row r="69" spans="1:13" ht="21" customHeight="1" outlineLevel="2">
      <c r="A69" s="377"/>
      <c r="B69" s="139"/>
      <c r="C69" s="139"/>
      <c r="D69" s="183"/>
      <c r="E69" s="479"/>
      <c r="F69" s="162"/>
      <c r="G69" s="506"/>
      <c r="H69" s="479"/>
      <c r="I69" s="162"/>
      <c r="J69" s="363"/>
      <c r="K69" s="520"/>
      <c r="L69" s="162"/>
      <c r="M69" s="418"/>
    </row>
    <row r="70" spans="1:13" ht="21" customHeight="1" outlineLevel="2">
      <c r="A70" s="290">
        <v>3</v>
      </c>
      <c r="B70" s="139">
        <v>37</v>
      </c>
      <c r="C70" s="139">
        <v>3722</v>
      </c>
      <c r="D70" s="183" t="s">
        <v>323</v>
      </c>
      <c r="E70" s="479">
        <f>+F70+G70</f>
        <v>2</v>
      </c>
      <c r="F70" s="162"/>
      <c r="G70" s="506">
        <v>2</v>
      </c>
      <c r="H70" s="479"/>
      <c r="I70" s="162"/>
      <c r="J70" s="363"/>
      <c r="K70" s="520">
        <f>+L70+M70</f>
        <v>2</v>
      </c>
      <c r="L70" s="162">
        <f>+F70+I70</f>
        <v>0</v>
      </c>
      <c r="M70" s="418">
        <f aca="true" t="shared" si="11" ref="L70:M74">+G70+J70</f>
        <v>2</v>
      </c>
    </row>
    <row r="71" spans="1:13" ht="21" customHeight="1" outlineLevel="3">
      <c r="A71" s="290">
        <v>3</v>
      </c>
      <c r="B71" s="139">
        <v>37</v>
      </c>
      <c r="C71" s="139">
        <v>3725</v>
      </c>
      <c r="D71" s="183" t="s">
        <v>293</v>
      </c>
      <c r="E71" s="479">
        <f>+F71+G71</f>
        <v>18835</v>
      </c>
      <c r="F71" s="162">
        <v>18835</v>
      </c>
      <c r="G71" s="506"/>
      <c r="H71" s="479"/>
      <c r="I71" s="162"/>
      <c r="J71" s="363"/>
      <c r="K71" s="520">
        <f>+L71+M71</f>
        <v>18835</v>
      </c>
      <c r="L71" s="162">
        <f t="shared" si="11"/>
        <v>18835</v>
      </c>
      <c r="M71" s="418">
        <f t="shared" si="11"/>
        <v>0</v>
      </c>
    </row>
    <row r="72" spans="1:13" ht="21" customHeight="1" outlineLevel="3">
      <c r="A72" s="290">
        <v>3</v>
      </c>
      <c r="B72" s="139">
        <v>37</v>
      </c>
      <c r="C72" s="139">
        <v>3745</v>
      </c>
      <c r="D72" s="183" t="s">
        <v>127</v>
      </c>
      <c r="E72" s="479">
        <f>+F72+G72</f>
        <v>758</v>
      </c>
      <c r="F72" s="162">
        <v>203</v>
      </c>
      <c r="G72" s="506">
        <v>555</v>
      </c>
      <c r="H72" s="479"/>
      <c r="I72" s="162"/>
      <c r="J72" s="363"/>
      <c r="K72" s="520">
        <f>+L72+M72</f>
        <v>758</v>
      </c>
      <c r="L72" s="162">
        <f t="shared" si="11"/>
        <v>203</v>
      </c>
      <c r="M72" s="418">
        <f t="shared" si="11"/>
        <v>555</v>
      </c>
    </row>
    <row r="73" spans="1:13" ht="21" customHeight="1" outlineLevel="3">
      <c r="A73" s="290">
        <v>3</v>
      </c>
      <c r="B73" s="139">
        <v>37</v>
      </c>
      <c r="C73" s="139">
        <v>3749</v>
      </c>
      <c r="D73" s="183" t="s">
        <v>128</v>
      </c>
      <c r="E73" s="479">
        <f>+F73+G73</f>
        <v>800</v>
      </c>
      <c r="F73" s="162">
        <v>800</v>
      </c>
      <c r="G73" s="506"/>
      <c r="H73" s="479"/>
      <c r="I73" s="162"/>
      <c r="J73" s="363"/>
      <c r="K73" s="520">
        <f>+L73+M73</f>
        <v>800</v>
      </c>
      <c r="L73" s="162">
        <f>+F73+I73</f>
        <v>800</v>
      </c>
      <c r="M73" s="418">
        <f t="shared" si="11"/>
        <v>0</v>
      </c>
    </row>
    <row r="74" spans="1:13" ht="21" customHeight="1" outlineLevel="3">
      <c r="A74" s="290">
        <v>3</v>
      </c>
      <c r="B74" s="139">
        <v>37</v>
      </c>
      <c r="C74" s="139">
        <v>3792</v>
      </c>
      <c r="D74" s="183" t="s">
        <v>436</v>
      </c>
      <c r="E74" s="479">
        <f>+F74+G74</f>
        <v>70</v>
      </c>
      <c r="F74" s="162"/>
      <c r="G74" s="506">
        <v>70</v>
      </c>
      <c r="H74" s="479"/>
      <c r="I74" s="162"/>
      <c r="J74" s="363"/>
      <c r="K74" s="520">
        <f>+L74+M74</f>
        <v>70</v>
      </c>
      <c r="L74" s="162">
        <f>+F74+I74</f>
        <v>0</v>
      </c>
      <c r="M74" s="418">
        <f t="shared" si="11"/>
        <v>70</v>
      </c>
    </row>
    <row r="75" spans="1:13" ht="21" customHeight="1" outlineLevel="2">
      <c r="A75" s="376" t="s">
        <v>129</v>
      </c>
      <c r="B75" s="141"/>
      <c r="C75" s="141"/>
      <c r="D75" s="142"/>
      <c r="E75" s="478">
        <f>SUM(E70:E74)</f>
        <v>20465</v>
      </c>
      <c r="F75" s="163">
        <f>SUM(F70:F74)</f>
        <v>19838</v>
      </c>
      <c r="G75" s="507">
        <f>SUM(G70:G74)</f>
        <v>627</v>
      </c>
      <c r="H75" s="478"/>
      <c r="I75" s="163"/>
      <c r="J75" s="366"/>
      <c r="K75" s="519">
        <f>SUM(K70:K74)</f>
        <v>20465</v>
      </c>
      <c r="L75" s="163">
        <f>SUM(L70:L74)</f>
        <v>19838</v>
      </c>
      <c r="M75" s="419">
        <f>SUM(M70:M74)</f>
        <v>627</v>
      </c>
    </row>
    <row r="76" spans="1:13" ht="21" customHeight="1" outlineLevel="2" thickBot="1">
      <c r="A76" s="380"/>
      <c r="B76" s="145"/>
      <c r="C76" s="145"/>
      <c r="D76" s="147"/>
      <c r="E76" s="481"/>
      <c r="F76" s="192"/>
      <c r="G76" s="508"/>
      <c r="H76" s="481"/>
      <c r="I76" s="192"/>
      <c r="J76" s="525"/>
      <c r="K76" s="522"/>
      <c r="L76" s="192"/>
      <c r="M76" s="499"/>
    </row>
    <row r="77" spans="1:13" ht="21" customHeight="1" outlineLevel="1" thickBot="1" thickTop="1">
      <c r="A77" s="369" t="s">
        <v>130</v>
      </c>
      <c r="B77" s="152"/>
      <c r="C77" s="152"/>
      <c r="D77" s="184"/>
      <c r="E77" s="474">
        <f>+E39+E52+E56+E59+E68+E75</f>
        <v>343073</v>
      </c>
      <c r="F77" s="167">
        <f>+F39+F52+F56+F59+F68+F75</f>
        <v>276280</v>
      </c>
      <c r="G77" s="504">
        <f>+G39+G52+G56+G59+G68+G75</f>
        <v>66793</v>
      </c>
      <c r="H77" s="474">
        <f>+I77+J77</f>
        <v>776010</v>
      </c>
      <c r="I77" s="167">
        <f>I39+I52+I56+I59+I68+I75</f>
        <v>776000</v>
      </c>
      <c r="J77" s="364">
        <f>J39+J52+J56+J59+J68+J75</f>
        <v>10</v>
      </c>
      <c r="K77" s="515">
        <f>+K75+K68+K59+K56+K52+K39</f>
        <v>1119083</v>
      </c>
      <c r="L77" s="167">
        <f>+L75+L68+L59+L56+L52+L39</f>
        <v>1052280</v>
      </c>
      <c r="M77" s="423">
        <f>+M75+M68+M59+M56+M52+M39</f>
        <v>66803</v>
      </c>
    </row>
    <row r="78" spans="1:13" ht="21" customHeight="1" outlineLevel="1" thickTop="1">
      <c r="A78" s="379"/>
      <c r="B78" s="151"/>
      <c r="C78" s="151"/>
      <c r="D78" s="187"/>
      <c r="E78" s="473"/>
      <c r="F78" s="162"/>
      <c r="G78" s="506"/>
      <c r="H78" s="473"/>
      <c r="I78" s="162"/>
      <c r="J78" s="363"/>
      <c r="K78" s="514"/>
      <c r="L78" s="162"/>
      <c r="M78" s="418"/>
    </row>
    <row r="79" spans="1:13" ht="21" customHeight="1" outlineLevel="3">
      <c r="A79" s="290">
        <v>4</v>
      </c>
      <c r="B79" s="139">
        <v>43</v>
      </c>
      <c r="C79" s="139">
        <v>4341</v>
      </c>
      <c r="D79" s="183" t="s">
        <v>294</v>
      </c>
      <c r="E79" s="479">
        <f aca="true" t="shared" si="12" ref="E79:E84">+F79+G79</f>
        <v>7598</v>
      </c>
      <c r="F79" s="162">
        <v>7598</v>
      </c>
      <c r="G79" s="506"/>
      <c r="H79" s="479"/>
      <c r="I79" s="162"/>
      <c r="J79" s="363"/>
      <c r="K79" s="520">
        <f aca="true" t="shared" si="13" ref="K79:K84">+L79+M79</f>
        <v>7598</v>
      </c>
      <c r="L79" s="162">
        <f aca="true" t="shared" si="14" ref="L79:M84">+F79+I79</f>
        <v>7598</v>
      </c>
      <c r="M79" s="418">
        <f t="shared" si="14"/>
        <v>0</v>
      </c>
    </row>
    <row r="80" spans="1:13" ht="21" customHeight="1" outlineLevel="3">
      <c r="A80" s="290">
        <v>4</v>
      </c>
      <c r="B80" s="139">
        <v>43</v>
      </c>
      <c r="C80" s="139">
        <v>4351</v>
      </c>
      <c r="D80" s="183" t="s">
        <v>348</v>
      </c>
      <c r="E80" s="479">
        <f t="shared" si="12"/>
        <v>22242</v>
      </c>
      <c r="F80" s="162"/>
      <c r="G80" s="506">
        <v>22242</v>
      </c>
      <c r="H80" s="479">
        <f>+I80+J80</f>
        <v>100</v>
      </c>
      <c r="I80" s="162"/>
      <c r="J80" s="363">
        <v>100</v>
      </c>
      <c r="K80" s="520">
        <f t="shared" si="13"/>
        <v>22342</v>
      </c>
      <c r="L80" s="162">
        <f t="shared" si="14"/>
        <v>0</v>
      </c>
      <c r="M80" s="418">
        <f t="shared" si="14"/>
        <v>22342</v>
      </c>
    </row>
    <row r="81" spans="1:13" ht="21" customHeight="1" outlineLevel="3">
      <c r="A81" s="290">
        <v>4</v>
      </c>
      <c r="B81" s="139">
        <v>43</v>
      </c>
      <c r="C81" s="139">
        <v>4356</v>
      </c>
      <c r="D81" s="183" t="s">
        <v>349</v>
      </c>
      <c r="E81" s="479">
        <f t="shared" si="12"/>
        <v>158</v>
      </c>
      <c r="F81" s="162"/>
      <c r="G81" s="506">
        <v>158</v>
      </c>
      <c r="H81" s="479"/>
      <c r="I81" s="162"/>
      <c r="J81" s="363"/>
      <c r="K81" s="520">
        <f t="shared" si="13"/>
        <v>158</v>
      </c>
      <c r="L81" s="162">
        <f t="shared" si="14"/>
        <v>0</v>
      </c>
      <c r="M81" s="418">
        <f t="shared" si="14"/>
        <v>158</v>
      </c>
    </row>
    <row r="82" spans="1:13" ht="21" customHeight="1" outlineLevel="3">
      <c r="A82" s="290">
        <v>4</v>
      </c>
      <c r="B82" s="139">
        <v>43</v>
      </c>
      <c r="C82" s="139">
        <v>4357</v>
      </c>
      <c r="D82" s="183" t="s">
        <v>350</v>
      </c>
      <c r="E82" s="479">
        <f t="shared" si="12"/>
        <v>2720</v>
      </c>
      <c r="F82" s="162">
        <v>2720</v>
      </c>
      <c r="G82" s="506"/>
      <c r="H82" s="479"/>
      <c r="I82" s="162"/>
      <c r="J82" s="363"/>
      <c r="K82" s="520">
        <f t="shared" si="13"/>
        <v>2720</v>
      </c>
      <c r="L82" s="162">
        <f t="shared" si="14"/>
        <v>2720</v>
      </c>
      <c r="M82" s="418">
        <f t="shared" si="14"/>
        <v>0</v>
      </c>
    </row>
    <row r="83" spans="1:13" ht="21" customHeight="1" outlineLevel="3">
      <c r="A83" s="290">
        <v>4</v>
      </c>
      <c r="B83" s="139">
        <v>43</v>
      </c>
      <c r="C83" s="139">
        <v>4359</v>
      </c>
      <c r="D83" s="183" t="s">
        <v>351</v>
      </c>
      <c r="E83" s="479">
        <f t="shared" si="12"/>
        <v>576</v>
      </c>
      <c r="F83" s="162"/>
      <c r="G83" s="506">
        <v>576</v>
      </c>
      <c r="H83" s="479"/>
      <c r="I83" s="162"/>
      <c r="J83" s="363"/>
      <c r="K83" s="520">
        <f t="shared" si="13"/>
        <v>576</v>
      </c>
      <c r="L83" s="162">
        <f t="shared" si="14"/>
        <v>0</v>
      </c>
      <c r="M83" s="418">
        <f>+G83+J83</f>
        <v>576</v>
      </c>
    </row>
    <row r="84" spans="1:13" ht="21" customHeight="1" outlineLevel="3">
      <c r="A84" s="290">
        <v>4</v>
      </c>
      <c r="B84" s="139">
        <v>43</v>
      </c>
      <c r="C84" s="139">
        <v>4373</v>
      </c>
      <c r="D84" s="183" t="s">
        <v>357</v>
      </c>
      <c r="E84" s="479">
        <f t="shared" si="12"/>
        <v>65</v>
      </c>
      <c r="F84" s="162"/>
      <c r="G84" s="506">
        <v>65</v>
      </c>
      <c r="H84" s="479"/>
      <c r="I84" s="162"/>
      <c r="J84" s="363"/>
      <c r="K84" s="520">
        <f t="shared" si="13"/>
        <v>65</v>
      </c>
      <c r="L84" s="162">
        <f t="shared" si="14"/>
        <v>0</v>
      </c>
      <c r="M84" s="418">
        <f t="shared" si="14"/>
        <v>65</v>
      </c>
    </row>
    <row r="85" spans="1:13" ht="21" customHeight="1" outlineLevel="2">
      <c r="A85" s="376" t="s">
        <v>300</v>
      </c>
      <c r="B85" s="141"/>
      <c r="C85" s="141"/>
      <c r="D85" s="142"/>
      <c r="E85" s="478">
        <f aca="true" t="shared" si="15" ref="E85:M85">SUM(E79:E84)</f>
        <v>33359</v>
      </c>
      <c r="F85" s="163">
        <f t="shared" si="15"/>
        <v>10318</v>
      </c>
      <c r="G85" s="507">
        <f t="shared" si="15"/>
        <v>23041</v>
      </c>
      <c r="H85" s="478">
        <f t="shared" si="15"/>
        <v>100</v>
      </c>
      <c r="I85" s="163">
        <f t="shared" si="15"/>
        <v>0</v>
      </c>
      <c r="J85" s="366">
        <f t="shared" si="15"/>
        <v>100</v>
      </c>
      <c r="K85" s="519">
        <f t="shared" si="15"/>
        <v>33459</v>
      </c>
      <c r="L85" s="163">
        <f t="shared" si="15"/>
        <v>10318</v>
      </c>
      <c r="M85" s="419">
        <f t="shared" si="15"/>
        <v>23141</v>
      </c>
    </row>
    <row r="86" spans="1:13" ht="21" customHeight="1" outlineLevel="2" thickBot="1">
      <c r="A86" s="380"/>
      <c r="B86" s="145"/>
      <c r="C86" s="145"/>
      <c r="D86" s="147"/>
      <c r="E86" s="481"/>
      <c r="F86" s="192"/>
      <c r="G86" s="508"/>
      <c r="H86" s="481"/>
      <c r="I86" s="192"/>
      <c r="J86" s="525"/>
      <c r="K86" s="522"/>
      <c r="L86" s="192"/>
      <c r="M86" s="499" t="s">
        <v>344</v>
      </c>
    </row>
    <row r="87" spans="1:13" ht="21" customHeight="1" outlineLevel="1" thickBot="1" thickTop="1">
      <c r="A87" s="369" t="s">
        <v>131</v>
      </c>
      <c r="B87" s="152"/>
      <c r="C87" s="152"/>
      <c r="D87" s="184"/>
      <c r="E87" s="474">
        <f>+E85</f>
        <v>33359</v>
      </c>
      <c r="F87" s="167">
        <f>+F85</f>
        <v>10318</v>
      </c>
      <c r="G87" s="504">
        <f>+G85</f>
        <v>23041</v>
      </c>
      <c r="H87" s="474">
        <f>+I87+J87</f>
        <v>100</v>
      </c>
      <c r="I87" s="167">
        <f>I85</f>
        <v>0</v>
      </c>
      <c r="J87" s="364">
        <f>+J85</f>
        <v>100</v>
      </c>
      <c r="K87" s="515">
        <f>+K85</f>
        <v>33459</v>
      </c>
      <c r="L87" s="167">
        <f>+L85</f>
        <v>10318</v>
      </c>
      <c r="M87" s="423">
        <f>+M85</f>
        <v>23141</v>
      </c>
    </row>
    <row r="88" spans="1:13" ht="21" customHeight="1" outlineLevel="1" thickTop="1">
      <c r="A88" s="379"/>
      <c r="B88" s="151"/>
      <c r="C88" s="151"/>
      <c r="D88" s="187"/>
      <c r="E88" s="473"/>
      <c r="F88" s="162"/>
      <c r="G88" s="506"/>
      <c r="H88" s="473"/>
      <c r="I88" s="162"/>
      <c r="J88" s="363"/>
      <c r="K88" s="514"/>
      <c r="L88" s="162"/>
      <c r="M88" s="418"/>
    </row>
    <row r="89" spans="1:13" ht="21" customHeight="1" outlineLevel="3">
      <c r="A89" s="290">
        <v>5</v>
      </c>
      <c r="B89" s="139">
        <v>52</v>
      </c>
      <c r="C89" s="139">
        <v>5262</v>
      </c>
      <c r="D89" s="183" t="s">
        <v>397</v>
      </c>
      <c r="E89" s="479">
        <f>+F89+G89</f>
        <v>56</v>
      </c>
      <c r="F89" s="162">
        <v>56</v>
      </c>
      <c r="G89" s="506"/>
      <c r="H89" s="479"/>
      <c r="I89" s="162"/>
      <c r="J89" s="363"/>
      <c r="K89" s="520">
        <f>+L89+M89</f>
        <v>56</v>
      </c>
      <c r="L89" s="162">
        <f>+F89+I89</f>
        <v>56</v>
      </c>
      <c r="M89" s="418">
        <f>+G89+J89</f>
        <v>0</v>
      </c>
    </row>
    <row r="90" spans="1:13" ht="21" customHeight="1" outlineLevel="2">
      <c r="A90" s="376" t="s">
        <v>242</v>
      </c>
      <c r="B90" s="141"/>
      <c r="C90" s="141"/>
      <c r="D90" s="142"/>
      <c r="E90" s="478">
        <f>SUM(E89)</f>
        <v>56</v>
      </c>
      <c r="F90" s="163">
        <f>+F89</f>
        <v>56</v>
      </c>
      <c r="G90" s="507"/>
      <c r="H90" s="478"/>
      <c r="I90" s="163"/>
      <c r="J90" s="366"/>
      <c r="K90" s="519">
        <f>SUM(K89)</f>
        <v>56</v>
      </c>
      <c r="L90" s="163">
        <f>SUM(L89)</f>
        <v>56</v>
      </c>
      <c r="M90" s="419"/>
    </row>
    <row r="91" spans="1:13" ht="21" customHeight="1" outlineLevel="2">
      <c r="A91" s="377"/>
      <c r="B91" s="139"/>
      <c r="C91" s="139"/>
      <c r="D91" s="183"/>
      <c r="E91" s="479"/>
      <c r="F91" s="162"/>
      <c r="G91" s="506"/>
      <c r="H91" s="479"/>
      <c r="I91" s="162"/>
      <c r="J91" s="363"/>
      <c r="K91" s="520"/>
      <c r="L91" s="162"/>
      <c r="M91" s="417"/>
    </row>
    <row r="92" spans="1:13" ht="21" customHeight="1" outlineLevel="3">
      <c r="A92" s="290">
        <v>5</v>
      </c>
      <c r="B92" s="139">
        <v>53</v>
      </c>
      <c r="C92" s="139">
        <v>5311</v>
      </c>
      <c r="D92" s="183" t="s">
        <v>132</v>
      </c>
      <c r="E92" s="479">
        <f>+F92+G92</f>
        <v>27038</v>
      </c>
      <c r="F92" s="162">
        <v>26820</v>
      </c>
      <c r="G92" s="506">
        <v>218</v>
      </c>
      <c r="H92" s="479">
        <f>+I92+J92</f>
        <v>80</v>
      </c>
      <c r="I92" s="162">
        <v>80</v>
      </c>
      <c r="J92" s="363"/>
      <c r="K92" s="520">
        <f>+L92+M92</f>
        <v>27118</v>
      </c>
      <c r="L92" s="162">
        <f>+F92+I92</f>
        <v>26900</v>
      </c>
      <c r="M92" s="418">
        <f>+G92+J92</f>
        <v>218</v>
      </c>
    </row>
    <row r="93" spans="1:13" ht="21" customHeight="1" outlineLevel="2">
      <c r="A93" s="376" t="s">
        <v>133</v>
      </c>
      <c r="B93" s="141"/>
      <c r="C93" s="141"/>
      <c r="D93" s="142"/>
      <c r="E93" s="478">
        <f>SUM(E92)</f>
        <v>27038</v>
      </c>
      <c r="F93" s="163">
        <f>+F92</f>
        <v>26820</v>
      </c>
      <c r="G93" s="507">
        <f>+G92</f>
        <v>218</v>
      </c>
      <c r="H93" s="478">
        <f>+I93+J93</f>
        <v>80</v>
      </c>
      <c r="I93" s="163">
        <f>SUM(I92)</f>
        <v>80</v>
      </c>
      <c r="J93" s="366"/>
      <c r="K93" s="519">
        <f>SUM(K92)</f>
        <v>27118</v>
      </c>
      <c r="L93" s="163">
        <f>SUM(L92)</f>
        <v>26900</v>
      </c>
      <c r="M93" s="419">
        <f>SUM(M92)</f>
        <v>218</v>
      </c>
    </row>
    <row r="94" spans="1:13" ht="21" customHeight="1" outlineLevel="2">
      <c r="A94" s="416"/>
      <c r="B94" s="185"/>
      <c r="C94" s="185"/>
      <c r="D94" s="186"/>
      <c r="E94" s="482"/>
      <c r="F94" s="164"/>
      <c r="G94" s="505"/>
      <c r="H94" s="482"/>
      <c r="I94" s="164"/>
      <c r="J94" s="365"/>
      <c r="K94" s="523"/>
      <c r="L94" s="164"/>
      <c r="M94" s="420"/>
    </row>
    <row r="95" spans="1:13" ht="21" customHeight="1" outlineLevel="2">
      <c r="A95" s="290">
        <v>5</v>
      </c>
      <c r="B95" s="139">
        <v>55</v>
      </c>
      <c r="C95" s="139">
        <v>5512</v>
      </c>
      <c r="D95" s="183" t="s">
        <v>321</v>
      </c>
      <c r="E95" s="479">
        <f>+F95+G95</f>
        <v>137</v>
      </c>
      <c r="F95" s="162"/>
      <c r="G95" s="506">
        <v>137</v>
      </c>
      <c r="H95" s="479"/>
      <c r="I95" s="162"/>
      <c r="J95" s="363"/>
      <c r="K95" s="520">
        <f>+L95+M95</f>
        <v>137</v>
      </c>
      <c r="L95" s="162">
        <f>+F95+I95</f>
        <v>0</v>
      </c>
      <c r="M95" s="418">
        <f>+G95+J95</f>
        <v>137</v>
      </c>
    </row>
    <row r="96" spans="1:13" ht="21" customHeight="1" outlineLevel="2">
      <c r="A96" s="376" t="s">
        <v>322</v>
      </c>
      <c r="B96" s="141"/>
      <c r="C96" s="141"/>
      <c r="D96" s="142"/>
      <c r="E96" s="478">
        <f>SUM(E95)</f>
        <v>137</v>
      </c>
      <c r="F96" s="163">
        <f>+F95</f>
        <v>0</v>
      </c>
      <c r="G96" s="507">
        <f>G95</f>
        <v>137</v>
      </c>
      <c r="H96" s="478"/>
      <c r="I96" s="163"/>
      <c r="J96" s="366"/>
      <c r="K96" s="519">
        <f>SUM(K95)</f>
        <v>137</v>
      </c>
      <c r="L96" s="163">
        <f>SUM(L95)</f>
        <v>0</v>
      </c>
      <c r="M96" s="421">
        <f>SUM(M95)</f>
        <v>137</v>
      </c>
    </row>
    <row r="97" spans="1:13" ht="21" customHeight="1" outlineLevel="2" thickBot="1">
      <c r="A97" s="378"/>
      <c r="B97" s="189"/>
      <c r="C97" s="189"/>
      <c r="D97" s="470"/>
      <c r="E97" s="480"/>
      <c r="F97" s="194"/>
      <c r="G97" s="511"/>
      <c r="H97" s="480"/>
      <c r="I97" s="194"/>
      <c r="J97" s="527"/>
      <c r="K97" s="521"/>
      <c r="L97" s="194"/>
      <c r="M97" s="422"/>
    </row>
    <row r="98" spans="1:13" ht="21" customHeight="1" outlineLevel="1" thickBot="1" thickTop="1">
      <c r="A98" s="369" t="s">
        <v>134</v>
      </c>
      <c r="B98" s="152"/>
      <c r="C98" s="152"/>
      <c r="D98" s="184"/>
      <c r="E98" s="474">
        <f>+E93+E90+E96</f>
        <v>27231</v>
      </c>
      <c r="F98" s="167">
        <f>+F93+F90+F96</f>
        <v>26876</v>
      </c>
      <c r="G98" s="504">
        <f>G90+G93+G96</f>
        <v>355</v>
      </c>
      <c r="H98" s="474">
        <f>+I98+J98</f>
        <v>80</v>
      </c>
      <c r="I98" s="167">
        <f>I90+I93</f>
        <v>80</v>
      </c>
      <c r="J98" s="364"/>
      <c r="K98" s="515">
        <f>+K93+K90+K96</f>
        <v>27311</v>
      </c>
      <c r="L98" s="167">
        <f>+L93+L90+L96</f>
        <v>26956</v>
      </c>
      <c r="M98" s="423">
        <f>+M93+M90+M96</f>
        <v>355</v>
      </c>
    </row>
    <row r="99" spans="1:13" ht="21" customHeight="1" outlineLevel="1" thickTop="1">
      <c r="A99" s="379"/>
      <c r="B99" s="151"/>
      <c r="C99" s="151"/>
      <c r="D99" s="187"/>
      <c r="E99" s="473"/>
      <c r="F99" s="162"/>
      <c r="G99" s="506"/>
      <c r="H99" s="473"/>
      <c r="I99" s="162"/>
      <c r="J99" s="363"/>
      <c r="K99" s="514"/>
      <c r="L99" s="162"/>
      <c r="M99" s="418"/>
    </row>
    <row r="100" spans="1:13" ht="21" customHeight="1" outlineLevel="3">
      <c r="A100" s="290">
        <v>6</v>
      </c>
      <c r="B100" s="139">
        <v>61</v>
      </c>
      <c r="C100" s="139">
        <v>6171</v>
      </c>
      <c r="D100" s="183" t="s">
        <v>135</v>
      </c>
      <c r="E100" s="479">
        <f>+F100+G100</f>
        <v>48050</v>
      </c>
      <c r="F100" s="162">
        <v>16066</v>
      </c>
      <c r="G100" s="506">
        <v>31984</v>
      </c>
      <c r="H100" s="479">
        <f>+I100+J100</f>
        <v>0</v>
      </c>
      <c r="I100" s="162"/>
      <c r="J100" s="363"/>
      <c r="K100" s="520">
        <f>+L100+M100</f>
        <v>48050</v>
      </c>
      <c r="L100" s="162">
        <f>+F100+I100</f>
        <v>16066</v>
      </c>
      <c r="M100" s="418">
        <f>+G100+J100</f>
        <v>31984</v>
      </c>
    </row>
    <row r="101" spans="1:13" ht="21" customHeight="1" outlineLevel="2">
      <c r="A101" s="376" t="s">
        <v>297</v>
      </c>
      <c r="B101" s="141"/>
      <c r="C101" s="141"/>
      <c r="D101" s="142"/>
      <c r="E101" s="478">
        <f>SUM(E100)</f>
        <v>48050</v>
      </c>
      <c r="F101" s="163">
        <f>+F100</f>
        <v>16066</v>
      </c>
      <c r="G101" s="507">
        <f>+G100</f>
        <v>31984</v>
      </c>
      <c r="H101" s="478">
        <f>+I101+J101</f>
        <v>0</v>
      </c>
      <c r="I101" s="163">
        <f>+I100</f>
        <v>0</v>
      </c>
      <c r="J101" s="366">
        <f>+J100</f>
        <v>0</v>
      </c>
      <c r="K101" s="519">
        <f>SUM(K100)</f>
        <v>48050</v>
      </c>
      <c r="L101" s="163">
        <f>SUM(L100)</f>
        <v>16066</v>
      </c>
      <c r="M101" s="419">
        <f>+M100</f>
        <v>31984</v>
      </c>
    </row>
    <row r="102" spans="1:13" ht="21" customHeight="1" outlineLevel="2">
      <c r="A102" s="377"/>
      <c r="B102" s="139"/>
      <c r="C102" s="139"/>
      <c r="D102" s="183"/>
      <c r="E102" s="479"/>
      <c r="F102" s="162"/>
      <c r="G102" s="506"/>
      <c r="H102" s="528"/>
      <c r="I102" s="162"/>
      <c r="J102" s="363"/>
      <c r="K102" s="520"/>
      <c r="L102" s="162"/>
      <c r="M102" s="418"/>
    </row>
    <row r="103" spans="1:13" ht="21" customHeight="1" outlineLevel="3">
      <c r="A103" s="290">
        <v>6</v>
      </c>
      <c r="B103" s="139">
        <v>62</v>
      </c>
      <c r="C103" s="139">
        <v>6211</v>
      </c>
      <c r="D103" s="183" t="s">
        <v>136</v>
      </c>
      <c r="E103" s="479">
        <f>+F103+G103</f>
        <v>30</v>
      </c>
      <c r="F103" s="162">
        <v>30</v>
      </c>
      <c r="G103" s="506"/>
      <c r="H103" s="479"/>
      <c r="I103" s="162"/>
      <c r="J103" s="363"/>
      <c r="K103" s="520">
        <f>+L103+M103</f>
        <v>30</v>
      </c>
      <c r="L103" s="162">
        <f>+F103+I103</f>
        <v>30</v>
      </c>
      <c r="M103" s="418">
        <f>+G103+J103</f>
        <v>0</v>
      </c>
    </row>
    <row r="104" spans="1:13" ht="21" customHeight="1" outlineLevel="2">
      <c r="A104" s="376" t="s">
        <v>178</v>
      </c>
      <c r="B104" s="141"/>
      <c r="C104" s="141"/>
      <c r="D104" s="142"/>
      <c r="E104" s="478">
        <f>SUM(E103)</f>
        <v>30</v>
      </c>
      <c r="F104" s="163">
        <f>+F103</f>
        <v>30</v>
      </c>
      <c r="G104" s="507"/>
      <c r="H104" s="478"/>
      <c r="I104" s="163"/>
      <c r="J104" s="366"/>
      <c r="K104" s="519">
        <f>SUM(K103)</f>
        <v>30</v>
      </c>
      <c r="L104" s="163">
        <f>SUM(L103)</f>
        <v>30</v>
      </c>
      <c r="M104" s="419"/>
    </row>
    <row r="105" spans="1:13" ht="21" customHeight="1" outlineLevel="2">
      <c r="A105" s="377"/>
      <c r="B105" s="139"/>
      <c r="C105" s="139"/>
      <c r="D105" s="183"/>
      <c r="E105" s="479"/>
      <c r="F105" s="162"/>
      <c r="G105" s="506"/>
      <c r="H105" s="479"/>
      <c r="I105" s="162"/>
      <c r="J105" s="363"/>
      <c r="K105" s="520"/>
      <c r="L105" s="162"/>
      <c r="M105" s="418"/>
    </row>
    <row r="106" spans="1:13" ht="21" customHeight="1" outlineLevel="3">
      <c r="A106" s="290">
        <v>6</v>
      </c>
      <c r="B106" s="139">
        <v>63</v>
      </c>
      <c r="C106" s="139">
        <v>6310</v>
      </c>
      <c r="D106" s="183" t="s">
        <v>137</v>
      </c>
      <c r="E106" s="479">
        <f>+F106+G106</f>
        <v>566839</v>
      </c>
      <c r="F106" s="162">
        <v>560480</v>
      </c>
      <c r="G106" s="506">
        <v>6359</v>
      </c>
      <c r="H106" s="479"/>
      <c r="I106" s="162"/>
      <c r="J106" s="363"/>
      <c r="K106" s="520">
        <f>+L106+M106</f>
        <v>566839</v>
      </c>
      <c r="L106" s="162">
        <f>+F106+I106</f>
        <v>560480</v>
      </c>
      <c r="M106" s="418">
        <f>+G106+J106</f>
        <v>6359</v>
      </c>
    </row>
    <row r="107" spans="1:13" ht="21" customHeight="1" outlineLevel="2">
      <c r="A107" s="376" t="s">
        <v>138</v>
      </c>
      <c r="B107" s="141"/>
      <c r="C107" s="141"/>
      <c r="D107" s="142"/>
      <c r="E107" s="478">
        <f>SUM(E106:E106)</f>
        <v>566839</v>
      </c>
      <c r="F107" s="163">
        <f>+F106</f>
        <v>560480</v>
      </c>
      <c r="G107" s="507">
        <f>SUM(G106:G106)</f>
        <v>6359</v>
      </c>
      <c r="H107" s="478"/>
      <c r="I107" s="163"/>
      <c r="J107" s="366"/>
      <c r="K107" s="519">
        <f>SUM(K106:K106)</f>
        <v>566839</v>
      </c>
      <c r="L107" s="163">
        <f>SUM(L106:L106)</f>
        <v>560480</v>
      </c>
      <c r="M107" s="419">
        <f>SUM(M106:M106)</f>
        <v>6359</v>
      </c>
    </row>
    <row r="108" spans="1:13" ht="21" customHeight="1" outlineLevel="2" thickBot="1">
      <c r="A108" s="380"/>
      <c r="B108" s="145"/>
      <c r="C108" s="145"/>
      <c r="D108" s="147"/>
      <c r="E108" s="481"/>
      <c r="F108" s="192"/>
      <c r="G108" s="508"/>
      <c r="H108" s="481"/>
      <c r="I108" s="192"/>
      <c r="J108" s="525"/>
      <c r="K108" s="522"/>
      <c r="L108" s="192"/>
      <c r="M108" s="499"/>
    </row>
    <row r="109" spans="1:13" ht="21" customHeight="1" outlineLevel="1" thickBot="1" thickTop="1">
      <c r="A109" s="369" t="s">
        <v>140</v>
      </c>
      <c r="B109" s="152"/>
      <c r="C109" s="152"/>
      <c r="D109" s="184"/>
      <c r="E109" s="474">
        <f>E101+E104+E107</f>
        <v>614919</v>
      </c>
      <c r="F109" s="167">
        <f>F101+F104+F107</f>
        <v>576576</v>
      </c>
      <c r="G109" s="504">
        <f>G101+G104+G107</f>
        <v>38343</v>
      </c>
      <c r="H109" s="474">
        <f>+I109+J109</f>
        <v>0</v>
      </c>
      <c r="I109" s="167">
        <f>+I101</f>
        <v>0</v>
      </c>
      <c r="J109" s="364">
        <f>+J101</f>
        <v>0</v>
      </c>
      <c r="K109" s="515">
        <f>+K101+K104+K107</f>
        <v>614919</v>
      </c>
      <c r="L109" s="167">
        <f>+L101+L104+L107</f>
        <v>576576</v>
      </c>
      <c r="M109" s="423">
        <f>+M101+M104+M107</f>
        <v>38343</v>
      </c>
    </row>
    <row r="110" spans="1:13" ht="21" customHeight="1" thickBot="1" thickTop="1">
      <c r="A110" s="381"/>
      <c r="B110" s="337"/>
      <c r="C110" s="337"/>
      <c r="D110" s="156"/>
      <c r="E110" s="477"/>
      <c r="F110" s="192"/>
      <c r="G110" s="508"/>
      <c r="H110" s="477"/>
      <c r="I110" s="192"/>
      <c r="J110" s="525"/>
      <c r="K110" s="518"/>
      <c r="L110" s="192"/>
      <c r="M110" s="499"/>
    </row>
    <row r="111" spans="1:13" ht="27.75" customHeight="1" thickBot="1">
      <c r="A111" s="382" t="s">
        <v>186</v>
      </c>
      <c r="B111" s="338"/>
      <c r="C111" s="338"/>
      <c r="D111" s="471"/>
      <c r="E111" s="483">
        <f>+E109+E98+E87+E77+E34+E18+E9</f>
        <v>1130989</v>
      </c>
      <c r="F111" s="339">
        <f>+F109+F98+F87+F77+F34+F18+F9</f>
        <v>1019163</v>
      </c>
      <c r="G111" s="512">
        <f>+G9+G18+G34+G77+G87+G98+G109</f>
        <v>145723</v>
      </c>
      <c r="H111" s="483">
        <f>+H109+H98+H87+H77+H34</f>
        <v>776190</v>
      </c>
      <c r="I111" s="339">
        <f>I9+I18+I34+I77+I87+I98+I109</f>
        <v>776080</v>
      </c>
      <c r="J111" s="529">
        <f>J9+J18+J34+J77+J87+J98+J109</f>
        <v>110</v>
      </c>
      <c r="K111" s="524">
        <f>+K9+K18+K34+K77+K87+K98+K109</f>
        <v>1907179</v>
      </c>
      <c r="L111" s="339">
        <f>+L9+L18+L34+L77+L87+L98+L109</f>
        <v>1795243</v>
      </c>
      <c r="M111" s="501">
        <f>+M9+M18+M34+M77+M87+M98+M109</f>
        <v>145833</v>
      </c>
    </row>
    <row r="112" spans="4:7" ht="20.25">
      <c r="D112" s="190"/>
      <c r="E112" s="195"/>
      <c r="F112" s="195"/>
      <c r="G112" s="195"/>
    </row>
    <row r="113" ht="20.25">
      <c r="A113" s="336" t="s">
        <v>223</v>
      </c>
    </row>
    <row r="116" ht="20.25">
      <c r="D116" s="182"/>
    </row>
    <row r="117" ht="20.25">
      <c r="D117" s="182"/>
    </row>
  </sheetData>
  <mergeCells count="3">
    <mergeCell ref="B5:B6"/>
    <mergeCell ref="C5:C6"/>
    <mergeCell ref="D5:D6"/>
  </mergeCells>
  <printOptions horizontalCentered="1"/>
  <pageMargins left="0.51" right="0.6692913385826772" top="0.62" bottom="0.58" header="0.37" footer="0.34"/>
  <pageSetup fitToHeight="0" horizontalDpi="600" verticalDpi="600" orientation="landscape" paperSize="9" scale="49" r:id="rId1"/>
  <headerFooter alignWithMargins="0">
    <oddHeader xml:space="preserve">&amp;R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="67" zoomScaleNormal="67" zoomScaleSheetLayoutView="75" workbookViewId="0" topLeftCell="A1">
      <selection activeCell="A5" sqref="A5"/>
    </sheetView>
  </sheetViews>
  <sheetFormatPr defaultColWidth="8.796875" defaultRowHeight="15"/>
  <cols>
    <col min="1" max="1" width="8.8984375" style="254" customWidth="1"/>
    <col min="2" max="2" width="59.3984375" style="254" customWidth="1"/>
    <col min="3" max="11" width="15.09765625" style="254" customWidth="1"/>
    <col min="12" max="12" width="14" style="254" customWidth="1"/>
    <col min="13" max="13" width="11.3984375" style="254" customWidth="1"/>
    <col min="14" max="16384" width="8.8984375" style="254" customWidth="1"/>
  </cols>
  <sheetData>
    <row r="1" ht="20.25">
      <c r="L1" s="255"/>
    </row>
    <row r="2" spans="1:12" ht="20.25">
      <c r="A2" s="256"/>
      <c r="L2" s="255"/>
    </row>
    <row r="3" spans="1:12" ht="21.75" customHeight="1">
      <c r="A3" s="253" t="s">
        <v>421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4" spans="1:12" ht="21.75" customHeight="1">
      <c r="A4" s="253"/>
      <c r="B4" s="257"/>
      <c r="C4" s="257"/>
      <c r="L4" s="255"/>
    </row>
    <row r="5" ht="21.75" customHeight="1" thickBot="1">
      <c r="L5" s="255"/>
    </row>
    <row r="6" spans="1:12" ht="21.75" customHeight="1">
      <c r="A6" s="573" t="s">
        <v>73</v>
      </c>
      <c r="B6" s="575" t="s">
        <v>74</v>
      </c>
      <c r="C6" s="259" t="s">
        <v>190</v>
      </c>
      <c r="D6" s="260"/>
      <c r="E6" s="261"/>
      <c r="F6" s="259" t="s">
        <v>191</v>
      </c>
      <c r="G6" s="260"/>
      <c r="H6" s="261"/>
      <c r="I6" s="259" t="s">
        <v>192</v>
      </c>
      <c r="J6" s="260"/>
      <c r="K6" s="262"/>
      <c r="L6" s="263" t="s">
        <v>409</v>
      </c>
    </row>
    <row r="7" spans="1:12" ht="41.25" thickBot="1">
      <c r="A7" s="574"/>
      <c r="B7" s="566"/>
      <c r="C7" s="330" t="s">
        <v>222</v>
      </c>
      <c r="D7" s="331" t="s">
        <v>225</v>
      </c>
      <c r="E7" s="331" t="s">
        <v>48</v>
      </c>
      <c r="F7" s="330" t="s">
        <v>222</v>
      </c>
      <c r="G7" s="331" t="s">
        <v>225</v>
      </c>
      <c r="H7" s="331" t="s">
        <v>48</v>
      </c>
      <c r="I7" s="330" t="s">
        <v>222</v>
      </c>
      <c r="J7" s="331" t="s">
        <v>225</v>
      </c>
      <c r="K7" s="341" t="s">
        <v>48</v>
      </c>
      <c r="L7" s="263"/>
    </row>
    <row r="8" spans="1:12" ht="21.75" customHeight="1">
      <c r="A8" s="264"/>
      <c r="B8" s="265"/>
      <c r="C8" s="266"/>
      <c r="D8" s="267"/>
      <c r="E8" s="267"/>
      <c r="F8" s="266"/>
      <c r="G8" s="267"/>
      <c r="H8" s="267"/>
      <c r="I8" s="266"/>
      <c r="J8" s="267"/>
      <c r="K8" s="268"/>
      <c r="L8" s="269"/>
    </row>
    <row r="9" spans="1:13" ht="21.75" customHeight="1">
      <c r="A9" s="270" t="s">
        <v>76</v>
      </c>
      <c r="B9" s="271" t="s">
        <v>77</v>
      </c>
      <c r="C9" s="272">
        <f>+'P a K'!E9</f>
        <v>14802</v>
      </c>
      <c r="D9" s="273">
        <f>+'P a K'!F9</f>
        <v>14579</v>
      </c>
      <c r="E9" s="273">
        <f>+'P a K'!G9</f>
        <v>223</v>
      </c>
      <c r="F9" s="272">
        <f>+'P a K'!H9</f>
        <v>0</v>
      </c>
      <c r="G9" s="273">
        <f>+'P a K'!I9</f>
        <v>0</v>
      </c>
      <c r="H9" s="273">
        <f>+'P a K'!J9</f>
        <v>0</v>
      </c>
      <c r="I9" s="272">
        <f>+'P a K'!K9</f>
        <v>14802</v>
      </c>
      <c r="J9" s="273">
        <f>+'P a K'!L9</f>
        <v>14579</v>
      </c>
      <c r="K9" s="274">
        <f>+'P a K'!M9</f>
        <v>223</v>
      </c>
      <c r="L9" s="275">
        <f>I9*1000/$L$31</f>
        <v>39.85471150972404</v>
      </c>
      <c r="M9" s="550"/>
    </row>
    <row r="10" spans="1:13" ht="21.75" customHeight="1">
      <c r="A10" s="270" t="s">
        <v>78</v>
      </c>
      <c r="B10" s="271" t="s">
        <v>79</v>
      </c>
      <c r="C10" s="272">
        <f>+'P a K'!E15</f>
        <v>10169</v>
      </c>
      <c r="D10" s="273">
        <f>+'P a K'!F15</f>
        <v>9711</v>
      </c>
      <c r="E10" s="273">
        <f>+'P a K'!G15</f>
        <v>458</v>
      </c>
      <c r="F10" s="272">
        <f>+'P a K'!H15</f>
        <v>0</v>
      </c>
      <c r="G10" s="273">
        <f>+'P a K'!I15</f>
        <v>0</v>
      </c>
      <c r="H10" s="273">
        <f>+'P a K'!J15</f>
        <v>0</v>
      </c>
      <c r="I10" s="272">
        <f>+'P a K'!K15</f>
        <v>10169</v>
      </c>
      <c r="J10" s="273">
        <f>+'P a K'!L15</f>
        <v>9711</v>
      </c>
      <c r="K10" s="274">
        <f>+'P a K'!M15</f>
        <v>458</v>
      </c>
      <c r="L10" s="275">
        <f aca="true" t="shared" si="0" ref="L10:L28">I10*1000/$L$31</f>
        <v>27.380256812753938</v>
      </c>
      <c r="M10" s="550"/>
    </row>
    <row r="11" spans="1:13" ht="21.75" customHeight="1">
      <c r="A11" s="270" t="s">
        <v>80</v>
      </c>
      <c r="B11" s="271" t="s">
        <v>81</v>
      </c>
      <c r="C11" s="272">
        <f>+'P a K'!E23</f>
        <v>2389934</v>
      </c>
      <c r="D11" s="273">
        <f>+'P a K'!F23</f>
        <v>2195135</v>
      </c>
      <c r="E11" s="273">
        <f>+'P a K'!G23</f>
        <v>194799</v>
      </c>
      <c r="F11" s="272">
        <f>+'P a K'!H23</f>
        <v>459539</v>
      </c>
      <c r="G11" s="273">
        <f>+'P a K'!I23</f>
        <v>454217</v>
      </c>
      <c r="H11" s="273">
        <f>+'P a K'!J23</f>
        <v>5322</v>
      </c>
      <c r="I11" s="272">
        <f>+'P a K'!K23</f>
        <v>2849473</v>
      </c>
      <c r="J11" s="273">
        <f>+'P a K'!L23</f>
        <v>2649352</v>
      </c>
      <c r="K11" s="274">
        <f>+'P a K'!M23</f>
        <v>200121</v>
      </c>
      <c r="L11" s="275">
        <f t="shared" si="0"/>
        <v>7672.268907563025</v>
      </c>
      <c r="M11" s="550">
        <v>8620</v>
      </c>
    </row>
    <row r="12" spans="1:13" ht="21.75" customHeight="1">
      <c r="A12" s="270" t="s">
        <v>82</v>
      </c>
      <c r="B12" s="271" t="s">
        <v>83</v>
      </c>
      <c r="C12" s="272">
        <f>+'P a K'!E32</f>
        <v>16751</v>
      </c>
      <c r="D12" s="273">
        <f>+'P a K'!F32</f>
        <v>15894</v>
      </c>
      <c r="E12" s="273">
        <f>+'P a K'!G32</f>
        <v>857</v>
      </c>
      <c r="F12" s="272">
        <f>+'P a K'!H32</f>
        <v>573558</v>
      </c>
      <c r="G12" s="273">
        <f>+'P a K'!I32</f>
        <v>573053</v>
      </c>
      <c r="H12" s="273">
        <f>+'P a K'!J32</f>
        <v>505</v>
      </c>
      <c r="I12" s="272">
        <f>+'P a K'!K32</f>
        <v>590309</v>
      </c>
      <c r="J12" s="273">
        <f>+'P a K'!L32</f>
        <v>588947</v>
      </c>
      <c r="K12" s="274">
        <f>+'P a K'!M32</f>
        <v>1362</v>
      </c>
      <c r="L12" s="275">
        <f t="shared" si="0"/>
        <v>1589.4200038233814</v>
      </c>
      <c r="M12" s="550">
        <v>1382</v>
      </c>
    </row>
    <row r="13" spans="1:13" ht="21.75" customHeight="1">
      <c r="A13" s="270" t="s">
        <v>217</v>
      </c>
      <c r="B13" s="271" t="s">
        <v>345</v>
      </c>
      <c r="C13" s="272">
        <f>+'P a K'!E45+'P a K'!E48</f>
        <v>373169</v>
      </c>
      <c r="D13" s="273">
        <f>+'P a K'!F45</f>
        <v>36601</v>
      </c>
      <c r="E13" s="273">
        <f>+'P a K'!G45+'P a K'!G48</f>
        <v>336568</v>
      </c>
      <c r="F13" s="272">
        <f>+'P a K'!H45</f>
        <v>229364</v>
      </c>
      <c r="G13" s="273">
        <f>+'P a K'!I45</f>
        <v>196842</v>
      </c>
      <c r="H13" s="273">
        <f>+'P a K'!J45</f>
        <v>32522</v>
      </c>
      <c r="I13" s="272">
        <f>+'P a K'!K45+'P a K'!K48</f>
        <v>602533</v>
      </c>
      <c r="J13" s="273">
        <f>+'P a K'!L45</f>
        <v>233443</v>
      </c>
      <c r="K13" s="274">
        <f>+'P a K'!M45+'P a K'!M48</f>
        <v>369090</v>
      </c>
      <c r="L13" s="275">
        <f t="shared" si="0"/>
        <v>1622.333393466326</v>
      </c>
      <c r="M13" s="550">
        <v>1499</v>
      </c>
    </row>
    <row r="14" spans="1:13" ht="21.75" customHeight="1">
      <c r="A14" s="270" t="s">
        <v>84</v>
      </c>
      <c r="B14" s="271" t="s">
        <v>85</v>
      </c>
      <c r="C14" s="272">
        <f>+'P a K'!E66</f>
        <v>852513</v>
      </c>
      <c r="D14" s="273">
        <f>+'P a K'!F66</f>
        <v>808256</v>
      </c>
      <c r="E14" s="273">
        <f>+'P a K'!G66</f>
        <v>44257</v>
      </c>
      <c r="F14" s="272">
        <f>+'P a K'!H66</f>
        <v>173308</v>
      </c>
      <c r="G14" s="273">
        <f>+'P a K'!I66</f>
        <v>172580</v>
      </c>
      <c r="H14" s="273">
        <f>+'P a K'!J66</f>
        <v>728</v>
      </c>
      <c r="I14" s="272">
        <f>+'P a K'!K66</f>
        <v>1025821</v>
      </c>
      <c r="J14" s="273">
        <f>+'P a K'!L66</f>
        <v>980836</v>
      </c>
      <c r="K14" s="274">
        <f>+'P a K'!M66</f>
        <v>44985</v>
      </c>
      <c r="L14" s="275">
        <f t="shared" si="0"/>
        <v>2762.045670559156</v>
      </c>
      <c r="M14" s="550">
        <v>3019</v>
      </c>
    </row>
    <row r="15" spans="1:13" ht="21.75" customHeight="1">
      <c r="A15" s="270" t="s">
        <v>86</v>
      </c>
      <c r="B15" s="271" t="s">
        <v>87</v>
      </c>
      <c r="C15" s="272">
        <f>+'P a K'!E72</f>
        <v>195499</v>
      </c>
      <c r="D15" s="273">
        <f>+'P a K'!F72</f>
        <v>168492</v>
      </c>
      <c r="E15" s="273">
        <f>+'P a K'!G72</f>
        <v>27007</v>
      </c>
      <c r="F15" s="272">
        <f>+'P a K'!H72</f>
        <v>78774</v>
      </c>
      <c r="G15" s="273">
        <f>+'P a K'!I72</f>
        <v>69734</v>
      </c>
      <c r="H15" s="273">
        <f>+'P a K'!J72</f>
        <v>9040</v>
      </c>
      <c r="I15" s="272">
        <f>+'P a K'!K72</f>
        <v>274273</v>
      </c>
      <c r="J15" s="273">
        <f>+'P a K'!L72</f>
        <v>238226</v>
      </c>
      <c r="K15" s="274">
        <f>+'P a K'!M72</f>
        <v>36047</v>
      </c>
      <c r="L15" s="275">
        <f t="shared" si="0"/>
        <v>738.4861025473951</v>
      </c>
      <c r="M15" s="550">
        <v>1633</v>
      </c>
    </row>
    <row r="16" spans="1:13" ht="21.75" customHeight="1">
      <c r="A16" s="270" t="s">
        <v>88</v>
      </c>
      <c r="B16" s="271" t="s">
        <v>89</v>
      </c>
      <c r="C16" s="272">
        <f>+'P a K'!E82</f>
        <v>146634</v>
      </c>
      <c r="D16" s="273">
        <f>+'P a K'!F82</f>
        <v>141668</v>
      </c>
      <c r="E16" s="276">
        <f>+'P a K'!G82</f>
        <v>4966</v>
      </c>
      <c r="F16" s="272">
        <f>+'P a K'!H82</f>
        <v>151980</v>
      </c>
      <c r="G16" s="273">
        <f>+'P a K'!I82</f>
        <v>151980</v>
      </c>
      <c r="H16" s="273">
        <f>+'P a K'!J82</f>
        <v>0</v>
      </c>
      <c r="I16" s="272">
        <f>+'P a K'!K82</f>
        <v>298614</v>
      </c>
      <c r="J16" s="273">
        <f>+'P a K'!L82</f>
        <v>293648</v>
      </c>
      <c r="K16" s="274">
        <f>+'P a K'!M82</f>
        <v>4966</v>
      </c>
      <c r="L16" s="275">
        <f t="shared" si="0"/>
        <v>804.0247819730263</v>
      </c>
      <c r="M16" s="550">
        <v>648</v>
      </c>
    </row>
    <row r="17" spans="1:13" ht="21.75" customHeight="1">
      <c r="A17" s="270" t="s">
        <v>90</v>
      </c>
      <c r="B17" s="271" t="s">
        <v>183</v>
      </c>
      <c r="C17" s="272">
        <f>+'P a K'!E94</f>
        <v>991628</v>
      </c>
      <c r="D17" s="273">
        <f>+'P a K'!F94</f>
        <v>881405</v>
      </c>
      <c r="E17" s="276">
        <f>+'P a K'!G94</f>
        <v>110223</v>
      </c>
      <c r="F17" s="272">
        <f>+'P a K'!H94</f>
        <v>1379800</v>
      </c>
      <c r="G17" s="273">
        <f>+'P a K'!I94</f>
        <v>945507</v>
      </c>
      <c r="H17" s="273">
        <f>+'P a K'!J94</f>
        <v>434293</v>
      </c>
      <c r="I17" s="272">
        <f>+'P a K'!K94</f>
        <v>2371428</v>
      </c>
      <c r="J17" s="273">
        <f>+'P a K'!L94</f>
        <v>1826912</v>
      </c>
      <c r="K17" s="274">
        <f>+'P a K'!M94</f>
        <v>544516</v>
      </c>
      <c r="L17" s="275">
        <f t="shared" si="0"/>
        <v>6385.122200113625</v>
      </c>
      <c r="M17" s="550">
        <v>5668</v>
      </c>
    </row>
    <row r="18" spans="1:13" ht="21.75" customHeight="1">
      <c r="A18" s="270" t="s">
        <v>92</v>
      </c>
      <c r="B18" s="271" t="s">
        <v>93</v>
      </c>
      <c r="C18" s="272">
        <f>+'P a K'!E110</f>
        <v>624465</v>
      </c>
      <c r="D18" s="273">
        <f>+'P a K'!F110</f>
        <v>473429</v>
      </c>
      <c r="E18" s="276">
        <f>+'P a K'!G110</f>
        <v>151036</v>
      </c>
      <c r="F18" s="272">
        <f>+'P a K'!H110</f>
        <v>105577</v>
      </c>
      <c r="G18" s="273">
        <f>+'P a K'!I110</f>
        <v>103087</v>
      </c>
      <c r="H18" s="273">
        <f>+'P a K'!J110</f>
        <v>2490</v>
      </c>
      <c r="I18" s="272">
        <f>+'P a K'!K110</f>
        <v>730042</v>
      </c>
      <c r="J18" s="273">
        <f>+'P a K'!L110</f>
        <v>576516</v>
      </c>
      <c r="K18" s="274">
        <f>+'P a K'!M110</f>
        <v>153526</v>
      </c>
      <c r="L18" s="275">
        <f t="shared" si="0"/>
        <v>1965.6541886219402</v>
      </c>
      <c r="M18" s="550">
        <v>2268</v>
      </c>
    </row>
    <row r="19" spans="1:13" ht="21.75" customHeight="1">
      <c r="A19" s="270" t="s">
        <v>388</v>
      </c>
      <c r="B19" s="271" t="s">
        <v>391</v>
      </c>
      <c r="C19" s="272">
        <f>+'P a K'!E112</f>
        <v>14900</v>
      </c>
      <c r="D19" s="273">
        <f>+'P a K'!F112</f>
        <v>14900</v>
      </c>
      <c r="E19" s="276">
        <f>+'P a K'!G112</f>
        <v>0</v>
      </c>
      <c r="F19" s="272">
        <f>+'P a K'!H112</f>
        <v>0</v>
      </c>
      <c r="G19" s="273">
        <f>+'P a K'!I112</f>
        <v>0</v>
      </c>
      <c r="H19" s="273">
        <f>+'P a K'!J112</f>
        <v>0</v>
      </c>
      <c r="I19" s="272">
        <f>+'P a K'!K112</f>
        <v>14900</v>
      </c>
      <c r="J19" s="273">
        <f>+'P a K'!L112</f>
        <v>14900</v>
      </c>
      <c r="K19" s="274">
        <f>+'P a K'!M112</f>
        <v>0</v>
      </c>
      <c r="L19" s="275">
        <f t="shared" si="0"/>
        <v>40.118578671455765</v>
      </c>
      <c r="M19" s="550"/>
    </row>
    <row r="20" spans="1:13" ht="21.75" customHeight="1">
      <c r="A20" s="277">
        <v>41</v>
      </c>
      <c r="B20" s="271" t="s">
        <v>141</v>
      </c>
      <c r="C20" s="272">
        <f>+'P a K'!E122</f>
        <v>10058</v>
      </c>
      <c r="D20" s="273">
        <f>+'P a K'!F122</f>
        <v>0</v>
      </c>
      <c r="E20" s="276">
        <f>+'P a K'!G122</f>
        <v>10058</v>
      </c>
      <c r="F20" s="272">
        <f>+'P a K'!H122</f>
        <v>0</v>
      </c>
      <c r="G20" s="273">
        <f>+'P a K'!I122</f>
        <v>0</v>
      </c>
      <c r="H20" s="273">
        <f>+'P a K'!J122</f>
        <v>0</v>
      </c>
      <c r="I20" s="272">
        <f>+'P a K'!K122</f>
        <v>10058</v>
      </c>
      <c r="J20" s="273">
        <f>+'P a K'!L122</f>
        <v>0</v>
      </c>
      <c r="K20" s="274">
        <f>+'P a K'!M122</f>
        <v>10058</v>
      </c>
      <c r="L20" s="275">
        <f t="shared" si="0"/>
        <v>27.081386864261887</v>
      </c>
      <c r="M20" s="550"/>
    </row>
    <row r="21" spans="1:13" ht="21.75" customHeight="1">
      <c r="A21" s="270" t="s">
        <v>94</v>
      </c>
      <c r="B21" s="303" t="s">
        <v>405</v>
      </c>
      <c r="C21" s="272">
        <f>+'P a K'!E141</f>
        <v>415712</v>
      </c>
      <c r="D21" s="273">
        <f>+'P a K'!F141</f>
        <v>303047</v>
      </c>
      <c r="E21" s="276">
        <f>+'P a K'!G141</f>
        <v>112665</v>
      </c>
      <c r="F21" s="272">
        <f>+'P a K'!H141</f>
        <v>79254</v>
      </c>
      <c r="G21" s="273">
        <f>+'P a K'!I141</f>
        <v>78284</v>
      </c>
      <c r="H21" s="273">
        <f>+'P a K'!J141</f>
        <v>970</v>
      </c>
      <c r="I21" s="272">
        <f>+'P a K'!K141</f>
        <v>494966</v>
      </c>
      <c r="J21" s="273">
        <f>+'P a K'!L141</f>
        <v>381331</v>
      </c>
      <c r="K21" s="274">
        <f>+'P a K'!M141</f>
        <v>113635</v>
      </c>
      <c r="L21" s="275">
        <f t="shared" si="0"/>
        <v>1332.7068732010587</v>
      </c>
      <c r="M21" s="550">
        <v>1397</v>
      </c>
    </row>
    <row r="22" spans="1:13" ht="21.75" customHeight="1">
      <c r="A22" s="270" t="s">
        <v>95</v>
      </c>
      <c r="B22" s="271" t="s">
        <v>243</v>
      </c>
      <c r="C22" s="272">
        <f>+'P a K'!E147</f>
        <v>2792</v>
      </c>
      <c r="D22" s="273">
        <f>+'P a K'!F147</f>
        <v>2008</v>
      </c>
      <c r="E22" s="276">
        <f>+'P a K'!G147</f>
        <v>784</v>
      </c>
      <c r="F22" s="272">
        <f>+'P a K'!H147</f>
        <v>180</v>
      </c>
      <c r="G22" s="273">
        <f>+'P a K'!I147</f>
        <v>0</v>
      </c>
      <c r="H22" s="273">
        <f>+'P a K'!J147</f>
        <v>180</v>
      </c>
      <c r="I22" s="272">
        <f>+'P a K'!K147</f>
        <v>2972</v>
      </c>
      <c r="J22" s="273">
        <f>+'P a K'!L147</f>
        <v>2008</v>
      </c>
      <c r="K22" s="274">
        <f>+'P a K'!M147</f>
        <v>964</v>
      </c>
      <c r="L22" s="275">
        <f t="shared" si="0"/>
        <v>8.002175557823257</v>
      </c>
      <c r="M22" s="550"/>
    </row>
    <row r="23" spans="1:13" ht="21.75" customHeight="1">
      <c r="A23" s="270" t="s">
        <v>96</v>
      </c>
      <c r="B23" s="271" t="s">
        <v>97</v>
      </c>
      <c r="C23" s="272">
        <f>+'P a K'!E152</f>
        <v>342029</v>
      </c>
      <c r="D23" s="273">
        <f>+'P a K'!F152</f>
        <v>341195</v>
      </c>
      <c r="E23" s="276">
        <f>+'P a K'!G152</f>
        <v>834</v>
      </c>
      <c r="F23" s="272">
        <f>+'P a K'!H152</f>
        <v>15350</v>
      </c>
      <c r="G23" s="273">
        <f>+'P a K'!I152</f>
        <v>15000</v>
      </c>
      <c r="H23" s="273">
        <f>+'P a K'!J152</f>
        <v>350</v>
      </c>
      <c r="I23" s="272">
        <f>+'P a K'!K152</f>
        <v>357379</v>
      </c>
      <c r="J23" s="273">
        <f>+'P a K'!L152</f>
        <v>356195</v>
      </c>
      <c r="K23" s="274">
        <f>+'P a K'!M152</f>
        <v>1184</v>
      </c>
      <c r="L23" s="275">
        <f t="shared" si="0"/>
        <v>962.2508407400128</v>
      </c>
      <c r="M23" s="550">
        <v>964</v>
      </c>
    </row>
    <row r="24" spans="1:13" ht="21.75" customHeight="1">
      <c r="A24" s="270" t="s">
        <v>142</v>
      </c>
      <c r="B24" s="271" t="s">
        <v>143</v>
      </c>
      <c r="C24" s="272">
        <f>+'P a K'!E157</f>
        <v>9161</v>
      </c>
      <c r="D24" s="273">
        <f>+'P a K'!F157</f>
        <v>3000</v>
      </c>
      <c r="E24" s="276">
        <f>+'P a K'!G157</f>
        <v>6161</v>
      </c>
      <c r="F24" s="272">
        <f>+'P a K'!H157</f>
        <v>668</v>
      </c>
      <c r="G24" s="273">
        <f>+'P a K'!I157</f>
        <v>0</v>
      </c>
      <c r="H24" s="273">
        <f>+'P a K'!J157</f>
        <v>668</v>
      </c>
      <c r="I24" s="272">
        <f>+'P a K'!K157</f>
        <v>9829</v>
      </c>
      <c r="J24" s="273">
        <f>+'P a K'!L157</f>
        <v>3000</v>
      </c>
      <c r="K24" s="274">
        <f>+'P a K'!M157</f>
        <v>6829</v>
      </c>
      <c r="L24" s="275">
        <f t="shared" si="0"/>
        <v>26.464799312868372</v>
      </c>
      <c r="M24" s="550"/>
    </row>
    <row r="25" spans="1:13" ht="21.75" customHeight="1">
      <c r="A25" s="270" t="s">
        <v>98</v>
      </c>
      <c r="B25" s="271" t="s">
        <v>295</v>
      </c>
      <c r="C25" s="272">
        <f>+'P a K'!E163</f>
        <v>1514803</v>
      </c>
      <c r="D25" s="273">
        <f>+'P a K'!F163</f>
        <v>892707</v>
      </c>
      <c r="E25" s="276">
        <f>+'P a K'!G163</f>
        <v>622481</v>
      </c>
      <c r="F25" s="272">
        <f>+'P a K'!H163</f>
        <v>95376</v>
      </c>
      <c r="G25" s="273">
        <f>+'P a K'!I163</f>
        <v>89370</v>
      </c>
      <c r="H25" s="273">
        <f>+'P a K'!J163</f>
        <v>6006</v>
      </c>
      <c r="I25" s="272">
        <f>+'P a K'!K163</f>
        <v>1610179</v>
      </c>
      <c r="J25" s="273">
        <f>+'P a K'!L163</f>
        <v>982077</v>
      </c>
      <c r="K25" s="274">
        <f>+'P a K'!M163</f>
        <v>628487</v>
      </c>
      <c r="L25" s="275">
        <f t="shared" si="0"/>
        <v>4335.442475612482</v>
      </c>
      <c r="M25" s="550">
        <v>4362</v>
      </c>
    </row>
    <row r="26" spans="1:13" ht="21.75" customHeight="1">
      <c r="A26" s="270" t="s">
        <v>99</v>
      </c>
      <c r="B26" s="271" t="s">
        <v>261</v>
      </c>
      <c r="C26" s="272">
        <f>+'P a K'!E168</f>
        <v>15835</v>
      </c>
      <c r="D26" s="273">
        <f>+'P a K'!F168</f>
        <v>14872</v>
      </c>
      <c r="E26" s="276">
        <f>+'P a K'!G168</f>
        <v>963</v>
      </c>
      <c r="F26" s="272">
        <f>+'P a K'!H168</f>
        <v>2796</v>
      </c>
      <c r="G26" s="273">
        <f>+'P a K'!I168</f>
        <v>1450</v>
      </c>
      <c r="H26" s="273">
        <f>+'P a K'!J168</f>
        <v>1346</v>
      </c>
      <c r="I26" s="272">
        <f>+'P a K'!K168</f>
        <v>18631</v>
      </c>
      <c r="J26" s="273">
        <f>+'P a K'!L168</f>
        <v>16322</v>
      </c>
      <c r="K26" s="274">
        <f>+'P a K'!M168</f>
        <v>2309</v>
      </c>
      <c r="L26" s="275">
        <f t="shared" si="0"/>
        <v>50.16437847167063</v>
      </c>
      <c r="M26" s="550"/>
    </row>
    <row r="27" spans="1:13" ht="21.75" customHeight="1">
      <c r="A27" s="270" t="s">
        <v>100</v>
      </c>
      <c r="B27" s="271" t="s">
        <v>101</v>
      </c>
      <c r="C27" s="272">
        <f>+'P a K'!E173</f>
        <v>641632</v>
      </c>
      <c r="D27" s="273">
        <f>+'P a K'!F173</f>
        <v>616646</v>
      </c>
      <c r="E27" s="276">
        <f>+'P a K'!G173</f>
        <v>24986</v>
      </c>
      <c r="F27" s="272">
        <f>+'P a K'!H173</f>
        <v>0</v>
      </c>
      <c r="G27" s="273">
        <f>+'P a K'!I173</f>
        <v>0</v>
      </c>
      <c r="H27" s="273">
        <f>+'P a K'!J173</f>
        <v>0</v>
      </c>
      <c r="I27" s="272">
        <f>+'P a K'!K173</f>
        <v>641632</v>
      </c>
      <c r="J27" s="273">
        <f>+'P a K'!L173</f>
        <v>616646</v>
      </c>
      <c r="K27" s="274">
        <f>+'P a K'!M173</f>
        <v>24986</v>
      </c>
      <c r="L27" s="275">
        <f t="shared" si="0"/>
        <v>1727.6083134311077</v>
      </c>
      <c r="M27" s="550">
        <v>1128</v>
      </c>
    </row>
    <row r="28" spans="1:13" ht="21.75" customHeight="1">
      <c r="A28" s="270" t="s">
        <v>102</v>
      </c>
      <c r="B28" s="271" t="s">
        <v>298</v>
      </c>
      <c r="C28" s="272">
        <f>+'P a K'!E176</f>
        <v>21599</v>
      </c>
      <c r="D28" s="273">
        <f>+'P a K'!F176</f>
        <v>999700</v>
      </c>
      <c r="E28" s="276">
        <f>+'P a K'!G176</f>
        <v>5649</v>
      </c>
      <c r="F28" s="272">
        <f>+'P a K'!H176</f>
        <v>74</v>
      </c>
      <c r="G28" s="273">
        <f>+'P a K'!I176</f>
        <v>0</v>
      </c>
      <c r="H28" s="273">
        <f>+'P a K'!J176</f>
        <v>74</v>
      </c>
      <c r="I28" s="272">
        <f>+'P a K'!K176</f>
        <v>21673</v>
      </c>
      <c r="J28" s="273">
        <f>+'P a K'!L176</f>
        <v>999700</v>
      </c>
      <c r="K28" s="274">
        <f>+'P a K'!M176</f>
        <v>5723</v>
      </c>
      <c r="L28" s="275">
        <f t="shared" si="0"/>
        <v>58.355030573587975</v>
      </c>
      <c r="M28" s="550"/>
    </row>
    <row r="29" spans="1:13" ht="21.75" customHeight="1" thickBot="1">
      <c r="A29" s="278"/>
      <c r="B29" s="279" t="s">
        <v>72</v>
      </c>
      <c r="C29" s="280">
        <f>SUM(C9:C28)</f>
        <v>8604085</v>
      </c>
      <c r="D29" s="281">
        <f>SUM(D9:D28)</f>
        <v>7933245</v>
      </c>
      <c r="E29" s="281">
        <f>SUM(E9:E28)</f>
        <v>1654975</v>
      </c>
      <c r="F29" s="280">
        <f>SUM(F9:F28)</f>
        <v>3345598</v>
      </c>
      <c r="G29" s="281">
        <f>SUM(G8:G28)</f>
        <v>2851104</v>
      </c>
      <c r="H29" s="281">
        <f aca="true" t="shared" si="1" ref="H29:M29">SUM(H9:H28)</f>
        <v>494494</v>
      </c>
      <c r="I29" s="280">
        <f t="shared" si="1"/>
        <v>11949683</v>
      </c>
      <c r="J29" s="281">
        <f t="shared" si="1"/>
        <v>10784349</v>
      </c>
      <c r="K29" s="282">
        <f t="shared" si="1"/>
        <v>2149469</v>
      </c>
      <c r="L29" s="283">
        <f t="shared" si="1"/>
        <v>32174.785069426685</v>
      </c>
      <c r="M29" s="551">
        <f t="shared" si="1"/>
        <v>32588</v>
      </c>
    </row>
    <row r="30" ht="21.75" customHeight="1">
      <c r="L30" s="255"/>
    </row>
    <row r="31" spans="1:12" ht="21.75" customHeight="1">
      <c r="A31" s="254" t="s">
        <v>223</v>
      </c>
      <c r="I31" s="358"/>
      <c r="L31" s="560">
        <v>371399</v>
      </c>
    </row>
    <row r="32" spans="12:13" ht="21.75" customHeight="1">
      <c r="L32" s="255"/>
      <c r="M32" s="552"/>
    </row>
    <row r="35" ht="20.25">
      <c r="M35" s="552"/>
    </row>
  </sheetData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600" verticalDpi="600" orientation="landscape" paperSize="9" scale="54" r:id="rId1"/>
  <headerFooter alignWithMargins="0">
    <oddHeader xml:space="preserve">&amp;R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29"/>
  <sheetViews>
    <sheetView showZeros="0" zoomScaleSheetLayoutView="10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27" sqref="D27"/>
    </sheetView>
  </sheetViews>
  <sheetFormatPr defaultColWidth="8.796875" defaultRowHeight="15"/>
  <cols>
    <col min="1" max="2" width="6.19921875" style="197" customWidth="1"/>
    <col min="3" max="3" width="6.19921875" style="250" customWidth="1"/>
    <col min="4" max="4" width="39.8984375" style="251" customWidth="1"/>
    <col min="5" max="5" width="10.09765625" style="252" customWidth="1"/>
    <col min="6" max="13" width="10.09765625" style="197" customWidth="1"/>
    <col min="14" max="16384" width="7.09765625" style="197" customWidth="1"/>
  </cols>
  <sheetData>
    <row r="1" spans="1:13" ht="15.75">
      <c r="A1" s="576" t="s">
        <v>144</v>
      </c>
      <c r="B1" s="577" t="s">
        <v>104</v>
      </c>
      <c r="C1" s="577" t="s">
        <v>105</v>
      </c>
      <c r="D1" s="580" t="s">
        <v>145</v>
      </c>
      <c r="E1" s="83" t="s">
        <v>190</v>
      </c>
      <c r="F1" s="84"/>
      <c r="G1" s="85"/>
      <c r="H1" s="83" t="s">
        <v>191</v>
      </c>
      <c r="I1" s="84"/>
      <c r="J1" s="85"/>
      <c r="K1" s="83" t="s">
        <v>192</v>
      </c>
      <c r="L1" s="84"/>
      <c r="M1" s="86"/>
    </row>
    <row r="2" spans="1:13" ht="26.25" thickBot="1">
      <c r="A2" s="568"/>
      <c r="B2" s="578"/>
      <c r="C2" s="579"/>
      <c r="D2" s="581"/>
      <c r="E2" s="332" t="s">
        <v>222</v>
      </c>
      <c r="F2" s="333" t="s">
        <v>225</v>
      </c>
      <c r="G2" s="562" t="s">
        <v>48</v>
      </c>
      <c r="H2" s="332" t="s">
        <v>222</v>
      </c>
      <c r="I2" s="333" t="s">
        <v>225</v>
      </c>
      <c r="J2" s="333" t="s">
        <v>48</v>
      </c>
      <c r="K2" s="332" t="s">
        <v>222</v>
      </c>
      <c r="L2" s="333" t="s">
        <v>225</v>
      </c>
      <c r="M2" s="342" t="s">
        <v>48</v>
      </c>
    </row>
    <row r="3" spans="1:13" ht="12.75">
      <c r="A3" s="350"/>
      <c r="B3" s="351"/>
      <c r="C3" s="352"/>
      <c r="D3" s="353"/>
      <c r="E3" s="354"/>
      <c r="F3" s="355"/>
      <c r="G3" s="355"/>
      <c r="H3" s="354"/>
      <c r="I3" s="355"/>
      <c r="J3" s="355"/>
      <c r="K3" s="354"/>
      <c r="L3" s="355"/>
      <c r="M3" s="356"/>
    </row>
    <row r="4" spans="1:13" ht="12.75">
      <c r="A4" s="198" t="str">
        <f>MID(C4,1,1)</f>
        <v>1</v>
      </c>
      <c r="B4" s="199" t="str">
        <f>MID(C4,1,2)</f>
        <v>10</v>
      </c>
      <c r="C4" s="199">
        <v>1014</v>
      </c>
      <c r="D4" s="200" t="s">
        <v>146</v>
      </c>
      <c r="E4" s="201">
        <f>+F4+G4</f>
        <v>14672</v>
      </c>
      <c r="F4" s="202">
        <v>14509</v>
      </c>
      <c r="G4" s="202">
        <v>163</v>
      </c>
      <c r="H4" s="201">
        <f>+I4+J4</f>
        <v>0</v>
      </c>
      <c r="I4" s="202"/>
      <c r="J4" s="202"/>
      <c r="K4" s="390">
        <f>+L4+M4</f>
        <v>14672</v>
      </c>
      <c r="L4" s="202">
        <f aca="true" t="shared" si="0" ref="L4:M8">+F4+I4</f>
        <v>14509</v>
      </c>
      <c r="M4" s="388">
        <f t="shared" si="0"/>
        <v>163</v>
      </c>
    </row>
    <row r="5" spans="1:13" ht="12.75">
      <c r="A5" s="203" t="str">
        <f>MID(C5,1,1)</f>
        <v>1</v>
      </c>
      <c r="B5" s="204" t="str">
        <f>MID(C5,1,2)</f>
        <v>10</v>
      </c>
      <c r="C5" s="199">
        <v>1019</v>
      </c>
      <c r="D5" s="200" t="s">
        <v>262</v>
      </c>
      <c r="E5" s="201">
        <f>+F5+G5</f>
        <v>30</v>
      </c>
      <c r="F5" s="202"/>
      <c r="G5" s="202">
        <v>30</v>
      </c>
      <c r="H5" s="201">
        <f>+I5+J5</f>
        <v>0</v>
      </c>
      <c r="I5" s="202"/>
      <c r="J5" s="202"/>
      <c r="K5" s="390">
        <f>+L5+M5</f>
        <v>30</v>
      </c>
      <c r="L5" s="202">
        <f t="shared" si="0"/>
        <v>0</v>
      </c>
      <c r="M5" s="388">
        <f t="shared" si="0"/>
        <v>30</v>
      </c>
    </row>
    <row r="6" spans="1:13" ht="12.75">
      <c r="A6" s="203" t="str">
        <f>MID(C6,1,1)</f>
        <v>1</v>
      </c>
      <c r="B6" s="204" t="str">
        <f>MID(C6,1,2)</f>
        <v>10</v>
      </c>
      <c r="C6" s="204">
        <v>1037</v>
      </c>
      <c r="D6" s="205" t="s">
        <v>147</v>
      </c>
      <c r="E6" s="201">
        <f>+F6+G6</f>
        <v>70</v>
      </c>
      <c r="F6" s="311">
        <v>70</v>
      </c>
      <c r="G6" s="206"/>
      <c r="H6" s="201">
        <f>+I6+J6</f>
        <v>0</v>
      </c>
      <c r="I6" s="311"/>
      <c r="J6" s="206"/>
      <c r="K6" s="390">
        <f>+L6+M6</f>
        <v>70</v>
      </c>
      <c r="L6" s="202">
        <f t="shared" si="0"/>
        <v>70</v>
      </c>
      <c r="M6" s="388">
        <f t="shared" si="0"/>
        <v>0</v>
      </c>
    </row>
    <row r="7" spans="1:13" ht="12.75">
      <c r="A7" s="203" t="str">
        <f>MID(C7,1,1)</f>
        <v>1</v>
      </c>
      <c r="B7" s="204" t="str">
        <f>MID(C7,1,2)</f>
        <v>10</v>
      </c>
      <c r="C7" s="204">
        <v>1039</v>
      </c>
      <c r="D7" s="242" t="s">
        <v>437</v>
      </c>
      <c r="E7" s="201">
        <f>+F7+G7</f>
        <v>15</v>
      </c>
      <c r="F7" s="311"/>
      <c r="G7" s="206">
        <v>15</v>
      </c>
      <c r="H7" s="201">
        <f>+I7+J7</f>
        <v>0</v>
      </c>
      <c r="I7" s="311"/>
      <c r="J7" s="561"/>
      <c r="K7" s="390">
        <f>+L7+M7</f>
        <v>15</v>
      </c>
      <c r="L7" s="202">
        <f t="shared" si="0"/>
        <v>0</v>
      </c>
      <c r="M7" s="388">
        <f t="shared" si="0"/>
        <v>15</v>
      </c>
    </row>
    <row r="8" spans="1:13" ht="12.75">
      <c r="A8" s="203" t="str">
        <f>MID(C8,1,1)</f>
        <v>1</v>
      </c>
      <c r="B8" s="204" t="str">
        <f>MID(C8,1,2)</f>
        <v>10</v>
      </c>
      <c r="C8" s="204">
        <v>1070</v>
      </c>
      <c r="D8" s="242" t="s">
        <v>438</v>
      </c>
      <c r="E8" s="201">
        <f>+F8+G8</f>
        <v>15</v>
      </c>
      <c r="F8" s="311"/>
      <c r="G8" s="206">
        <v>15</v>
      </c>
      <c r="H8" s="201">
        <f>+I8+J8</f>
        <v>0</v>
      </c>
      <c r="I8" s="311"/>
      <c r="J8" s="561"/>
      <c r="K8" s="390">
        <f>+L8+M8</f>
        <v>15</v>
      </c>
      <c r="L8" s="202">
        <f t="shared" si="0"/>
        <v>0</v>
      </c>
      <c r="M8" s="388">
        <f t="shared" si="0"/>
        <v>15</v>
      </c>
    </row>
    <row r="9" spans="1:15" ht="12.75">
      <c r="A9" s="208" t="s">
        <v>108</v>
      </c>
      <c r="B9" s="209"/>
      <c r="C9" s="210"/>
      <c r="D9" s="211"/>
      <c r="E9" s="212">
        <f aca="true" t="shared" si="1" ref="E9:M9">SUM(E4:E8)</f>
        <v>14802</v>
      </c>
      <c r="F9" s="213">
        <f t="shared" si="1"/>
        <v>14579</v>
      </c>
      <c r="G9" s="443">
        <f t="shared" si="1"/>
        <v>223</v>
      </c>
      <c r="H9" s="404">
        <f t="shared" si="1"/>
        <v>0</v>
      </c>
      <c r="I9" s="213">
        <f t="shared" si="1"/>
        <v>0</v>
      </c>
      <c r="J9" s="213">
        <f t="shared" si="1"/>
        <v>0</v>
      </c>
      <c r="K9" s="392">
        <f t="shared" si="1"/>
        <v>14802</v>
      </c>
      <c r="L9" s="213">
        <f t="shared" si="1"/>
        <v>14579</v>
      </c>
      <c r="M9" s="387">
        <f t="shared" si="1"/>
        <v>223</v>
      </c>
      <c r="N9" s="252"/>
      <c r="O9" s="252"/>
    </row>
    <row r="10" spans="1:15" ht="13.5" thickBot="1">
      <c r="A10" s="214"/>
      <c r="B10" s="215"/>
      <c r="C10" s="216"/>
      <c r="D10" s="217"/>
      <c r="E10" s="218"/>
      <c r="F10" s="312"/>
      <c r="G10" s="219"/>
      <c r="H10" s="218"/>
      <c r="I10" s="312"/>
      <c r="J10" s="219"/>
      <c r="K10" s="393"/>
      <c r="L10" s="312"/>
      <c r="M10" s="389"/>
      <c r="N10" s="252"/>
      <c r="O10" s="252"/>
    </row>
    <row r="11" spans="1:15" ht="14.25" thickBot="1" thickTop="1">
      <c r="A11" s="221" t="s">
        <v>109</v>
      </c>
      <c r="B11" s="222"/>
      <c r="C11" s="222"/>
      <c r="D11" s="223"/>
      <c r="E11" s="224">
        <f>+E9</f>
        <v>14802</v>
      </c>
      <c r="F11" s="313">
        <f>+F9</f>
        <v>14579</v>
      </c>
      <c r="G11" s="225">
        <f>+G9</f>
        <v>223</v>
      </c>
      <c r="H11" s="224">
        <f>+H9</f>
        <v>0</v>
      </c>
      <c r="I11" s="313">
        <f>I9</f>
        <v>0</v>
      </c>
      <c r="J11" s="225"/>
      <c r="K11" s="394">
        <f>+K9</f>
        <v>14802</v>
      </c>
      <c r="L11" s="313">
        <f>+L9</f>
        <v>14579</v>
      </c>
      <c r="M11" s="400">
        <f>+M9</f>
        <v>223</v>
      </c>
      <c r="N11" s="252"/>
      <c r="O11" s="252"/>
    </row>
    <row r="12" spans="1:15" ht="13.5" thickTop="1">
      <c r="A12" s="227"/>
      <c r="B12" s="199"/>
      <c r="C12" s="199"/>
      <c r="D12" s="200"/>
      <c r="E12" s="228"/>
      <c r="F12" s="314"/>
      <c r="G12" s="229"/>
      <c r="H12" s="228"/>
      <c r="I12" s="314"/>
      <c r="J12" s="229"/>
      <c r="K12" s="395"/>
      <c r="L12" s="314"/>
      <c r="M12" s="401"/>
      <c r="N12" s="252"/>
      <c r="O12" s="252"/>
    </row>
    <row r="13" spans="1:15" ht="12.75">
      <c r="A13" s="203" t="str">
        <f>MID(C13,1,1)</f>
        <v>2</v>
      </c>
      <c r="B13" s="204" t="str">
        <f>MID(C13,1,2)</f>
        <v>21</v>
      </c>
      <c r="C13" s="204">
        <v>2141</v>
      </c>
      <c r="D13" s="205" t="s">
        <v>346</v>
      </c>
      <c r="E13" s="201">
        <f>+F13+G13</f>
        <v>458</v>
      </c>
      <c r="F13" s="311"/>
      <c r="G13" s="206">
        <v>458</v>
      </c>
      <c r="H13" s="207">
        <f>+I13+J13</f>
        <v>0</v>
      </c>
      <c r="I13" s="311"/>
      <c r="J13" s="206"/>
      <c r="K13" s="391">
        <f>+L13+M13</f>
        <v>458</v>
      </c>
      <c r="L13" s="202">
        <f>+F13+I13</f>
        <v>0</v>
      </c>
      <c r="M13" s="388">
        <f>+G13+J13</f>
        <v>458</v>
      </c>
      <c r="N13" s="252"/>
      <c r="O13" s="252"/>
    </row>
    <row r="14" spans="1:15" ht="12.75">
      <c r="A14" s="203" t="str">
        <f>MID(C14,1,1)</f>
        <v>2</v>
      </c>
      <c r="B14" s="204" t="str">
        <f>MID(C14,1,2)</f>
        <v>21</v>
      </c>
      <c r="C14" s="204">
        <v>2143</v>
      </c>
      <c r="D14" s="343" t="s">
        <v>352</v>
      </c>
      <c r="E14" s="201">
        <f>+F14+G14</f>
        <v>9711</v>
      </c>
      <c r="F14" s="311">
        <v>9711</v>
      </c>
      <c r="G14" s="206"/>
      <c r="H14" s="207">
        <f>+I14+J14</f>
        <v>0</v>
      </c>
      <c r="I14" s="311"/>
      <c r="J14" s="206"/>
      <c r="K14" s="391">
        <f>+L14+M14</f>
        <v>9711</v>
      </c>
      <c r="L14" s="202">
        <f>+F14+I14</f>
        <v>9711</v>
      </c>
      <c r="M14" s="388">
        <f>+G14+J14</f>
        <v>0</v>
      </c>
      <c r="N14" s="252"/>
      <c r="O14" s="252"/>
    </row>
    <row r="15" spans="1:15" ht="12.75">
      <c r="A15" s="208" t="s">
        <v>110</v>
      </c>
      <c r="B15" s="209"/>
      <c r="C15" s="210"/>
      <c r="D15" s="211"/>
      <c r="E15" s="212">
        <f aca="true" t="shared" si="2" ref="E15:M15">SUM(E13:E14)</f>
        <v>10169</v>
      </c>
      <c r="F15" s="213">
        <f t="shared" si="2"/>
        <v>9711</v>
      </c>
      <c r="G15" s="213">
        <f t="shared" si="2"/>
        <v>458</v>
      </c>
      <c r="H15" s="212">
        <f t="shared" si="2"/>
        <v>0</v>
      </c>
      <c r="I15" s="213">
        <f t="shared" si="2"/>
        <v>0</v>
      </c>
      <c r="J15" s="213">
        <f t="shared" si="2"/>
        <v>0</v>
      </c>
      <c r="K15" s="392">
        <f t="shared" si="2"/>
        <v>10169</v>
      </c>
      <c r="L15" s="213">
        <f t="shared" si="2"/>
        <v>9711</v>
      </c>
      <c r="M15" s="387">
        <f t="shared" si="2"/>
        <v>458</v>
      </c>
      <c r="N15" s="252"/>
      <c r="O15" s="252"/>
    </row>
    <row r="16" spans="1:15" ht="12.75">
      <c r="A16" s="203"/>
      <c r="B16" s="230"/>
      <c r="C16" s="204"/>
      <c r="D16" s="205"/>
      <c r="E16" s="231"/>
      <c r="F16" s="315"/>
      <c r="G16" s="232"/>
      <c r="H16" s="231"/>
      <c r="I16" s="315"/>
      <c r="J16" s="232"/>
      <c r="K16" s="396"/>
      <c r="L16" s="315"/>
      <c r="M16" s="403"/>
      <c r="N16" s="252"/>
      <c r="O16" s="252"/>
    </row>
    <row r="17" spans="1:15" ht="12.75">
      <c r="A17" s="203" t="str">
        <f>MID(C17,1,1)</f>
        <v>2</v>
      </c>
      <c r="B17" s="204" t="str">
        <f>MID(C17,1,2)</f>
        <v>22</v>
      </c>
      <c r="C17" s="204">
        <v>2212</v>
      </c>
      <c r="D17" s="205" t="s">
        <v>148</v>
      </c>
      <c r="E17" s="201">
        <f aca="true" t="shared" si="3" ref="E17:E22">+F17+G17</f>
        <v>629758</v>
      </c>
      <c r="F17" s="311">
        <v>515859</v>
      </c>
      <c r="G17" s="206">
        <v>113899</v>
      </c>
      <c r="H17" s="207">
        <f aca="true" t="shared" si="4" ref="H17:H22">+I17+J17</f>
        <v>217692</v>
      </c>
      <c r="I17" s="311">
        <v>214300</v>
      </c>
      <c r="J17" s="206">
        <v>3392</v>
      </c>
      <c r="K17" s="391">
        <f aca="true" t="shared" si="5" ref="K17:K22">+L17+M17</f>
        <v>847450</v>
      </c>
      <c r="L17" s="202">
        <f aca="true" t="shared" si="6" ref="L17:L22">+F17+I17</f>
        <v>730159</v>
      </c>
      <c r="M17" s="388">
        <f aca="true" t="shared" si="7" ref="M17:M22">+G17+J17</f>
        <v>117291</v>
      </c>
      <c r="N17" s="252"/>
      <c r="O17" s="252"/>
    </row>
    <row r="18" spans="1:15" ht="12.75">
      <c r="A18" s="203">
        <v>2</v>
      </c>
      <c r="B18" s="204">
        <v>22</v>
      </c>
      <c r="C18" s="204">
        <v>2219</v>
      </c>
      <c r="D18" s="205" t="s">
        <v>263</v>
      </c>
      <c r="E18" s="201">
        <f t="shared" si="3"/>
        <v>84264</v>
      </c>
      <c r="F18" s="311">
        <v>3640</v>
      </c>
      <c r="G18" s="206">
        <v>80624</v>
      </c>
      <c r="H18" s="207">
        <f t="shared" si="4"/>
        <v>236247</v>
      </c>
      <c r="I18" s="311">
        <v>234917</v>
      </c>
      <c r="J18" s="206">
        <v>1330</v>
      </c>
      <c r="K18" s="391">
        <f t="shared" si="5"/>
        <v>320511</v>
      </c>
      <c r="L18" s="202">
        <f t="shared" si="6"/>
        <v>238557</v>
      </c>
      <c r="M18" s="388">
        <f t="shared" si="7"/>
        <v>81954</v>
      </c>
      <c r="N18" s="252"/>
      <c r="O18" s="252"/>
    </row>
    <row r="19" spans="1:15" ht="12.75">
      <c r="A19" s="203" t="str">
        <f>MID(C19,1,1)</f>
        <v>2</v>
      </c>
      <c r="B19" s="204" t="str">
        <f>MID(C19,1,2)</f>
        <v>22</v>
      </c>
      <c r="C19" s="204">
        <v>2223</v>
      </c>
      <c r="D19" s="205" t="s">
        <v>324</v>
      </c>
      <c r="E19" s="201">
        <f t="shared" si="3"/>
        <v>56</v>
      </c>
      <c r="F19" s="311"/>
      <c r="G19" s="206">
        <v>56</v>
      </c>
      <c r="H19" s="207">
        <f t="shared" si="4"/>
        <v>600</v>
      </c>
      <c r="I19" s="311"/>
      <c r="J19" s="206">
        <v>600</v>
      </c>
      <c r="K19" s="391">
        <f t="shared" si="5"/>
        <v>656</v>
      </c>
      <c r="L19" s="202">
        <f t="shared" si="6"/>
        <v>0</v>
      </c>
      <c r="M19" s="388">
        <f t="shared" si="7"/>
        <v>656</v>
      </c>
      <c r="N19" s="252"/>
      <c r="O19" s="252"/>
    </row>
    <row r="20" spans="1:15" ht="12.75">
      <c r="A20" s="203" t="str">
        <f>MID(C20,1,1)</f>
        <v>2</v>
      </c>
      <c r="B20" s="204" t="str">
        <f>MID(C20,1,2)</f>
        <v>22</v>
      </c>
      <c r="C20" s="204">
        <v>2229</v>
      </c>
      <c r="D20" s="205" t="s">
        <v>264</v>
      </c>
      <c r="E20" s="201">
        <f t="shared" si="3"/>
        <v>1665001</v>
      </c>
      <c r="F20" s="311">
        <v>1664781</v>
      </c>
      <c r="G20" s="206">
        <v>220</v>
      </c>
      <c r="H20" s="207">
        <f t="shared" si="4"/>
        <v>5000</v>
      </c>
      <c r="I20" s="311">
        <v>5000</v>
      </c>
      <c r="J20" s="206"/>
      <c r="K20" s="391">
        <f t="shared" si="5"/>
        <v>1670001</v>
      </c>
      <c r="L20" s="202">
        <f t="shared" si="6"/>
        <v>1669781</v>
      </c>
      <c r="M20" s="388">
        <f t="shared" si="7"/>
        <v>220</v>
      </c>
      <c r="N20" s="252"/>
      <c r="O20" s="252"/>
    </row>
    <row r="21" spans="1:15" ht="12.75">
      <c r="A21" s="203" t="str">
        <f>MID(C21,1,1)</f>
        <v>2</v>
      </c>
      <c r="B21" s="204" t="str">
        <f>MID(C21,1,2)</f>
        <v>22</v>
      </c>
      <c r="C21" s="204">
        <v>2271</v>
      </c>
      <c r="D21" s="205" t="s">
        <v>402</v>
      </c>
      <c r="E21" s="201">
        <f t="shared" si="3"/>
        <v>5355</v>
      </c>
      <c r="F21" s="311">
        <v>5355</v>
      </c>
      <c r="G21" s="206"/>
      <c r="H21" s="207">
        <f t="shared" si="4"/>
        <v>0</v>
      </c>
      <c r="I21" s="311"/>
      <c r="J21" s="206"/>
      <c r="K21" s="390">
        <f t="shared" si="5"/>
        <v>5355</v>
      </c>
      <c r="L21" s="202">
        <f t="shared" si="6"/>
        <v>5355</v>
      </c>
      <c r="M21" s="388">
        <f t="shared" si="7"/>
        <v>0</v>
      </c>
      <c r="N21" s="252"/>
      <c r="O21" s="252"/>
    </row>
    <row r="22" spans="1:15" ht="12.75">
      <c r="A22" s="203">
        <v>2</v>
      </c>
      <c r="B22" s="204">
        <v>22</v>
      </c>
      <c r="C22" s="204">
        <v>2299</v>
      </c>
      <c r="D22" s="205" t="s">
        <v>237</v>
      </c>
      <c r="E22" s="201">
        <f t="shared" si="3"/>
        <v>5500</v>
      </c>
      <c r="F22" s="311">
        <v>5500</v>
      </c>
      <c r="G22" s="206"/>
      <c r="H22" s="207">
        <f t="shared" si="4"/>
        <v>0</v>
      </c>
      <c r="I22" s="311"/>
      <c r="J22" s="206"/>
      <c r="K22" s="391">
        <f t="shared" si="5"/>
        <v>5500</v>
      </c>
      <c r="L22" s="202">
        <f t="shared" si="6"/>
        <v>5500</v>
      </c>
      <c r="M22" s="388">
        <f t="shared" si="7"/>
        <v>0</v>
      </c>
      <c r="N22" s="252"/>
      <c r="O22" s="252"/>
    </row>
    <row r="23" spans="1:15" ht="12.75">
      <c r="A23" s="208" t="s">
        <v>112</v>
      </c>
      <c r="B23" s="209"/>
      <c r="C23" s="210"/>
      <c r="D23" s="211"/>
      <c r="E23" s="212">
        <f>SUM(E17:E22)</f>
        <v>2389934</v>
      </c>
      <c r="F23" s="213">
        <f>SUM(F17:F22)</f>
        <v>2195135</v>
      </c>
      <c r="G23" s="213">
        <f>SUM(G17:G22)</f>
        <v>194799</v>
      </c>
      <c r="H23" s="212">
        <f>SUM(H17:H20)</f>
        <v>459539</v>
      </c>
      <c r="I23" s="213">
        <f>SUM(I17:I20)</f>
        <v>454217</v>
      </c>
      <c r="J23" s="213">
        <f>SUM(J17:J20)</f>
        <v>5322</v>
      </c>
      <c r="K23" s="392">
        <f>SUM(K17:K22)</f>
        <v>2849473</v>
      </c>
      <c r="L23" s="213">
        <f>SUM(L17:L22)</f>
        <v>2649352</v>
      </c>
      <c r="M23" s="387">
        <f>SUM(M17:M22)</f>
        <v>200121</v>
      </c>
      <c r="N23" s="252"/>
      <c r="O23" s="252"/>
    </row>
    <row r="24" spans="1:15" ht="12.75">
      <c r="A24" s="203"/>
      <c r="B24" s="230"/>
      <c r="C24" s="204"/>
      <c r="D24" s="205"/>
      <c r="E24" s="231"/>
      <c r="F24" s="315"/>
      <c r="G24" s="232"/>
      <c r="H24" s="231"/>
      <c r="I24" s="315"/>
      <c r="J24" s="232"/>
      <c r="K24" s="396"/>
      <c r="L24" s="315"/>
      <c r="M24" s="403"/>
      <c r="N24" s="252"/>
      <c r="O24" s="252"/>
    </row>
    <row r="25" spans="1:15" ht="12.75">
      <c r="A25" s="203" t="str">
        <f>MID(C25,1,1)</f>
        <v>2</v>
      </c>
      <c r="B25" s="204" t="str">
        <f>MID(C25,1,2)</f>
        <v>23</v>
      </c>
      <c r="C25" s="204">
        <v>2310</v>
      </c>
      <c r="D25" s="205" t="s">
        <v>149</v>
      </c>
      <c r="E25" s="201">
        <f aca="true" t="shared" si="8" ref="E25:E31">+F25+G25</f>
        <v>2899</v>
      </c>
      <c r="F25" s="311">
        <v>2894</v>
      </c>
      <c r="G25" s="206">
        <v>5</v>
      </c>
      <c r="H25" s="207">
        <f aca="true" t="shared" si="9" ref="H25:H30">+I25+J25</f>
        <v>89698</v>
      </c>
      <c r="I25" s="311">
        <v>89698</v>
      </c>
      <c r="J25" s="206"/>
      <c r="K25" s="391">
        <f aca="true" t="shared" si="10" ref="K25:K31">+L25+M25</f>
        <v>92597</v>
      </c>
      <c r="L25" s="202">
        <f aca="true" t="shared" si="11" ref="L25:L31">+F25+I25</f>
        <v>92592</v>
      </c>
      <c r="M25" s="388">
        <f aca="true" t="shared" si="12" ref="M25:M31">+G25+J25</f>
        <v>5</v>
      </c>
      <c r="N25" s="252"/>
      <c r="O25" s="252"/>
    </row>
    <row r="26" spans="1:15" ht="12.75">
      <c r="A26" s="203" t="str">
        <f>MID(C26,1,1)</f>
        <v>2</v>
      </c>
      <c r="B26" s="204" t="str">
        <f>MID(C26,1,2)</f>
        <v>23</v>
      </c>
      <c r="C26" s="204">
        <v>2321</v>
      </c>
      <c r="D26" s="205" t="s">
        <v>445</v>
      </c>
      <c r="E26" s="201">
        <f t="shared" si="8"/>
        <v>1400</v>
      </c>
      <c r="F26" s="311">
        <v>1100</v>
      </c>
      <c r="G26" s="206">
        <v>300</v>
      </c>
      <c r="H26" s="207">
        <f t="shared" si="9"/>
        <v>462152</v>
      </c>
      <c r="I26" s="311">
        <v>462152</v>
      </c>
      <c r="J26" s="206"/>
      <c r="K26" s="391">
        <f t="shared" si="10"/>
        <v>463552</v>
      </c>
      <c r="L26" s="202">
        <f t="shared" si="11"/>
        <v>463252</v>
      </c>
      <c r="M26" s="388">
        <f t="shared" si="12"/>
        <v>300</v>
      </c>
      <c r="N26" s="252"/>
      <c r="O26" s="252"/>
    </row>
    <row r="27" spans="1:15" ht="12.75">
      <c r="A27" s="203">
        <v>2</v>
      </c>
      <c r="B27" s="204">
        <v>23</v>
      </c>
      <c r="C27" s="204">
        <v>2329</v>
      </c>
      <c r="D27" s="205" t="s">
        <v>150</v>
      </c>
      <c r="E27" s="201">
        <f t="shared" si="8"/>
        <v>0</v>
      </c>
      <c r="F27" s="311"/>
      <c r="G27" s="206"/>
      <c r="H27" s="207">
        <f t="shared" si="9"/>
        <v>15703</v>
      </c>
      <c r="I27" s="311">
        <v>15703</v>
      </c>
      <c r="J27" s="206"/>
      <c r="K27" s="391">
        <f t="shared" si="10"/>
        <v>15703</v>
      </c>
      <c r="L27" s="202">
        <f t="shared" si="11"/>
        <v>15703</v>
      </c>
      <c r="M27" s="388">
        <f t="shared" si="12"/>
        <v>0</v>
      </c>
      <c r="N27" s="252"/>
      <c r="O27" s="252"/>
    </row>
    <row r="28" spans="1:15" ht="12.75">
      <c r="A28" s="203">
        <v>2</v>
      </c>
      <c r="B28" s="204">
        <v>23</v>
      </c>
      <c r="C28" s="204">
        <v>2331</v>
      </c>
      <c r="D28" s="205" t="s">
        <v>381</v>
      </c>
      <c r="E28" s="201">
        <f t="shared" si="8"/>
        <v>7800</v>
      </c>
      <c r="F28" s="311">
        <v>7800</v>
      </c>
      <c r="G28" s="206"/>
      <c r="H28" s="207">
        <f t="shared" si="9"/>
        <v>0</v>
      </c>
      <c r="I28" s="311"/>
      <c r="J28" s="206"/>
      <c r="K28" s="391">
        <f t="shared" si="10"/>
        <v>7800</v>
      </c>
      <c r="L28" s="202">
        <f t="shared" si="11"/>
        <v>7800</v>
      </c>
      <c r="M28" s="388">
        <f t="shared" si="12"/>
        <v>0</v>
      </c>
      <c r="N28" s="252"/>
      <c r="O28" s="252"/>
    </row>
    <row r="29" spans="1:15" ht="12.75">
      <c r="A29" s="203" t="str">
        <f>MID(C29,1,1)</f>
        <v>2</v>
      </c>
      <c r="B29" s="204" t="str">
        <f>MID(C29,1,2)</f>
        <v>23</v>
      </c>
      <c r="C29" s="204">
        <v>2333</v>
      </c>
      <c r="D29" s="205" t="s">
        <v>151</v>
      </c>
      <c r="E29" s="201">
        <f t="shared" si="8"/>
        <v>4647</v>
      </c>
      <c r="F29" s="311">
        <v>4100</v>
      </c>
      <c r="G29" s="206">
        <v>547</v>
      </c>
      <c r="H29" s="207">
        <f t="shared" si="9"/>
        <v>505</v>
      </c>
      <c r="I29" s="311"/>
      <c r="J29" s="206">
        <v>505</v>
      </c>
      <c r="K29" s="391">
        <f t="shared" si="10"/>
        <v>5152</v>
      </c>
      <c r="L29" s="202">
        <f t="shared" si="11"/>
        <v>4100</v>
      </c>
      <c r="M29" s="388">
        <f t="shared" si="12"/>
        <v>1052</v>
      </c>
      <c r="N29" s="252"/>
      <c r="O29" s="252"/>
    </row>
    <row r="30" spans="1:15" ht="12.75">
      <c r="A30" s="203" t="str">
        <f>MID(C30,1,1)</f>
        <v>2</v>
      </c>
      <c r="B30" s="204" t="str">
        <f>MID(C30,1,2)</f>
        <v>23</v>
      </c>
      <c r="C30" s="204">
        <v>2339</v>
      </c>
      <c r="D30" s="205" t="s">
        <v>443</v>
      </c>
      <c r="E30" s="201">
        <f t="shared" si="8"/>
        <v>0</v>
      </c>
      <c r="F30" s="311"/>
      <c r="G30" s="206"/>
      <c r="H30" s="207">
        <f t="shared" si="9"/>
        <v>5500</v>
      </c>
      <c r="I30" s="311">
        <v>5500</v>
      </c>
      <c r="J30" s="206"/>
      <c r="K30" s="391">
        <f t="shared" si="10"/>
        <v>5500</v>
      </c>
      <c r="L30" s="202">
        <f t="shared" si="11"/>
        <v>5500</v>
      </c>
      <c r="M30" s="388">
        <f t="shared" si="12"/>
        <v>0</v>
      </c>
      <c r="N30" s="252"/>
      <c r="O30" s="252"/>
    </row>
    <row r="31" spans="1:15" ht="12.75">
      <c r="A31" s="203" t="str">
        <f>MID(C31,1,1)</f>
        <v>2</v>
      </c>
      <c r="B31" s="204" t="str">
        <f>MID(C31,1,2)</f>
        <v>23</v>
      </c>
      <c r="C31" s="204">
        <v>2399</v>
      </c>
      <c r="D31" s="205" t="s">
        <v>287</v>
      </c>
      <c r="E31" s="201">
        <f t="shared" si="8"/>
        <v>5</v>
      </c>
      <c r="F31" s="311"/>
      <c r="G31" s="206">
        <v>5</v>
      </c>
      <c r="H31" s="207"/>
      <c r="I31" s="311"/>
      <c r="J31" s="206"/>
      <c r="K31" s="391">
        <f t="shared" si="10"/>
        <v>5</v>
      </c>
      <c r="L31" s="202">
        <f t="shared" si="11"/>
        <v>0</v>
      </c>
      <c r="M31" s="388">
        <f t="shared" si="12"/>
        <v>5</v>
      </c>
      <c r="N31" s="252"/>
      <c r="O31" s="252"/>
    </row>
    <row r="32" spans="1:15" ht="12.75">
      <c r="A32" s="208" t="s">
        <v>114</v>
      </c>
      <c r="B32" s="209"/>
      <c r="C32" s="210"/>
      <c r="D32" s="211"/>
      <c r="E32" s="392">
        <f aca="true" t="shared" si="13" ref="E32:M32">SUM(E25:E31)</f>
        <v>16751</v>
      </c>
      <c r="F32" s="213">
        <f t="shared" si="13"/>
        <v>15894</v>
      </c>
      <c r="G32" s="404">
        <f t="shared" si="13"/>
        <v>857</v>
      </c>
      <c r="H32" s="212">
        <f t="shared" si="13"/>
        <v>573558</v>
      </c>
      <c r="I32" s="213">
        <f t="shared" si="13"/>
        <v>573053</v>
      </c>
      <c r="J32" s="213">
        <f t="shared" si="13"/>
        <v>505</v>
      </c>
      <c r="K32" s="392">
        <f t="shared" si="13"/>
        <v>590309</v>
      </c>
      <c r="L32" s="213">
        <f t="shared" si="13"/>
        <v>588947</v>
      </c>
      <c r="M32" s="443">
        <f t="shared" si="13"/>
        <v>1362</v>
      </c>
      <c r="N32" s="252"/>
      <c r="O32" s="252"/>
    </row>
    <row r="33" spans="1:15" ht="13.5" thickBot="1">
      <c r="A33" s="214"/>
      <c r="B33" s="215"/>
      <c r="C33" s="216"/>
      <c r="D33" s="217"/>
      <c r="E33" s="218"/>
      <c r="F33" s="312"/>
      <c r="G33" s="219"/>
      <c r="H33" s="218"/>
      <c r="I33" s="312"/>
      <c r="J33" s="219"/>
      <c r="K33" s="393"/>
      <c r="L33" s="312"/>
      <c r="M33" s="389"/>
      <c r="N33" s="252"/>
      <c r="O33" s="252"/>
    </row>
    <row r="34" spans="1:15" ht="14.25" thickBot="1" thickTop="1">
      <c r="A34" s="233" t="s">
        <v>115</v>
      </c>
      <c r="B34" s="234"/>
      <c r="C34" s="234"/>
      <c r="D34" s="235"/>
      <c r="E34" s="236">
        <f>+E15+E23+E32</f>
        <v>2416854</v>
      </c>
      <c r="F34" s="316">
        <f>+F15+F23+F32</f>
        <v>2220740</v>
      </c>
      <c r="G34" s="237">
        <f>+G32+G23+G15</f>
        <v>196114</v>
      </c>
      <c r="H34" s="236">
        <f>+H32+H23+H15</f>
        <v>1033097</v>
      </c>
      <c r="I34" s="316">
        <f>I32+I23+I15</f>
        <v>1027270</v>
      </c>
      <c r="J34" s="237">
        <f>+J23+J32</f>
        <v>5827</v>
      </c>
      <c r="K34" s="397">
        <f>+K32+K23+K15</f>
        <v>3449951</v>
      </c>
      <c r="L34" s="316">
        <f>+L32+L23+L15</f>
        <v>3248010</v>
      </c>
      <c r="M34" s="405">
        <f>+M32+M23+M15</f>
        <v>201941</v>
      </c>
      <c r="N34" s="252"/>
      <c r="O34" s="252"/>
    </row>
    <row r="35" spans="1:15" ht="13.5" thickTop="1">
      <c r="A35" s="227"/>
      <c r="B35" s="199"/>
      <c r="C35" s="199"/>
      <c r="D35" s="200"/>
      <c r="E35" s="228"/>
      <c r="F35" s="314"/>
      <c r="G35" s="229"/>
      <c r="H35" s="228"/>
      <c r="I35" s="314"/>
      <c r="J35" s="229"/>
      <c r="K35" s="395"/>
      <c r="L35" s="314"/>
      <c r="M35" s="401"/>
      <c r="N35" s="252"/>
      <c r="O35" s="252"/>
    </row>
    <row r="36" spans="1:15" ht="12.75">
      <c r="A36" s="198">
        <v>3</v>
      </c>
      <c r="B36" s="199">
        <v>31</v>
      </c>
      <c r="C36" s="199">
        <v>3111</v>
      </c>
      <c r="D36" s="200" t="s">
        <v>116</v>
      </c>
      <c r="E36" s="201">
        <f aca="true" t="shared" si="14" ref="E36:E44">+F36+G36</f>
        <v>95113</v>
      </c>
      <c r="F36" s="202">
        <v>2865</v>
      </c>
      <c r="G36" s="238">
        <v>92248</v>
      </c>
      <c r="H36" s="207">
        <f>+I36+J36</f>
        <v>60426</v>
      </c>
      <c r="I36" s="202">
        <v>45000</v>
      </c>
      <c r="J36" s="238">
        <v>15426</v>
      </c>
      <c r="K36" s="391">
        <f>+L36+M36</f>
        <v>155539</v>
      </c>
      <c r="L36" s="202">
        <f aca="true" t="shared" si="15" ref="L36:L44">+F36+I36</f>
        <v>47865</v>
      </c>
      <c r="M36" s="388">
        <f aca="true" t="shared" si="16" ref="M36:M44">+G36+J36</f>
        <v>107674</v>
      </c>
      <c r="N36" s="252"/>
      <c r="O36" s="252"/>
    </row>
    <row r="37" spans="1:15" ht="12.75">
      <c r="A37" s="203" t="str">
        <f>MID(C37,1,1)</f>
        <v>3</v>
      </c>
      <c r="B37" s="204" t="str">
        <f>MID(C37,1,2)</f>
        <v>31</v>
      </c>
      <c r="C37" s="204">
        <v>3113</v>
      </c>
      <c r="D37" s="205" t="s">
        <v>152</v>
      </c>
      <c r="E37" s="201">
        <f t="shared" si="14"/>
        <v>252757</v>
      </c>
      <c r="F37" s="311">
        <v>28741</v>
      </c>
      <c r="G37" s="206">
        <v>224016</v>
      </c>
      <c r="H37" s="207">
        <f aca="true" t="shared" si="17" ref="H37:H44">+I37+J37</f>
        <v>122335</v>
      </c>
      <c r="I37" s="311">
        <v>106142</v>
      </c>
      <c r="J37" s="206">
        <v>16193</v>
      </c>
      <c r="K37" s="391">
        <f aca="true" t="shared" si="18" ref="K37:K43">+L37+M37</f>
        <v>375092</v>
      </c>
      <c r="L37" s="202">
        <f t="shared" si="15"/>
        <v>134883</v>
      </c>
      <c r="M37" s="388">
        <f t="shared" si="16"/>
        <v>240209</v>
      </c>
      <c r="N37" s="252"/>
      <c r="O37" s="252"/>
    </row>
    <row r="38" spans="1:15" ht="12.75">
      <c r="A38" s="203">
        <v>3</v>
      </c>
      <c r="B38" s="204">
        <v>31</v>
      </c>
      <c r="C38" s="204">
        <v>3114</v>
      </c>
      <c r="D38" s="205" t="s">
        <v>265</v>
      </c>
      <c r="E38" s="201">
        <f t="shared" si="14"/>
        <v>5</v>
      </c>
      <c r="F38" s="311"/>
      <c r="G38" s="206">
        <v>5</v>
      </c>
      <c r="H38" s="207">
        <f t="shared" si="17"/>
        <v>0</v>
      </c>
      <c r="I38" s="311"/>
      <c r="J38" s="206"/>
      <c r="K38" s="391">
        <f t="shared" si="18"/>
        <v>5</v>
      </c>
      <c r="L38" s="202">
        <f t="shared" si="15"/>
        <v>0</v>
      </c>
      <c r="M38" s="388">
        <f t="shared" si="16"/>
        <v>5</v>
      </c>
      <c r="N38" s="252"/>
      <c r="O38" s="252"/>
    </row>
    <row r="39" spans="1:15" ht="12.75">
      <c r="A39" s="203">
        <v>3</v>
      </c>
      <c r="B39" s="204">
        <v>31</v>
      </c>
      <c r="C39" s="204">
        <v>3117</v>
      </c>
      <c r="D39" s="205" t="s">
        <v>353</v>
      </c>
      <c r="E39" s="201">
        <f t="shared" si="14"/>
        <v>1203</v>
      </c>
      <c r="F39" s="311"/>
      <c r="G39" s="206">
        <v>1203</v>
      </c>
      <c r="H39" s="207">
        <f t="shared" si="17"/>
        <v>0</v>
      </c>
      <c r="I39" s="311"/>
      <c r="J39" s="206"/>
      <c r="K39" s="391">
        <f t="shared" si="18"/>
        <v>1203</v>
      </c>
      <c r="L39" s="202">
        <f t="shared" si="15"/>
        <v>0</v>
      </c>
      <c r="M39" s="388">
        <f t="shared" si="16"/>
        <v>1203</v>
      </c>
      <c r="N39" s="252"/>
      <c r="O39" s="252"/>
    </row>
    <row r="40" spans="1:15" ht="12.75">
      <c r="A40" s="203">
        <v>3</v>
      </c>
      <c r="B40" s="204">
        <v>31</v>
      </c>
      <c r="C40" s="204">
        <v>3119</v>
      </c>
      <c r="D40" s="205" t="s">
        <v>394</v>
      </c>
      <c r="E40" s="201">
        <f t="shared" si="14"/>
        <v>5888</v>
      </c>
      <c r="F40" s="311"/>
      <c r="G40" s="206">
        <v>5888</v>
      </c>
      <c r="H40" s="207">
        <f>+I40+J40</f>
        <v>45890</v>
      </c>
      <c r="I40" s="311">
        <v>45700</v>
      </c>
      <c r="J40" s="206">
        <v>190</v>
      </c>
      <c r="K40" s="391">
        <f t="shared" si="18"/>
        <v>51778</v>
      </c>
      <c r="L40" s="202">
        <f t="shared" si="15"/>
        <v>45700</v>
      </c>
      <c r="M40" s="388">
        <f t="shared" si="16"/>
        <v>6078</v>
      </c>
      <c r="N40" s="252"/>
      <c r="O40" s="252"/>
    </row>
    <row r="41" spans="1:15" ht="12.75">
      <c r="A41" s="203">
        <v>3</v>
      </c>
      <c r="B41" s="204">
        <v>31</v>
      </c>
      <c r="C41" s="204">
        <v>3122</v>
      </c>
      <c r="D41" s="205" t="s">
        <v>304</v>
      </c>
      <c r="E41" s="201">
        <f t="shared" si="14"/>
        <v>5</v>
      </c>
      <c r="F41" s="311"/>
      <c r="G41" s="206">
        <v>5</v>
      </c>
      <c r="H41" s="207">
        <f t="shared" si="17"/>
        <v>0</v>
      </c>
      <c r="I41" s="311"/>
      <c r="J41" s="206"/>
      <c r="K41" s="391">
        <f t="shared" si="18"/>
        <v>5</v>
      </c>
      <c r="L41" s="202">
        <f t="shared" si="15"/>
        <v>0</v>
      </c>
      <c r="M41" s="388">
        <f t="shared" si="16"/>
        <v>5</v>
      </c>
      <c r="N41" s="252"/>
      <c r="O41" s="252"/>
    </row>
    <row r="42" spans="1:15" ht="12.75">
      <c r="A42" s="203">
        <v>3</v>
      </c>
      <c r="B42" s="204">
        <v>31</v>
      </c>
      <c r="C42" s="204">
        <v>3141</v>
      </c>
      <c r="D42" s="205" t="s">
        <v>395</v>
      </c>
      <c r="E42" s="201">
        <f t="shared" si="14"/>
        <v>15026</v>
      </c>
      <c r="F42" s="311">
        <v>2000</v>
      </c>
      <c r="G42" s="206">
        <v>13026</v>
      </c>
      <c r="H42" s="207">
        <f>+I42+J42</f>
        <v>713</v>
      </c>
      <c r="I42" s="311"/>
      <c r="J42" s="206">
        <v>713</v>
      </c>
      <c r="K42" s="391">
        <f t="shared" si="18"/>
        <v>15739</v>
      </c>
      <c r="L42" s="202">
        <f t="shared" si="15"/>
        <v>2000</v>
      </c>
      <c r="M42" s="388">
        <f t="shared" si="16"/>
        <v>13739</v>
      </c>
      <c r="N42" s="252"/>
      <c r="O42" s="252"/>
    </row>
    <row r="43" spans="1:15" ht="12.75">
      <c r="A43" s="203" t="str">
        <f>MID(C43,1,1)</f>
        <v>3</v>
      </c>
      <c r="B43" s="204" t="str">
        <f>MID(C43,1,2)</f>
        <v>31</v>
      </c>
      <c r="C43" s="204">
        <v>3147</v>
      </c>
      <c r="D43" s="205" t="s">
        <v>347</v>
      </c>
      <c r="E43" s="201">
        <f t="shared" si="14"/>
        <v>1725</v>
      </c>
      <c r="F43" s="311">
        <v>1725</v>
      </c>
      <c r="G43" s="206"/>
      <c r="H43" s="207">
        <f t="shared" si="17"/>
        <v>0</v>
      </c>
      <c r="I43" s="311"/>
      <c r="J43" s="206"/>
      <c r="K43" s="391">
        <f t="shared" si="18"/>
        <v>1725</v>
      </c>
      <c r="L43" s="202">
        <f t="shared" si="15"/>
        <v>1725</v>
      </c>
      <c r="M43" s="388">
        <f t="shared" si="16"/>
        <v>0</v>
      </c>
      <c r="N43" s="252"/>
      <c r="O43" s="252"/>
    </row>
    <row r="44" spans="1:15" ht="12.75">
      <c r="A44" s="203" t="str">
        <f>MID(C44,1,1)</f>
        <v>3</v>
      </c>
      <c r="B44" s="204" t="str">
        <f>MID(C44,1,2)</f>
        <v>31</v>
      </c>
      <c r="C44" s="204">
        <v>3149</v>
      </c>
      <c r="D44" s="205" t="s">
        <v>444</v>
      </c>
      <c r="E44" s="201">
        <f t="shared" si="14"/>
        <v>1340</v>
      </c>
      <c r="F44" s="311">
        <v>1270</v>
      </c>
      <c r="G44" s="206">
        <v>70</v>
      </c>
      <c r="H44" s="207">
        <f t="shared" si="17"/>
        <v>0</v>
      </c>
      <c r="I44" s="311"/>
      <c r="J44" s="206"/>
      <c r="K44" s="391">
        <f>+L44+M44</f>
        <v>1340</v>
      </c>
      <c r="L44" s="202">
        <f t="shared" si="15"/>
        <v>1270</v>
      </c>
      <c r="M44" s="388">
        <f t="shared" si="16"/>
        <v>70</v>
      </c>
      <c r="N44" s="252"/>
      <c r="O44" s="252"/>
    </row>
    <row r="45" spans="1:15" ht="12.75">
      <c r="A45" s="208" t="s">
        <v>392</v>
      </c>
      <c r="B45" s="209"/>
      <c r="C45" s="210"/>
      <c r="D45" s="211"/>
      <c r="E45" s="212">
        <f aca="true" t="shared" si="19" ref="E45:J45">SUM(E36:E44)</f>
        <v>373062</v>
      </c>
      <c r="F45" s="213">
        <f t="shared" si="19"/>
        <v>36601</v>
      </c>
      <c r="G45" s="213">
        <f t="shared" si="19"/>
        <v>336461</v>
      </c>
      <c r="H45" s="212">
        <f t="shared" si="19"/>
        <v>229364</v>
      </c>
      <c r="I45" s="213">
        <f t="shared" si="19"/>
        <v>196842</v>
      </c>
      <c r="J45" s="213">
        <f t="shared" si="19"/>
        <v>32522</v>
      </c>
      <c r="K45" s="392">
        <f>SUM(K36:K44)</f>
        <v>602426</v>
      </c>
      <c r="L45" s="213">
        <f>SUM(L36:L44)</f>
        <v>233443</v>
      </c>
      <c r="M45" s="387">
        <f>SUM(M36:M44)</f>
        <v>368983</v>
      </c>
      <c r="N45" s="252"/>
      <c r="O45" s="252"/>
    </row>
    <row r="46" spans="1:15" ht="12.75">
      <c r="A46" s="310"/>
      <c r="B46" s="240"/>
      <c r="C46" s="241"/>
      <c r="D46" s="242"/>
      <c r="E46" s="243"/>
      <c r="F46" s="232"/>
      <c r="G46" s="232"/>
      <c r="H46" s="243"/>
      <c r="I46" s="232"/>
      <c r="J46" s="232"/>
      <c r="K46" s="398"/>
      <c r="L46" s="232"/>
      <c r="M46" s="403"/>
      <c r="N46" s="252"/>
      <c r="O46" s="252"/>
    </row>
    <row r="47" spans="1:15" ht="12.75">
      <c r="A47" s="203" t="str">
        <f>MID(C47,1,1)</f>
        <v>3</v>
      </c>
      <c r="B47" s="204">
        <v>32</v>
      </c>
      <c r="C47" s="204">
        <v>3231</v>
      </c>
      <c r="D47" s="205" t="s">
        <v>218</v>
      </c>
      <c r="E47" s="201">
        <f>+F47+G47</f>
        <v>107</v>
      </c>
      <c r="F47" s="311"/>
      <c r="G47" s="206">
        <v>107</v>
      </c>
      <c r="H47" s="207"/>
      <c r="I47" s="311"/>
      <c r="J47" s="206"/>
      <c r="K47" s="391">
        <f>+L47+M47</f>
        <v>107</v>
      </c>
      <c r="L47" s="311">
        <f>+F47+I47</f>
        <v>0</v>
      </c>
      <c r="M47" s="402">
        <f>+G47+J47</f>
        <v>107</v>
      </c>
      <c r="N47" s="252"/>
      <c r="O47" s="252"/>
    </row>
    <row r="48" spans="1:15" ht="12.75">
      <c r="A48" s="208" t="s">
        <v>393</v>
      </c>
      <c r="B48" s="209"/>
      <c r="C48" s="210"/>
      <c r="D48" s="211"/>
      <c r="E48" s="212">
        <f>+E47</f>
        <v>107</v>
      </c>
      <c r="F48" s="213"/>
      <c r="G48" s="213">
        <f>+G47</f>
        <v>107</v>
      </c>
      <c r="H48" s="212"/>
      <c r="I48" s="213"/>
      <c r="J48" s="213"/>
      <c r="K48" s="392">
        <f>+K47</f>
        <v>107</v>
      </c>
      <c r="L48" s="213">
        <f>+L47</f>
        <v>0</v>
      </c>
      <c r="M48" s="387">
        <f>+M47</f>
        <v>107</v>
      </c>
      <c r="N48" s="252"/>
      <c r="O48" s="252"/>
    </row>
    <row r="49" spans="1:15" ht="12.75">
      <c r="A49" s="203"/>
      <c r="B49" s="204"/>
      <c r="C49" s="204"/>
      <c r="D49" s="205"/>
      <c r="E49" s="207"/>
      <c r="F49" s="311"/>
      <c r="G49" s="206"/>
      <c r="H49" s="207"/>
      <c r="I49" s="311"/>
      <c r="J49" s="206"/>
      <c r="K49" s="391"/>
      <c r="L49" s="311"/>
      <c r="M49" s="406"/>
      <c r="N49" s="252"/>
      <c r="O49" s="252"/>
    </row>
    <row r="50" spans="1:15" ht="12.75">
      <c r="A50" s="203" t="str">
        <f aca="true" t="shared" si="20" ref="A50:A55">MID(C50,1,1)</f>
        <v>3</v>
      </c>
      <c r="B50" s="204" t="str">
        <f aca="true" t="shared" si="21" ref="B50:B55">MID(C50,1,2)</f>
        <v>33</v>
      </c>
      <c r="C50" s="204">
        <v>3311</v>
      </c>
      <c r="D50" s="205" t="s">
        <v>153</v>
      </c>
      <c r="E50" s="201">
        <f aca="true" t="shared" si="22" ref="E50:E65">+F50+G50</f>
        <v>507562</v>
      </c>
      <c r="F50" s="311">
        <v>507557</v>
      </c>
      <c r="G50" s="206">
        <v>5</v>
      </c>
      <c r="H50" s="207">
        <f aca="true" t="shared" si="23" ref="H50:H65">+I50+J50</f>
        <v>40000</v>
      </c>
      <c r="I50" s="311">
        <v>40000</v>
      </c>
      <c r="J50" s="206"/>
      <c r="K50" s="391">
        <f>+L50+M50</f>
        <v>547562</v>
      </c>
      <c r="L50" s="202">
        <f aca="true" t="shared" si="24" ref="L50:L65">+F50+I50</f>
        <v>547557</v>
      </c>
      <c r="M50" s="388">
        <f aca="true" t="shared" si="25" ref="M50:M65">+G50+J50</f>
        <v>5</v>
      </c>
      <c r="N50" s="252"/>
      <c r="O50" s="252"/>
    </row>
    <row r="51" spans="1:15" ht="12.75">
      <c r="A51" s="203" t="str">
        <f t="shared" si="20"/>
        <v>3</v>
      </c>
      <c r="B51" s="204" t="str">
        <f t="shared" si="21"/>
        <v>33</v>
      </c>
      <c r="C51" s="204">
        <v>3312</v>
      </c>
      <c r="D51" s="205" t="s">
        <v>238</v>
      </c>
      <c r="E51" s="201">
        <f t="shared" si="22"/>
        <v>75176</v>
      </c>
      <c r="F51" s="311">
        <v>75051</v>
      </c>
      <c r="G51" s="206">
        <v>125</v>
      </c>
      <c r="H51" s="207">
        <f t="shared" si="23"/>
        <v>0</v>
      </c>
      <c r="I51" s="311"/>
      <c r="J51" s="206"/>
      <c r="K51" s="391">
        <f aca="true" t="shared" si="26" ref="K51:K65">+L51+M51</f>
        <v>75176</v>
      </c>
      <c r="L51" s="202">
        <f t="shared" si="24"/>
        <v>75051</v>
      </c>
      <c r="M51" s="388">
        <f t="shared" si="25"/>
        <v>125</v>
      </c>
      <c r="N51" s="252"/>
      <c r="O51" s="252"/>
    </row>
    <row r="52" spans="1:15" ht="12.75">
      <c r="A52" s="203" t="str">
        <f t="shared" si="20"/>
        <v>3</v>
      </c>
      <c r="B52" s="204" t="str">
        <f t="shared" si="21"/>
        <v>33</v>
      </c>
      <c r="C52" s="204">
        <v>3313</v>
      </c>
      <c r="D52" s="205" t="s">
        <v>370</v>
      </c>
      <c r="E52" s="201">
        <f t="shared" si="22"/>
        <v>15</v>
      </c>
      <c r="F52" s="311"/>
      <c r="G52" s="206">
        <v>15</v>
      </c>
      <c r="H52" s="207">
        <f>+I52+J52</f>
        <v>228</v>
      </c>
      <c r="I52" s="311"/>
      <c r="J52" s="206">
        <v>228</v>
      </c>
      <c r="K52" s="391">
        <f t="shared" si="26"/>
        <v>243</v>
      </c>
      <c r="L52" s="202">
        <f t="shared" si="24"/>
        <v>0</v>
      </c>
      <c r="M52" s="388">
        <f t="shared" si="25"/>
        <v>243</v>
      </c>
      <c r="N52" s="252"/>
      <c r="O52" s="252"/>
    </row>
    <row r="53" spans="1:15" ht="12.75">
      <c r="A53" s="203" t="str">
        <f t="shared" si="20"/>
        <v>3</v>
      </c>
      <c r="B53" s="204" t="str">
        <f t="shared" si="21"/>
        <v>33</v>
      </c>
      <c r="C53" s="204">
        <v>3314</v>
      </c>
      <c r="D53" s="205" t="s">
        <v>154</v>
      </c>
      <c r="E53" s="201">
        <f t="shared" si="22"/>
        <v>55203</v>
      </c>
      <c r="F53" s="311">
        <v>55046</v>
      </c>
      <c r="G53" s="206">
        <v>157</v>
      </c>
      <c r="H53" s="207">
        <f t="shared" si="23"/>
        <v>1000</v>
      </c>
      <c r="I53" s="311">
        <v>1000</v>
      </c>
      <c r="J53" s="206"/>
      <c r="K53" s="391">
        <f t="shared" si="26"/>
        <v>56203</v>
      </c>
      <c r="L53" s="202">
        <f t="shared" si="24"/>
        <v>56046</v>
      </c>
      <c r="M53" s="388">
        <f t="shared" si="25"/>
        <v>157</v>
      </c>
      <c r="N53" s="252"/>
      <c r="O53" s="252"/>
    </row>
    <row r="54" spans="1:15" ht="12.75">
      <c r="A54" s="203" t="str">
        <f t="shared" si="20"/>
        <v>3</v>
      </c>
      <c r="B54" s="204" t="str">
        <f t="shared" si="21"/>
        <v>33</v>
      </c>
      <c r="C54" s="204">
        <v>3315</v>
      </c>
      <c r="D54" s="205" t="s">
        <v>155</v>
      </c>
      <c r="E54" s="201">
        <f t="shared" si="22"/>
        <v>59658</v>
      </c>
      <c r="F54" s="311">
        <v>59658</v>
      </c>
      <c r="G54" s="206"/>
      <c r="H54" s="207">
        <f t="shared" si="23"/>
        <v>19180</v>
      </c>
      <c r="I54" s="311">
        <v>19180</v>
      </c>
      <c r="J54" s="206"/>
      <c r="K54" s="391">
        <f t="shared" si="26"/>
        <v>78838</v>
      </c>
      <c r="L54" s="202">
        <f t="shared" si="24"/>
        <v>78838</v>
      </c>
      <c r="M54" s="388">
        <f t="shared" si="25"/>
        <v>0</v>
      </c>
      <c r="N54" s="252"/>
      <c r="O54" s="252"/>
    </row>
    <row r="55" spans="1:15" ht="12.75">
      <c r="A55" s="203" t="str">
        <f t="shared" si="20"/>
        <v>3</v>
      </c>
      <c r="B55" s="204" t="str">
        <f t="shared" si="21"/>
        <v>33</v>
      </c>
      <c r="C55" s="204">
        <v>3316</v>
      </c>
      <c r="D55" s="242" t="s">
        <v>439</v>
      </c>
      <c r="E55" s="201">
        <f t="shared" si="22"/>
        <v>70</v>
      </c>
      <c r="F55" s="311"/>
      <c r="G55" s="206">
        <v>70</v>
      </c>
      <c r="H55" s="207"/>
      <c r="I55" s="311"/>
      <c r="J55" s="206"/>
      <c r="K55" s="391">
        <f>+L55+M55</f>
        <v>70</v>
      </c>
      <c r="L55" s="202">
        <f t="shared" si="24"/>
        <v>0</v>
      </c>
      <c r="M55" s="388">
        <f t="shared" si="25"/>
        <v>70</v>
      </c>
      <c r="N55" s="252"/>
      <c r="O55" s="252"/>
    </row>
    <row r="56" spans="1:15" ht="12.75">
      <c r="A56" s="203" t="str">
        <f aca="true" t="shared" si="27" ref="A56:A65">MID(C56,1,1)</f>
        <v>3</v>
      </c>
      <c r="B56" s="204" t="str">
        <f aca="true" t="shared" si="28" ref="B56:B65">MID(C56,1,2)</f>
        <v>33</v>
      </c>
      <c r="C56" s="204">
        <v>3317</v>
      </c>
      <c r="D56" s="205" t="s">
        <v>156</v>
      </c>
      <c r="E56" s="201">
        <f t="shared" si="22"/>
        <v>16239</v>
      </c>
      <c r="F56" s="311">
        <v>16229</v>
      </c>
      <c r="G56" s="206">
        <v>10</v>
      </c>
      <c r="H56" s="207">
        <f t="shared" si="23"/>
        <v>0</v>
      </c>
      <c r="I56" s="311"/>
      <c r="J56" s="206"/>
      <c r="K56" s="391">
        <f t="shared" si="26"/>
        <v>16239</v>
      </c>
      <c r="L56" s="202">
        <f t="shared" si="24"/>
        <v>16229</v>
      </c>
      <c r="M56" s="388">
        <f t="shared" si="25"/>
        <v>10</v>
      </c>
      <c r="N56" s="252"/>
      <c r="O56" s="252"/>
    </row>
    <row r="57" spans="1:15" ht="12.75">
      <c r="A57" s="203" t="str">
        <f t="shared" si="27"/>
        <v>3</v>
      </c>
      <c r="B57" s="204" t="str">
        <f t="shared" si="28"/>
        <v>33</v>
      </c>
      <c r="C57" s="204">
        <v>3319</v>
      </c>
      <c r="D57" s="205" t="s">
        <v>266</v>
      </c>
      <c r="E57" s="201">
        <f t="shared" si="22"/>
        <v>76846</v>
      </c>
      <c r="F57" s="311">
        <v>63567</v>
      </c>
      <c r="G57" s="206">
        <v>13279</v>
      </c>
      <c r="H57" s="207">
        <f t="shared" si="23"/>
        <v>55600</v>
      </c>
      <c r="I57" s="311">
        <v>55100</v>
      </c>
      <c r="J57" s="206">
        <v>500</v>
      </c>
      <c r="K57" s="391">
        <f t="shared" si="26"/>
        <v>132446</v>
      </c>
      <c r="L57" s="202">
        <f t="shared" si="24"/>
        <v>118667</v>
      </c>
      <c r="M57" s="388">
        <f t="shared" si="25"/>
        <v>13779</v>
      </c>
      <c r="N57" s="252"/>
      <c r="O57" s="252"/>
    </row>
    <row r="58" spans="1:15" ht="12.75">
      <c r="A58" s="203" t="str">
        <f t="shared" si="27"/>
        <v>3</v>
      </c>
      <c r="B58" s="204" t="str">
        <f t="shared" si="28"/>
        <v>33</v>
      </c>
      <c r="C58" s="204">
        <v>3322</v>
      </c>
      <c r="D58" s="205" t="s">
        <v>239</v>
      </c>
      <c r="E58" s="201">
        <f t="shared" si="22"/>
        <v>11320</v>
      </c>
      <c r="F58" s="311">
        <v>11270</v>
      </c>
      <c r="G58" s="206">
        <v>50</v>
      </c>
      <c r="H58" s="207">
        <f t="shared" si="23"/>
        <v>31000</v>
      </c>
      <c r="I58" s="311">
        <v>31000</v>
      </c>
      <c r="J58" s="206"/>
      <c r="K58" s="391">
        <f t="shared" si="26"/>
        <v>42320</v>
      </c>
      <c r="L58" s="202">
        <f t="shared" si="24"/>
        <v>42270</v>
      </c>
      <c r="M58" s="388">
        <f t="shared" si="25"/>
        <v>50</v>
      </c>
      <c r="N58" s="252"/>
      <c r="O58" s="252"/>
    </row>
    <row r="59" spans="1:15" ht="12.75">
      <c r="A59" s="203" t="str">
        <f t="shared" si="27"/>
        <v>3</v>
      </c>
      <c r="B59" s="204" t="str">
        <f t="shared" si="28"/>
        <v>33</v>
      </c>
      <c r="C59" s="204">
        <v>3326</v>
      </c>
      <c r="D59" s="205" t="s">
        <v>240</v>
      </c>
      <c r="E59" s="201">
        <f t="shared" si="22"/>
        <v>2275</v>
      </c>
      <c r="F59" s="311">
        <v>2150</v>
      </c>
      <c r="G59" s="206">
        <v>125</v>
      </c>
      <c r="H59" s="207">
        <f t="shared" si="23"/>
        <v>26300</v>
      </c>
      <c r="I59" s="311">
        <v>26300</v>
      </c>
      <c r="J59" s="206"/>
      <c r="K59" s="391">
        <f t="shared" si="26"/>
        <v>28575</v>
      </c>
      <c r="L59" s="202">
        <f t="shared" si="24"/>
        <v>28450</v>
      </c>
      <c r="M59" s="388">
        <f t="shared" si="25"/>
        <v>125</v>
      </c>
      <c r="N59" s="252"/>
      <c r="O59" s="252"/>
    </row>
    <row r="60" spans="1:15" ht="12.75">
      <c r="A60" s="203" t="str">
        <f t="shared" si="27"/>
        <v>3</v>
      </c>
      <c r="B60" s="204" t="str">
        <f t="shared" si="28"/>
        <v>33</v>
      </c>
      <c r="C60" s="204">
        <v>3329</v>
      </c>
      <c r="D60" s="343" t="s">
        <v>320</v>
      </c>
      <c r="E60" s="201">
        <f t="shared" si="22"/>
        <v>100</v>
      </c>
      <c r="F60" s="311">
        <v>100</v>
      </c>
      <c r="G60" s="206"/>
      <c r="H60" s="207">
        <f t="shared" si="23"/>
        <v>0</v>
      </c>
      <c r="I60" s="311"/>
      <c r="J60" s="206"/>
      <c r="K60" s="391">
        <f t="shared" si="26"/>
        <v>100</v>
      </c>
      <c r="L60" s="202">
        <f t="shared" si="24"/>
        <v>100</v>
      </c>
      <c r="M60" s="388">
        <f t="shared" si="25"/>
        <v>0</v>
      </c>
      <c r="N60" s="252"/>
      <c r="O60" s="252"/>
    </row>
    <row r="61" spans="1:15" ht="12.75">
      <c r="A61" s="203" t="str">
        <f t="shared" si="27"/>
        <v>3</v>
      </c>
      <c r="B61" s="204" t="str">
        <f t="shared" si="28"/>
        <v>33</v>
      </c>
      <c r="C61" s="204">
        <v>3330</v>
      </c>
      <c r="D61" s="343" t="s">
        <v>325</v>
      </c>
      <c r="E61" s="201">
        <f t="shared" si="22"/>
        <v>125</v>
      </c>
      <c r="F61" s="311"/>
      <c r="G61" s="206">
        <v>125</v>
      </c>
      <c r="H61" s="207">
        <f t="shared" si="23"/>
        <v>0</v>
      </c>
      <c r="I61" s="311"/>
      <c r="J61" s="206"/>
      <c r="K61" s="391">
        <f t="shared" si="26"/>
        <v>125</v>
      </c>
      <c r="L61" s="202">
        <f t="shared" si="24"/>
        <v>0</v>
      </c>
      <c r="M61" s="388">
        <f t="shared" si="25"/>
        <v>125</v>
      </c>
      <c r="N61" s="252"/>
      <c r="O61" s="252"/>
    </row>
    <row r="62" spans="1:15" ht="12.75">
      <c r="A62" s="203" t="str">
        <f t="shared" si="27"/>
        <v>3</v>
      </c>
      <c r="B62" s="204" t="str">
        <f t="shared" si="28"/>
        <v>33</v>
      </c>
      <c r="C62" s="204">
        <v>3341</v>
      </c>
      <c r="D62" s="205" t="s">
        <v>384</v>
      </c>
      <c r="E62" s="201">
        <f t="shared" si="22"/>
        <v>62</v>
      </c>
      <c r="F62" s="311"/>
      <c r="G62" s="206">
        <v>62</v>
      </c>
      <c r="H62" s="207">
        <f t="shared" si="23"/>
        <v>0</v>
      </c>
      <c r="I62" s="311"/>
      <c r="J62" s="206"/>
      <c r="K62" s="391">
        <f t="shared" si="26"/>
        <v>62</v>
      </c>
      <c r="L62" s="202">
        <f t="shared" si="24"/>
        <v>0</v>
      </c>
      <c r="M62" s="388">
        <f t="shared" si="25"/>
        <v>62</v>
      </c>
      <c r="N62" s="252"/>
      <c r="O62" s="252"/>
    </row>
    <row r="63" spans="1:15" ht="12.75">
      <c r="A63" s="203" t="str">
        <f t="shared" si="27"/>
        <v>3</v>
      </c>
      <c r="B63" s="204" t="str">
        <f t="shared" si="28"/>
        <v>33</v>
      </c>
      <c r="C63" s="204">
        <v>3349</v>
      </c>
      <c r="D63" s="205" t="s">
        <v>267</v>
      </c>
      <c r="E63" s="201">
        <f t="shared" si="22"/>
        <v>25133</v>
      </c>
      <c r="F63" s="311">
        <v>17628</v>
      </c>
      <c r="G63" s="206">
        <v>7505</v>
      </c>
      <c r="H63" s="207">
        <f t="shared" si="23"/>
        <v>0</v>
      </c>
      <c r="I63" s="311"/>
      <c r="J63" s="206"/>
      <c r="K63" s="391">
        <f t="shared" si="26"/>
        <v>25133</v>
      </c>
      <c r="L63" s="202">
        <f t="shared" si="24"/>
        <v>17628</v>
      </c>
      <c r="M63" s="388">
        <f t="shared" si="25"/>
        <v>7505</v>
      </c>
      <c r="N63" s="252"/>
      <c r="O63" s="252"/>
    </row>
    <row r="64" spans="1:15" ht="12.75">
      <c r="A64" s="203" t="str">
        <f t="shared" si="27"/>
        <v>3</v>
      </c>
      <c r="B64" s="204" t="str">
        <f t="shared" si="28"/>
        <v>33</v>
      </c>
      <c r="C64" s="204">
        <v>3392</v>
      </c>
      <c r="D64" s="205" t="s">
        <v>119</v>
      </c>
      <c r="E64" s="201">
        <f t="shared" si="22"/>
        <v>16740</v>
      </c>
      <c r="F64" s="311"/>
      <c r="G64" s="206">
        <v>16740</v>
      </c>
      <c r="H64" s="207">
        <f t="shared" si="23"/>
        <v>0</v>
      </c>
      <c r="I64" s="311"/>
      <c r="J64" s="206"/>
      <c r="K64" s="391">
        <f t="shared" si="26"/>
        <v>16740</v>
      </c>
      <c r="L64" s="202">
        <f t="shared" si="24"/>
        <v>0</v>
      </c>
      <c r="M64" s="388">
        <f t="shared" si="25"/>
        <v>16740</v>
      </c>
      <c r="N64" s="252"/>
      <c r="O64" s="252"/>
    </row>
    <row r="65" spans="1:15" ht="12.75">
      <c r="A65" s="203" t="str">
        <f t="shared" si="27"/>
        <v>3</v>
      </c>
      <c r="B65" s="204" t="str">
        <f t="shared" si="28"/>
        <v>33</v>
      </c>
      <c r="C65" s="204">
        <v>3399</v>
      </c>
      <c r="D65" s="205" t="s">
        <v>157</v>
      </c>
      <c r="E65" s="201">
        <f t="shared" si="22"/>
        <v>5989</v>
      </c>
      <c r="F65" s="311"/>
      <c r="G65" s="206">
        <v>5989</v>
      </c>
      <c r="H65" s="207">
        <f t="shared" si="23"/>
        <v>0</v>
      </c>
      <c r="I65" s="311"/>
      <c r="J65" s="206"/>
      <c r="K65" s="391">
        <f t="shared" si="26"/>
        <v>5989</v>
      </c>
      <c r="L65" s="202">
        <f t="shared" si="24"/>
        <v>0</v>
      </c>
      <c r="M65" s="388">
        <f t="shared" si="25"/>
        <v>5989</v>
      </c>
      <c r="N65" s="252"/>
      <c r="O65" s="252"/>
    </row>
    <row r="66" spans="1:15" ht="12.75">
      <c r="A66" s="208" t="s">
        <v>120</v>
      </c>
      <c r="B66" s="209"/>
      <c r="C66" s="210"/>
      <c r="D66" s="211"/>
      <c r="E66" s="212">
        <f aca="true" t="shared" si="29" ref="E66:J66">SUM(E50:E65)</f>
        <v>852513</v>
      </c>
      <c r="F66" s="213">
        <f t="shared" si="29"/>
        <v>808256</v>
      </c>
      <c r="G66" s="213">
        <f t="shared" si="29"/>
        <v>44257</v>
      </c>
      <c r="H66" s="212">
        <f t="shared" si="29"/>
        <v>173308</v>
      </c>
      <c r="I66" s="213">
        <f t="shared" si="29"/>
        <v>172580</v>
      </c>
      <c r="J66" s="213">
        <f t="shared" si="29"/>
        <v>728</v>
      </c>
      <c r="K66" s="392">
        <f>SUM(K50:K65)</f>
        <v>1025821</v>
      </c>
      <c r="L66" s="213">
        <f>SUM(L50:L65)</f>
        <v>980836</v>
      </c>
      <c r="M66" s="387">
        <f>SUM(M50:M65)</f>
        <v>44985</v>
      </c>
      <c r="N66" s="252"/>
      <c r="O66" s="252"/>
    </row>
    <row r="67" spans="1:15" ht="12.75">
      <c r="A67" s="203"/>
      <c r="B67" s="230"/>
      <c r="C67" s="204"/>
      <c r="D67" s="205"/>
      <c r="E67" s="231"/>
      <c r="F67" s="315"/>
      <c r="G67" s="232"/>
      <c r="H67" s="231"/>
      <c r="I67" s="315"/>
      <c r="J67" s="232"/>
      <c r="K67" s="396"/>
      <c r="L67" s="315"/>
      <c r="M67" s="403"/>
      <c r="N67" s="252"/>
      <c r="O67" s="252"/>
    </row>
    <row r="68" spans="1:15" ht="12.75">
      <c r="A68" s="203">
        <v>3</v>
      </c>
      <c r="B68" s="204">
        <v>34</v>
      </c>
      <c r="C68" s="204">
        <v>3412</v>
      </c>
      <c r="D68" s="205" t="s">
        <v>305</v>
      </c>
      <c r="E68" s="201">
        <f>+F68+G68</f>
        <v>15537</v>
      </c>
      <c r="F68" s="311"/>
      <c r="G68" s="206">
        <v>15537</v>
      </c>
      <c r="H68" s="207">
        <f>+I68+J68</f>
        <v>28291</v>
      </c>
      <c r="I68" s="533">
        <v>24769</v>
      </c>
      <c r="J68" s="206">
        <v>3522</v>
      </c>
      <c r="K68" s="391">
        <f>+L68+M68</f>
        <v>43828</v>
      </c>
      <c r="L68" s="202">
        <f aca="true" t="shared" si="30" ref="L68:M71">+F68+I68</f>
        <v>24769</v>
      </c>
      <c r="M68" s="388">
        <f t="shared" si="30"/>
        <v>19059</v>
      </c>
      <c r="N68" s="252"/>
      <c r="O68" s="252"/>
    </row>
    <row r="69" spans="1:15" ht="12.75">
      <c r="A69" s="203" t="str">
        <f>MID(C69,1,1)</f>
        <v>3</v>
      </c>
      <c r="B69" s="204" t="str">
        <f>MID(C69,1,2)</f>
        <v>34</v>
      </c>
      <c r="C69" s="204">
        <v>3419</v>
      </c>
      <c r="D69" s="205" t="s">
        <v>268</v>
      </c>
      <c r="E69" s="201">
        <f>+F69+G69</f>
        <v>158050</v>
      </c>
      <c r="F69" s="311">
        <v>155012</v>
      </c>
      <c r="G69" s="206">
        <v>3038</v>
      </c>
      <c r="H69" s="207">
        <f>+I69+J69</f>
        <v>24600</v>
      </c>
      <c r="I69" s="311">
        <v>24600</v>
      </c>
      <c r="J69" s="206"/>
      <c r="K69" s="391">
        <f>+L69+M69</f>
        <v>182650</v>
      </c>
      <c r="L69" s="202">
        <f t="shared" si="30"/>
        <v>179612</v>
      </c>
      <c r="M69" s="388">
        <f t="shared" si="30"/>
        <v>3038</v>
      </c>
      <c r="N69" s="252"/>
      <c r="O69" s="252"/>
    </row>
    <row r="70" spans="1:15" ht="12.75">
      <c r="A70" s="203" t="str">
        <f>MID(C70,1,1)</f>
        <v>3</v>
      </c>
      <c r="B70" s="204" t="str">
        <f>MID(C70,1,2)</f>
        <v>34</v>
      </c>
      <c r="C70" s="204">
        <v>3421</v>
      </c>
      <c r="D70" s="205" t="s">
        <v>121</v>
      </c>
      <c r="E70" s="201">
        <f>+F70+G70</f>
        <v>21030</v>
      </c>
      <c r="F70" s="311">
        <v>13430</v>
      </c>
      <c r="G70" s="206">
        <v>7600</v>
      </c>
      <c r="H70" s="207">
        <f>+I70+J70</f>
        <v>25883</v>
      </c>
      <c r="I70" s="311">
        <v>20365</v>
      </c>
      <c r="J70" s="206">
        <v>5518</v>
      </c>
      <c r="K70" s="391">
        <f>+L70+M70</f>
        <v>46913</v>
      </c>
      <c r="L70" s="202">
        <f t="shared" si="30"/>
        <v>33795</v>
      </c>
      <c r="M70" s="388">
        <f t="shared" si="30"/>
        <v>13118</v>
      </c>
      <c r="N70" s="252"/>
      <c r="O70" s="252"/>
    </row>
    <row r="71" spans="1:15" ht="12.75">
      <c r="A71" s="203" t="str">
        <f>MID(C71,1,1)</f>
        <v>3</v>
      </c>
      <c r="B71" s="204" t="str">
        <f>MID(C71,1,2)</f>
        <v>34</v>
      </c>
      <c r="C71" s="204">
        <v>3429</v>
      </c>
      <c r="D71" s="205" t="s">
        <v>269</v>
      </c>
      <c r="E71" s="201">
        <f>+F71+G71</f>
        <v>882</v>
      </c>
      <c r="F71" s="311">
        <v>50</v>
      </c>
      <c r="G71" s="206">
        <v>832</v>
      </c>
      <c r="H71" s="207">
        <f>+I71+J71</f>
        <v>0</v>
      </c>
      <c r="I71" s="311"/>
      <c r="J71" s="206"/>
      <c r="K71" s="391">
        <f>+L71+M71</f>
        <v>882</v>
      </c>
      <c r="L71" s="202">
        <f t="shared" si="30"/>
        <v>50</v>
      </c>
      <c r="M71" s="388">
        <f t="shared" si="30"/>
        <v>832</v>
      </c>
      <c r="N71" s="252"/>
      <c r="O71" s="252"/>
    </row>
    <row r="72" spans="1:15" ht="12.75">
      <c r="A72" s="208" t="s">
        <v>122</v>
      </c>
      <c r="B72" s="209"/>
      <c r="C72" s="210"/>
      <c r="D72" s="211"/>
      <c r="E72" s="212">
        <f aca="true" t="shared" si="31" ref="E72:M72">SUM(E68:E71)</f>
        <v>195499</v>
      </c>
      <c r="F72" s="213">
        <f t="shared" si="31"/>
        <v>168492</v>
      </c>
      <c r="G72" s="213">
        <f t="shared" si="31"/>
        <v>27007</v>
      </c>
      <c r="H72" s="212">
        <f t="shared" si="31"/>
        <v>78774</v>
      </c>
      <c r="I72" s="213">
        <f t="shared" si="31"/>
        <v>69734</v>
      </c>
      <c r="J72" s="213">
        <f t="shared" si="31"/>
        <v>9040</v>
      </c>
      <c r="K72" s="392">
        <f t="shared" si="31"/>
        <v>274273</v>
      </c>
      <c r="L72" s="213">
        <f t="shared" si="31"/>
        <v>238226</v>
      </c>
      <c r="M72" s="387">
        <f t="shared" si="31"/>
        <v>36047</v>
      </c>
      <c r="N72" s="252"/>
      <c r="O72" s="252"/>
    </row>
    <row r="73" spans="1:15" ht="12.75">
      <c r="A73" s="203"/>
      <c r="B73" s="230"/>
      <c r="C73" s="204"/>
      <c r="D73" s="205"/>
      <c r="E73" s="231"/>
      <c r="F73" s="315"/>
      <c r="G73" s="232"/>
      <c r="H73" s="231"/>
      <c r="I73" s="315"/>
      <c r="J73" s="232"/>
      <c r="K73" s="396"/>
      <c r="L73" s="315"/>
      <c r="M73" s="403"/>
      <c r="N73" s="252"/>
      <c r="O73" s="252"/>
    </row>
    <row r="74" spans="1:15" ht="12.75">
      <c r="A74" s="203" t="str">
        <f aca="true" t="shared" si="32" ref="A74:A81">MID(C74,1,1)</f>
        <v>3</v>
      </c>
      <c r="B74" s="204" t="str">
        <f aca="true" t="shared" si="33" ref="B74:B81">MID(C74,1,2)</f>
        <v>35</v>
      </c>
      <c r="C74" s="204">
        <v>3511</v>
      </c>
      <c r="D74" s="205" t="s">
        <v>158</v>
      </c>
      <c r="E74" s="201">
        <f aca="true" t="shared" si="34" ref="E74:E81">+F74+G74</f>
        <v>12885</v>
      </c>
      <c r="F74" s="311">
        <v>7949</v>
      </c>
      <c r="G74" s="206">
        <v>4936</v>
      </c>
      <c r="H74" s="207">
        <f aca="true" t="shared" si="35" ref="H74:H81">+I74+J74</f>
        <v>6200</v>
      </c>
      <c r="I74" s="311">
        <v>6200</v>
      </c>
      <c r="J74" s="206"/>
      <c r="K74" s="391">
        <f aca="true" t="shared" si="36" ref="K74:K81">+L74+M74</f>
        <v>19085</v>
      </c>
      <c r="L74" s="202">
        <f aca="true" t="shared" si="37" ref="L74:L81">+F74+I74</f>
        <v>14149</v>
      </c>
      <c r="M74" s="388">
        <f aca="true" t="shared" si="38" ref="M74:M81">+G74+J74</f>
        <v>4936</v>
      </c>
      <c r="N74" s="252"/>
      <c r="O74" s="252"/>
    </row>
    <row r="75" spans="1:15" ht="12.75">
      <c r="A75" s="203" t="str">
        <f>MID(C75,1,1)</f>
        <v>3</v>
      </c>
      <c r="B75" s="204" t="str">
        <f>MID(C75,1,2)</f>
        <v>35</v>
      </c>
      <c r="C75" s="204">
        <v>3522</v>
      </c>
      <c r="D75" s="205" t="s">
        <v>401</v>
      </c>
      <c r="E75" s="201">
        <f t="shared" si="34"/>
        <v>100</v>
      </c>
      <c r="F75" s="311">
        <v>100</v>
      </c>
      <c r="G75" s="206"/>
      <c r="H75" s="207">
        <f t="shared" si="35"/>
        <v>18228</v>
      </c>
      <c r="I75" s="311">
        <v>18228</v>
      </c>
      <c r="J75" s="206"/>
      <c r="K75" s="391">
        <f t="shared" si="36"/>
        <v>18328</v>
      </c>
      <c r="L75" s="202">
        <f t="shared" si="37"/>
        <v>18328</v>
      </c>
      <c r="M75" s="388">
        <f t="shared" si="38"/>
        <v>0</v>
      </c>
      <c r="N75" s="252"/>
      <c r="O75" s="252"/>
    </row>
    <row r="76" spans="1:15" ht="12.75">
      <c r="A76" s="203" t="str">
        <f t="shared" si="32"/>
        <v>3</v>
      </c>
      <c r="B76" s="204" t="str">
        <f t="shared" si="33"/>
        <v>35</v>
      </c>
      <c r="C76" s="204">
        <v>3523</v>
      </c>
      <c r="D76" s="205" t="s">
        <v>159</v>
      </c>
      <c r="E76" s="201">
        <f t="shared" si="34"/>
        <v>59866</v>
      </c>
      <c r="F76" s="311">
        <v>59866</v>
      </c>
      <c r="G76" s="206"/>
      <c r="H76" s="207">
        <f t="shared" si="35"/>
        <v>10539</v>
      </c>
      <c r="I76" s="311">
        <v>10539</v>
      </c>
      <c r="J76" s="206"/>
      <c r="K76" s="391">
        <f t="shared" si="36"/>
        <v>70405</v>
      </c>
      <c r="L76" s="202">
        <f t="shared" si="37"/>
        <v>70405</v>
      </c>
      <c r="M76" s="388">
        <f t="shared" si="38"/>
        <v>0</v>
      </c>
      <c r="N76" s="252"/>
      <c r="O76" s="252"/>
    </row>
    <row r="77" spans="1:15" ht="12.75">
      <c r="A77" s="203" t="str">
        <f t="shared" si="32"/>
        <v>3</v>
      </c>
      <c r="B77" s="204" t="str">
        <f t="shared" si="33"/>
        <v>35</v>
      </c>
      <c r="C77" s="204">
        <v>3529</v>
      </c>
      <c r="D77" s="205" t="s">
        <v>270</v>
      </c>
      <c r="E77" s="201">
        <f t="shared" si="34"/>
        <v>51920</v>
      </c>
      <c r="F77" s="311">
        <v>51920</v>
      </c>
      <c r="G77" s="206"/>
      <c r="H77" s="207">
        <f t="shared" si="35"/>
        <v>115013</v>
      </c>
      <c r="I77" s="311">
        <v>115013</v>
      </c>
      <c r="J77" s="206"/>
      <c r="K77" s="391">
        <f t="shared" si="36"/>
        <v>166933</v>
      </c>
      <c r="L77" s="202">
        <f t="shared" si="37"/>
        <v>166933</v>
      </c>
      <c r="M77" s="388">
        <f t="shared" si="38"/>
        <v>0</v>
      </c>
      <c r="N77" s="252"/>
      <c r="O77" s="252"/>
    </row>
    <row r="78" spans="1:15" ht="12.75">
      <c r="A78" s="203">
        <v>3</v>
      </c>
      <c r="B78" s="204">
        <v>35</v>
      </c>
      <c r="C78" s="204">
        <v>3539</v>
      </c>
      <c r="D78" s="205" t="s">
        <v>271</v>
      </c>
      <c r="E78" s="201">
        <f t="shared" si="34"/>
        <v>8726</v>
      </c>
      <c r="F78" s="311">
        <v>8726</v>
      </c>
      <c r="G78" s="206"/>
      <c r="H78" s="207">
        <f t="shared" si="35"/>
        <v>0</v>
      </c>
      <c r="I78" s="311"/>
      <c r="J78" s="206"/>
      <c r="K78" s="391">
        <f t="shared" si="36"/>
        <v>8726</v>
      </c>
      <c r="L78" s="202">
        <f t="shared" si="37"/>
        <v>8726</v>
      </c>
      <c r="M78" s="388">
        <f t="shared" si="38"/>
        <v>0</v>
      </c>
      <c r="N78" s="252"/>
      <c r="O78" s="252"/>
    </row>
    <row r="79" spans="1:15" ht="12.75">
      <c r="A79" s="203" t="str">
        <f t="shared" si="32"/>
        <v>3</v>
      </c>
      <c r="B79" s="204" t="str">
        <f t="shared" si="33"/>
        <v>35</v>
      </c>
      <c r="C79" s="204">
        <v>3541</v>
      </c>
      <c r="D79" s="205" t="s">
        <v>241</v>
      </c>
      <c r="E79" s="201">
        <f t="shared" si="34"/>
        <v>5960</v>
      </c>
      <c r="F79" s="311">
        <v>5960</v>
      </c>
      <c r="G79" s="206"/>
      <c r="H79" s="207">
        <f t="shared" si="35"/>
        <v>0</v>
      </c>
      <c r="I79" s="311"/>
      <c r="J79" s="206"/>
      <c r="K79" s="391">
        <f t="shared" si="36"/>
        <v>5960</v>
      </c>
      <c r="L79" s="202">
        <f t="shared" si="37"/>
        <v>5960</v>
      </c>
      <c r="M79" s="388">
        <f t="shared" si="38"/>
        <v>0</v>
      </c>
      <c r="N79" s="252"/>
      <c r="O79" s="252"/>
    </row>
    <row r="80" spans="1:15" ht="12.75">
      <c r="A80" s="203" t="str">
        <f t="shared" si="32"/>
        <v>3</v>
      </c>
      <c r="B80" s="204" t="str">
        <f t="shared" si="33"/>
        <v>35</v>
      </c>
      <c r="C80" s="204">
        <v>3543</v>
      </c>
      <c r="D80" s="242" t="s">
        <v>440</v>
      </c>
      <c r="E80" s="201">
        <f t="shared" si="34"/>
        <v>10</v>
      </c>
      <c r="F80" s="311"/>
      <c r="G80" s="206">
        <v>10</v>
      </c>
      <c r="H80" s="207"/>
      <c r="I80" s="311"/>
      <c r="J80" s="206"/>
      <c r="K80" s="391">
        <f>+L80+M80</f>
        <v>10</v>
      </c>
      <c r="L80" s="202">
        <f t="shared" si="37"/>
        <v>0</v>
      </c>
      <c r="M80" s="388">
        <f t="shared" si="38"/>
        <v>10</v>
      </c>
      <c r="N80" s="252"/>
      <c r="O80" s="252"/>
    </row>
    <row r="81" spans="1:15" ht="12.75">
      <c r="A81" s="203" t="str">
        <f t="shared" si="32"/>
        <v>3</v>
      </c>
      <c r="B81" s="204" t="str">
        <f t="shared" si="33"/>
        <v>35</v>
      </c>
      <c r="C81" s="204">
        <v>3599</v>
      </c>
      <c r="D81" s="205" t="s">
        <v>272</v>
      </c>
      <c r="E81" s="201">
        <f t="shared" si="34"/>
        <v>7167</v>
      </c>
      <c r="F81" s="311">
        <v>7147</v>
      </c>
      <c r="G81" s="206">
        <v>20</v>
      </c>
      <c r="H81" s="207">
        <f t="shared" si="35"/>
        <v>2000</v>
      </c>
      <c r="I81" s="311">
        <v>2000</v>
      </c>
      <c r="J81" s="206"/>
      <c r="K81" s="391">
        <f t="shared" si="36"/>
        <v>9167</v>
      </c>
      <c r="L81" s="202">
        <f t="shared" si="37"/>
        <v>9147</v>
      </c>
      <c r="M81" s="388">
        <f t="shared" si="38"/>
        <v>20</v>
      </c>
      <c r="N81" s="252"/>
      <c r="O81" s="252"/>
    </row>
    <row r="82" spans="1:15" ht="12.75">
      <c r="A82" s="208" t="s">
        <v>123</v>
      </c>
      <c r="B82" s="209"/>
      <c r="C82" s="210"/>
      <c r="D82" s="211"/>
      <c r="E82" s="212">
        <f aca="true" t="shared" si="39" ref="E82:J82">SUM(E74:E81)</f>
        <v>146634</v>
      </c>
      <c r="F82" s="213">
        <f t="shared" si="39"/>
        <v>141668</v>
      </c>
      <c r="G82" s="213">
        <f t="shared" si="39"/>
        <v>4966</v>
      </c>
      <c r="H82" s="212">
        <f t="shared" si="39"/>
        <v>151980</v>
      </c>
      <c r="I82" s="213">
        <f t="shared" si="39"/>
        <v>151980</v>
      </c>
      <c r="J82" s="213">
        <f t="shared" si="39"/>
        <v>0</v>
      </c>
      <c r="K82" s="392">
        <f>SUM(K74:K81)</f>
        <v>298614</v>
      </c>
      <c r="L82" s="213">
        <f>SUM(L74:L81)</f>
        <v>293648</v>
      </c>
      <c r="M82" s="387">
        <f>SUM(M74:M81)</f>
        <v>4966</v>
      </c>
      <c r="N82" s="252"/>
      <c r="O82" s="252"/>
    </row>
    <row r="83" spans="1:15" ht="12.75">
      <c r="A83" s="239"/>
      <c r="B83" s="240"/>
      <c r="C83" s="241"/>
      <c r="D83" s="242"/>
      <c r="E83" s="243"/>
      <c r="F83" s="232"/>
      <c r="G83" s="232"/>
      <c r="H83" s="243"/>
      <c r="I83" s="232"/>
      <c r="J83" s="232"/>
      <c r="K83" s="398"/>
      <c r="L83" s="232"/>
      <c r="M83" s="403"/>
      <c r="N83" s="252"/>
      <c r="O83" s="252"/>
    </row>
    <row r="84" spans="1:15" ht="12.75">
      <c r="A84" s="203" t="str">
        <f aca="true" t="shared" si="40" ref="A84:A93">MID(C84,1,1)</f>
        <v>3</v>
      </c>
      <c r="B84" s="204" t="str">
        <f aca="true" t="shared" si="41" ref="B84:B93">MID(C84,1,2)</f>
        <v>36</v>
      </c>
      <c r="C84" s="204">
        <v>3612</v>
      </c>
      <c r="D84" s="205" t="s">
        <v>182</v>
      </c>
      <c r="E84" s="201">
        <f aca="true" t="shared" si="42" ref="E84:E93">+F84+G84</f>
        <v>536942</v>
      </c>
      <c r="F84" s="311">
        <v>454890</v>
      </c>
      <c r="G84" s="206">
        <v>82052</v>
      </c>
      <c r="H84" s="207">
        <f>+I84+J84</f>
        <v>942695</v>
      </c>
      <c r="I84" s="311">
        <v>520700</v>
      </c>
      <c r="J84" s="206">
        <v>421995</v>
      </c>
      <c r="K84" s="391">
        <f>+L84+M84</f>
        <v>1479637</v>
      </c>
      <c r="L84" s="202">
        <f aca="true" t="shared" si="43" ref="L84:L93">+F84+I84</f>
        <v>975590</v>
      </c>
      <c r="M84" s="388">
        <f aca="true" t="shared" si="44" ref="M84:M93">+G84+J84</f>
        <v>504047</v>
      </c>
      <c r="N84" s="252"/>
      <c r="O84" s="252"/>
    </row>
    <row r="85" spans="1:15" ht="12.75">
      <c r="A85" s="203" t="str">
        <f>MID(C85,1,1)</f>
        <v>3</v>
      </c>
      <c r="B85" s="204" t="str">
        <f>MID(C85,1,2)</f>
        <v>36</v>
      </c>
      <c r="C85" s="204">
        <v>3613</v>
      </c>
      <c r="D85" s="205" t="s">
        <v>273</v>
      </c>
      <c r="E85" s="201">
        <f t="shared" si="42"/>
        <v>15260</v>
      </c>
      <c r="F85" s="311"/>
      <c r="G85" s="206">
        <v>15260</v>
      </c>
      <c r="H85" s="207">
        <f aca="true" t="shared" si="45" ref="H85:H90">+I85+J85</f>
        <v>1623</v>
      </c>
      <c r="I85" s="311"/>
      <c r="J85" s="206">
        <v>1623</v>
      </c>
      <c r="K85" s="391">
        <f aca="true" t="shared" si="46" ref="K85:K93">+L85+M85</f>
        <v>16883</v>
      </c>
      <c r="L85" s="202">
        <f t="shared" si="43"/>
        <v>0</v>
      </c>
      <c r="M85" s="388">
        <f t="shared" si="44"/>
        <v>16883</v>
      </c>
      <c r="N85" s="252"/>
      <c r="O85" s="252"/>
    </row>
    <row r="86" spans="1:15" ht="12.75">
      <c r="A86" s="203" t="str">
        <f t="shared" si="40"/>
        <v>3</v>
      </c>
      <c r="B86" s="204" t="str">
        <f t="shared" si="41"/>
        <v>36</v>
      </c>
      <c r="C86" s="204">
        <v>3619</v>
      </c>
      <c r="D86" s="205" t="s">
        <v>369</v>
      </c>
      <c r="E86" s="201">
        <f t="shared" si="42"/>
        <v>40850</v>
      </c>
      <c r="F86" s="311">
        <v>40850</v>
      </c>
      <c r="G86" s="206"/>
      <c r="H86" s="207">
        <f t="shared" si="45"/>
        <v>0</v>
      </c>
      <c r="I86" s="311"/>
      <c r="J86" s="206"/>
      <c r="K86" s="391">
        <f t="shared" si="46"/>
        <v>40850</v>
      </c>
      <c r="L86" s="202">
        <f t="shared" si="43"/>
        <v>40850</v>
      </c>
      <c r="M86" s="388">
        <f t="shared" si="44"/>
        <v>0</v>
      </c>
      <c r="N86" s="252"/>
      <c r="O86" s="252"/>
    </row>
    <row r="87" spans="1:15" ht="12.75">
      <c r="A87" s="203" t="str">
        <f t="shared" si="40"/>
        <v>3</v>
      </c>
      <c r="B87" s="204" t="str">
        <f t="shared" si="41"/>
        <v>36</v>
      </c>
      <c r="C87" s="204">
        <v>3631</v>
      </c>
      <c r="D87" s="205" t="s">
        <v>160</v>
      </c>
      <c r="E87" s="201">
        <f t="shared" si="42"/>
        <v>137250</v>
      </c>
      <c r="F87" s="311">
        <v>136842</v>
      </c>
      <c r="G87" s="206">
        <v>408</v>
      </c>
      <c r="H87" s="207">
        <f t="shared" si="45"/>
        <v>505</v>
      </c>
      <c r="I87" s="311"/>
      <c r="J87" s="206">
        <v>505</v>
      </c>
      <c r="K87" s="391">
        <f t="shared" si="46"/>
        <v>137755</v>
      </c>
      <c r="L87" s="202">
        <f t="shared" si="43"/>
        <v>136842</v>
      </c>
      <c r="M87" s="388">
        <f t="shared" si="44"/>
        <v>913</v>
      </c>
      <c r="N87" s="252"/>
      <c r="O87" s="252"/>
    </row>
    <row r="88" spans="1:15" ht="12.75">
      <c r="A88" s="203" t="str">
        <f t="shared" si="40"/>
        <v>3</v>
      </c>
      <c r="B88" s="204" t="str">
        <f t="shared" si="41"/>
        <v>36</v>
      </c>
      <c r="C88" s="204">
        <v>3632</v>
      </c>
      <c r="D88" s="205" t="s">
        <v>161</v>
      </c>
      <c r="E88" s="201">
        <f t="shared" si="42"/>
        <v>27709</v>
      </c>
      <c r="F88" s="311">
        <v>26754</v>
      </c>
      <c r="G88" s="206">
        <v>955</v>
      </c>
      <c r="H88" s="207">
        <f t="shared" si="45"/>
        <v>0</v>
      </c>
      <c r="I88" s="311"/>
      <c r="J88" s="206"/>
      <c r="K88" s="391">
        <f t="shared" si="46"/>
        <v>27709</v>
      </c>
      <c r="L88" s="202">
        <f t="shared" si="43"/>
        <v>26754</v>
      </c>
      <c r="M88" s="388">
        <f t="shared" si="44"/>
        <v>955</v>
      </c>
      <c r="N88" s="252"/>
      <c r="O88" s="252"/>
    </row>
    <row r="89" spans="1:15" ht="12.75">
      <c r="A89" s="203" t="str">
        <f t="shared" si="40"/>
        <v>3</v>
      </c>
      <c r="B89" s="204" t="str">
        <f t="shared" si="41"/>
        <v>36</v>
      </c>
      <c r="C89" s="204">
        <v>3633</v>
      </c>
      <c r="D89" s="205" t="s">
        <v>274</v>
      </c>
      <c r="E89" s="201">
        <f t="shared" si="42"/>
        <v>18698</v>
      </c>
      <c r="F89" s="311">
        <v>18698</v>
      </c>
      <c r="G89" s="206"/>
      <c r="H89" s="207">
        <f t="shared" si="45"/>
        <v>0</v>
      </c>
      <c r="I89" s="311"/>
      <c r="J89" s="206"/>
      <c r="K89" s="391">
        <f t="shared" si="46"/>
        <v>18698</v>
      </c>
      <c r="L89" s="202">
        <f t="shared" si="43"/>
        <v>18698</v>
      </c>
      <c r="M89" s="388">
        <f t="shared" si="44"/>
        <v>0</v>
      </c>
      <c r="N89" s="252"/>
      <c r="O89" s="252"/>
    </row>
    <row r="90" spans="1:15" ht="12.75">
      <c r="A90" s="203" t="str">
        <f t="shared" si="40"/>
        <v>3</v>
      </c>
      <c r="B90" s="204" t="str">
        <f t="shared" si="41"/>
        <v>36</v>
      </c>
      <c r="C90" s="204">
        <v>3635</v>
      </c>
      <c r="D90" s="205" t="s">
        <v>162</v>
      </c>
      <c r="E90" s="201">
        <f t="shared" si="42"/>
        <v>17693</v>
      </c>
      <c r="F90" s="311">
        <v>17263</v>
      </c>
      <c r="G90" s="206">
        <v>430</v>
      </c>
      <c r="H90" s="207">
        <f t="shared" si="45"/>
        <v>0</v>
      </c>
      <c r="I90" s="311"/>
      <c r="J90" s="206"/>
      <c r="K90" s="391">
        <f t="shared" si="46"/>
        <v>17693</v>
      </c>
      <c r="L90" s="202">
        <f t="shared" si="43"/>
        <v>17263</v>
      </c>
      <c r="M90" s="388">
        <f t="shared" si="44"/>
        <v>430</v>
      </c>
      <c r="N90" s="252"/>
      <c r="O90" s="252"/>
    </row>
    <row r="91" spans="1:15" ht="12.75">
      <c r="A91" s="203" t="str">
        <f t="shared" si="40"/>
        <v>3</v>
      </c>
      <c r="B91" s="204" t="str">
        <f t="shared" si="41"/>
        <v>36</v>
      </c>
      <c r="C91" s="204">
        <v>3636</v>
      </c>
      <c r="D91" s="205" t="s">
        <v>275</v>
      </c>
      <c r="E91" s="201">
        <f t="shared" si="42"/>
        <v>24751</v>
      </c>
      <c r="F91" s="311">
        <v>24751</v>
      </c>
      <c r="G91" s="206"/>
      <c r="H91" s="207">
        <f>+I91+J91</f>
        <v>1560</v>
      </c>
      <c r="I91" s="311">
        <v>1000</v>
      </c>
      <c r="J91" s="206">
        <v>560</v>
      </c>
      <c r="K91" s="391">
        <f t="shared" si="46"/>
        <v>26311</v>
      </c>
      <c r="L91" s="202">
        <f t="shared" si="43"/>
        <v>25751</v>
      </c>
      <c r="M91" s="388">
        <f t="shared" si="44"/>
        <v>560</v>
      </c>
      <c r="N91" s="252"/>
      <c r="O91" s="252"/>
    </row>
    <row r="92" spans="1:15" ht="12.75">
      <c r="A92" s="203" t="str">
        <f t="shared" si="40"/>
        <v>3</v>
      </c>
      <c r="B92" s="204" t="str">
        <f t="shared" si="41"/>
        <v>36</v>
      </c>
      <c r="C92" s="204">
        <v>3639</v>
      </c>
      <c r="D92" s="205" t="s">
        <v>163</v>
      </c>
      <c r="E92" s="201">
        <f t="shared" si="42"/>
        <v>163770</v>
      </c>
      <c r="F92" s="311">
        <v>153197</v>
      </c>
      <c r="G92" s="206">
        <v>10573</v>
      </c>
      <c r="H92" s="207">
        <f>+I92+J92</f>
        <v>408417</v>
      </c>
      <c r="I92" s="311">
        <v>398807</v>
      </c>
      <c r="J92" s="206">
        <v>9610</v>
      </c>
      <c r="K92" s="391">
        <f t="shared" si="46"/>
        <v>572187</v>
      </c>
      <c r="L92" s="202">
        <f t="shared" si="43"/>
        <v>552004</v>
      </c>
      <c r="M92" s="388">
        <f t="shared" si="44"/>
        <v>20183</v>
      </c>
      <c r="N92" s="252"/>
      <c r="O92" s="252"/>
    </row>
    <row r="93" spans="1:15" ht="12.75">
      <c r="A93" s="203" t="str">
        <f t="shared" si="40"/>
        <v>3</v>
      </c>
      <c r="B93" s="204" t="str">
        <f t="shared" si="41"/>
        <v>36</v>
      </c>
      <c r="C93" s="204">
        <v>3699</v>
      </c>
      <c r="D93" s="205" t="s">
        <v>292</v>
      </c>
      <c r="E93" s="201">
        <f t="shared" si="42"/>
        <v>8705</v>
      </c>
      <c r="F93" s="311">
        <v>8160</v>
      </c>
      <c r="G93" s="206">
        <v>545</v>
      </c>
      <c r="H93" s="207">
        <f>+I93+J93</f>
        <v>25000</v>
      </c>
      <c r="I93" s="311">
        <v>25000</v>
      </c>
      <c r="J93" s="206"/>
      <c r="K93" s="391">
        <f t="shared" si="46"/>
        <v>33705</v>
      </c>
      <c r="L93" s="202">
        <f t="shared" si="43"/>
        <v>33160</v>
      </c>
      <c r="M93" s="388">
        <f t="shared" si="44"/>
        <v>545</v>
      </c>
      <c r="N93" s="252"/>
      <c r="O93" s="252"/>
    </row>
    <row r="94" spans="1:15" ht="12.75">
      <c r="A94" s="208" t="s">
        <v>126</v>
      </c>
      <c r="B94" s="209"/>
      <c r="C94" s="210"/>
      <c r="D94" s="211"/>
      <c r="E94" s="212">
        <f aca="true" t="shared" si="47" ref="E94:J94">SUM(E84:E93)</f>
        <v>991628</v>
      </c>
      <c r="F94" s="213">
        <f t="shared" si="47"/>
        <v>881405</v>
      </c>
      <c r="G94" s="213">
        <f t="shared" si="47"/>
        <v>110223</v>
      </c>
      <c r="H94" s="212">
        <f t="shared" si="47"/>
        <v>1379800</v>
      </c>
      <c r="I94" s="213">
        <f t="shared" si="47"/>
        <v>945507</v>
      </c>
      <c r="J94" s="213">
        <f t="shared" si="47"/>
        <v>434293</v>
      </c>
      <c r="K94" s="392">
        <f>SUM(K84:K93)</f>
        <v>2371428</v>
      </c>
      <c r="L94" s="213">
        <f>SUM(L84:L93)</f>
        <v>1826912</v>
      </c>
      <c r="M94" s="387">
        <f>SUM(M84:M93)</f>
        <v>544516</v>
      </c>
      <c r="N94" s="252"/>
      <c r="O94" s="252"/>
    </row>
    <row r="95" spans="1:15" ht="12.75">
      <c r="A95" s="203"/>
      <c r="B95" s="230"/>
      <c r="C95" s="204"/>
      <c r="D95" s="205"/>
      <c r="E95" s="231"/>
      <c r="F95" s="315"/>
      <c r="G95" s="232"/>
      <c r="H95" s="231"/>
      <c r="I95" s="315"/>
      <c r="J95" s="232"/>
      <c r="K95" s="396"/>
      <c r="L95" s="315"/>
      <c r="M95" s="403"/>
      <c r="N95" s="252"/>
      <c r="O95" s="252"/>
    </row>
    <row r="96" spans="1:15" ht="12.75">
      <c r="A96" s="203" t="str">
        <f aca="true" t="shared" si="48" ref="A96:A109">MID(C96,1,1)</f>
        <v>3</v>
      </c>
      <c r="B96" s="204" t="str">
        <f aca="true" t="shared" si="49" ref="B96:B109">MID(C96,1,2)</f>
        <v>37</v>
      </c>
      <c r="C96" s="204">
        <v>3716</v>
      </c>
      <c r="D96" s="205" t="s">
        <v>164</v>
      </c>
      <c r="E96" s="201">
        <f aca="true" t="shared" si="50" ref="E96:E109">+F96+G96</f>
        <v>2828</v>
      </c>
      <c r="F96" s="311">
        <v>2828</v>
      </c>
      <c r="G96" s="206"/>
      <c r="H96" s="207">
        <f>+I96+J96</f>
        <v>0</v>
      </c>
      <c r="I96" s="311"/>
      <c r="J96" s="206"/>
      <c r="K96" s="391">
        <f>+L96+M96</f>
        <v>2828</v>
      </c>
      <c r="L96" s="202">
        <f aca="true" t="shared" si="51" ref="L96:L109">+F96+I96</f>
        <v>2828</v>
      </c>
      <c r="M96" s="388">
        <f aca="true" t="shared" si="52" ref="M96:M109">+G96+J96</f>
        <v>0</v>
      </c>
      <c r="N96" s="252"/>
      <c r="O96" s="252"/>
    </row>
    <row r="97" spans="1:15" ht="12.75">
      <c r="A97" s="203" t="str">
        <f>MID(C97,1,1)</f>
        <v>3</v>
      </c>
      <c r="B97" s="204" t="str">
        <f>MID(C97,1,2)</f>
        <v>37</v>
      </c>
      <c r="C97" s="204">
        <v>3722</v>
      </c>
      <c r="D97" s="205" t="s">
        <v>165</v>
      </c>
      <c r="E97" s="201">
        <f t="shared" si="50"/>
        <v>190454</v>
      </c>
      <c r="F97" s="311">
        <v>179598</v>
      </c>
      <c r="G97" s="206">
        <v>10856</v>
      </c>
      <c r="H97" s="207">
        <f>+I97+J97</f>
        <v>0</v>
      </c>
      <c r="I97" s="311"/>
      <c r="J97" s="206"/>
      <c r="K97" s="391">
        <f aca="true" t="shared" si="53" ref="K97:K109">+L97+M97</f>
        <v>190454</v>
      </c>
      <c r="L97" s="202">
        <f t="shared" si="51"/>
        <v>179598</v>
      </c>
      <c r="M97" s="388">
        <f t="shared" si="52"/>
        <v>10856</v>
      </c>
      <c r="N97" s="252"/>
      <c r="O97" s="252"/>
    </row>
    <row r="98" spans="1:15" ht="12.75">
      <c r="A98" s="203" t="str">
        <f>MID(C98,1,1)</f>
        <v>3</v>
      </c>
      <c r="B98" s="204" t="str">
        <f>MID(C98,1,2)</f>
        <v>37</v>
      </c>
      <c r="C98" s="204">
        <v>3723</v>
      </c>
      <c r="D98" s="242" t="s">
        <v>441</v>
      </c>
      <c r="E98" s="201">
        <f t="shared" si="50"/>
        <v>20</v>
      </c>
      <c r="F98" s="311"/>
      <c r="G98" s="206">
        <v>20</v>
      </c>
      <c r="H98" s="207"/>
      <c r="I98" s="311"/>
      <c r="J98" s="206"/>
      <c r="K98" s="391">
        <f>+L98+M98</f>
        <v>20</v>
      </c>
      <c r="L98" s="202">
        <f t="shared" si="51"/>
        <v>0</v>
      </c>
      <c r="M98" s="388">
        <f t="shared" si="52"/>
        <v>20</v>
      </c>
      <c r="N98" s="252"/>
      <c r="O98" s="252"/>
    </row>
    <row r="99" spans="1:15" ht="12.75">
      <c r="A99" s="203" t="str">
        <f>MID(C99,1,1)</f>
        <v>3</v>
      </c>
      <c r="B99" s="204" t="str">
        <f>MID(C99,1,2)</f>
        <v>37</v>
      </c>
      <c r="C99" s="204">
        <v>3725</v>
      </c>
      <c r="D99" s="205" t="s">
        <v>166</v>
      </c>
      <c r="E99" s="201">
        <f t="shared" si="50"/>
        <v>177236</v>
      </c>
      <c r="F99" s="311">
        <v>175686</v>
      </c>
      <c r="G99" s="206">
        <v>1550</v>
      </c>
      <c r="H99" s="207">
        <f>+I99+J99</f>
        <v>0</v>
      </c>
      <c r="I99" s="311"/>
      <c r="J99" s="206"/>
      <c r="K99" s="391">
        <f t="shared" si="53"/>
        <v>177236</v>
      </c>
      <c r="L99" s="202">
        <f t="shared" si="51"/>
        <v>175686</v>
      </c>
      <c r="M99" s="388">
        <f t="shared" si="52"/>
        <v>1550</v>
      </c>
      <c r="N99" s="252"/>
      <c r="O99" s="252"/>
    </row>
    <row r="100" spans="1:15" ht="12.75">
      <c r="A100" s="203" t="str">
        <f>MID(C100,1,1)</f>
        <v>3</v>
      </c>
      <c r="B100" s="204" t="str">
        <f>MID(C100,1,2)</f>
        <v>37</v>
      </c>
      <c r="C100" s="204">
        <v>3727</v>
      </c>
      <c r="D100" s="205" t="s">
        <v>400</v>
      </c>
      <c r="E100" s="201">
        <f t="shared" si="50"/>
        <v>4202</v>
      </c>
      <c r="F100" s="311">
        <v>4202</v>
      </c>
      <c r="G100" s="206"/>
      <c r="H100" s="207"/>
      <c r="I100" s="311"/>
      <c r="J100" s="206"/>
      <c r="K100" s="391">
        <f t="shared" si="53"/>
        <v>4202</v>
      </c>
      <c r="L100" s="202">
        <f t="shared" si="51"/>
        <v>4202</v>
      </c>
      <c r="M100" s="388">
        <f t="shared" si="52"/>
        <v>0</v>
      </c>
      <c r="N100" s="252"/>
      <c r="O100" s="252"/>
    </row>
    <row r="101" spans="1:15" ht="12.75">
      <c r="A101" s="203" t="str">
        <f t="shared" si="48"/>
        <v>3</v>
      </c>
      <c r="B101" s="204" t="str">
        <f t="shared" si="49"/>
        <v>37</v>
      </c>
      <c r="C101" s="204">
        <v>3729</v>
      </c>
      <c r="D101" s="205" t="s">
        <v>276</v>
      </c>
      <c r="E101" s="201">
        <f t="shared" si="50"/>
        <v>8209</v>
      </c>
      <c r="F101" s="311">
        <v>3679</v>
      </c>
      <c r="G101" s="206">
        <v>4530</v>
      </c>
      <c r="H101" s="207">
        <f aca="true" t="shared" si="54" ref="H101:H109">+I101+J101</f>
        <v>0</v>
      </c>
      <c r="I101" s="311"/>
      <c r="J101" s="206"/>
      <c r="K101" s="391">
        <f t="shared" si="53"/>
        <v>8209</v>
      </c>
      <c r="L101" s="202">
        <f t="shared" si="51"/>
        <v>3679</v>
      </c>
      <c r="M101" s="388">
        <f t="shared" si="52"/>
        <v>4530</v>
      </c>
      <c r="N101" s="252"/>
      <c r="O101" s="252"/>
    </row>
    <row r="102" spans="1:15" ht="12.75">
      <c r="A102" s="203" t="str">
        <f t="shared" si="48"/>
        <v>3</v>
      </c>
      <c r="B102" s="204" t="str">
        <f t="shared" si="49"/>
        <v>37</v>
      </c>
      <c r="C102" s="204">
        <v>3733</v>
      </c>
      <c r="D102" s="205" t="s">
        <v>167</v>
      </c>
      <c r="E102" s="201">
        <f t="shared" si="50"/>
        <v>892</v>
      </c>
      <c r="F102" s="311">
        <v>892</v>
      </c>
      <c r="G102" s="206"/>
      <c r="H102" s="207">
        <f t="shared" si="54"/>
        <v>0</v>
      </c>
      <c r="I102" s="311"/>
      <c r="J102" s="206"/>
      <c r="K102" s="391">
        <f t="shared" si="53"/>
        <v>892</v>
      </c>
      <c r="L102" s="202">
        <f t="shared" si="51"/>
        <v>892</v>
      </c>
      <c r="M102" s="388">
        <f t="shared" si="52"/>
        <v>0</v>
      </c>
      <c r="N102" s="252"/>
      <c r="O102" s="252"/>
    </row>
    <row r="103" spans="1:15" ht="12.75">
      <c r="A103" s="203" t="str">
        <f t="shared" si="48"/>
        <v>3</v>
      </c>
      <c r="B103" s="204" t="str">
        <f t="shared" si="49"/>
        <v>37</v>
      </c>
      <c r="C103" s="204">
        <v>3739</v>
      </c>
      <c r="D103" s="205" t="s">
        <v>277</v>
      </c>
      <c r="E103" s="201">
        <f t="shared" si="50"/>
        <v>1650</v>
      </c>
      <c r="F103" s="311">
        <v>1650</v>
      </c>
      <c r="G103" s="206"/>
      <c r="H103" s="207">
        <f t="shared" si="54"/>
        <v>0</v>
      </c>
      <c r="I103" s="311"/>
      <c r="J103" s="206"/>
      <c r="K103" s="391">
        <f t="shared" si="53"/>
        <v>1650</v>
      </c>
      <c r="L103" s="202">
        <f t="shared" si="51"/>
        <v>1650</v>
      </c>
      <c r="M103" s="388">
        <f t="shared" si="52"/>
        <v>0</v>
      </c>
      <c r="N103" s="252"/>
      <c r="O103" s="252"/>
    </row>
    <row r="104" spans="1:15" ht="12.75">
      <c r="A104" s="203" t="str">
        <f t="shared" si="48"/>
        <v>3</v>
      </c>
      <c r="B104" s="204" t="str">
        <f t="shared" si="49"/>
        <v>37</v>
      </c>
      <c r="C104" s="204">
        <v>3741</v>
      </c>
      <c r="D104" s="205" t="s">
        <v>168</v>
      </c>
      <c r="E104" s="201">
        <f t="shared" si="50"/>
        <v>42676</v>
      </c>
      <c r="F104" s="311">
        <v>42676</v>
      </c>
      <c r="G104" s="206"/>
      <c r="H104" s="207">
        <f t="shared" si="54"/>
        <v>10000</v>
      </c>
      <c r="I104" s="311">
        <v>10000</v>
      </c>
      <c r="J104" s="206"/>
      <c r="K104" s="391">
        <f t="shared" si="53"/>
        <v>52676</v>
      </c>
      <c r="L104" s="202">
        <f t="shared" si="51"/>
        <v>52676</v>
      </c>
      <c r="M104" s="388">
        <f t="shared" si="52"/>
        <v>0</v>
      </c>
      <c r="N104" s="252"/>
      <c r="O104" s="252"/>
    </row>
    <row r="105" spans="1:15" ht="12.75">
      <c r="A105" s="203" t="str">
        <f t="shared" si="48"/>
        <v>3</v>
      </c>
      <c r="B105" s="204" t="str">
        <f t="shared" si="49"/>
        <v>37</v>
      </c>
      <c r="C105" s="204">
        <v>3742</v>
      </c>
      <c r="D105" s="205" t="s">
        <v>169</v>
      </c>
      <c r="E105" s="201">
        <f t="shared" si="50"/>
        <v>1250</v>
      </c>
      <c r="F105" s="311">
        <v>1250</v>
      </c>
      <c r="G105" s="206"/>
      <c r="H105" s="207">
        <f t="shared" si="54"/>
        <v>8480</v>
      </c>
      <c r="I105" s="311">
        <v>8480</v>
      </c>
      <c r="J105" s="206"/>
      <c r="K105" s="391">
        <f t="shared" si="53"/>
        <v>9730</v>
      </c>
      <c r="L105" s="202">
        <f t="shared" si="51"/>
        <v>9730</v>
      </c>
      <c r="M105" s="388">
        <f t="shared" si="52"/>
        <v>0</v>
      </c>
      <c r="N105" s="252"/>
      <c r="O105" s="252"/>
    </row>
    <row r="106" spans="1:15" ht="12.75">
      <c r="A106" s="203" t="str">
        <f t="shared" si="48"/>
        <v>3</v>
      </c>
      <c r="B106" s="204" t="str">
        <f t="shared" si="49"/>
        <v>37</v>
      </c>
      <c r="C106" s="204">
        <v>3744</v>
      </c>
      <c r="D106" s="205" t="s">
        <v>170</v>
      </c>
      <c r="E106" s="201">
        <f t="shared" si="50"/>
        <v>396</v>
      </c>
      <c r="F106" s="311">
        <v>396</v>
      </c>
      <c r="G106" s="206"/>
      <c r="H106" s="207">
        <f t="shared" si="54"/>
        <v>1000</v>
      </c>
      <c r="I106" s="311">
        <v>1000</v>
      </c>
      <c r="J106" s="206"/>
      <c r="K106" s="391">
        <f t="shared" si="53"/>
        <v>1396</v>
      </c>
      <c r="L106" s="202">
        <f t="shared" si="51"/>
        <v>1396</v>
      </c>
      <c r="M106" s="388">
        <f t="shared" si="52"/>
        <v>0</v>
      </c>
      <c r="N106" s="252"/>
      <c r="O106" s="252"/>
    </row>
    <row r="107" spans="1:15" ht="12.75">
      <c r="A107" s="203" t="str">
        <f t="shared" si="48"/>
        <v>3</v>
      </c>
      <c r="B107" s="204" t="str">
        <f t="shared" si="49"/>
        <v>37</v>
      </c>
      <c r="C107" s="204">
        <v>3745</v>
      </c>
      <c r="D107" s="205" t="s">
        <v>171</v>
      </c>
      <c r="E107" s="201">
        <f t="shared" si="50"/>
        <v>191722</v>
      </c>
      <c r="F107" s="311">
        <v>58002</v>
      </c>
      <c r="G107" s="206">
        <v>133720</v>
      </c>
      <c r="H107" s="207">
        <f t="shared" si="54"/>
        <v>66097</v>
      </c>
      <c r="I107" s="311">
        <v>63607</v>
      </c>
      <c r="J107" s="206">
        <v>2490</v>
      </c>
      <c r="K107" s="391">
        <f t="shared" si="53"/>
        <v>257819</v>
      </c>
      <c r="L107" s="202">
        <f t="shared" si="51"/>
        <v>121609</v>
      </c>
      <c r="M107" s="388">
        <f t="shared" si="52"/>
        <v>136210</v>
      </c>
      <c r="N107" s="252"/>
      <c r="O107" s="252"/>
    </row>
    <row r="108" spans="1:15" ht="12.75">
      <c r="A108" s="203" t="str">
        <f t="shared" si="48"/>
        <v>3</v>
      </c>
      <c r="B108" s="204" t="str">
        <f t="shared" si="49"/>
        <v>37</v>
      </c>
      <c r="C108" s="204">
        <v>3749</v>
      </c>
      <c r="D108" s="205" t="s">
        <v>128</v>
      </c>
      <c r="E108" s="201">
        <f t="shared" si="50"/>
        <v>360</v>
      </c>
      <c r="F108" s="311"/>
      <c r="G108" s="206">
        <v>360</v>
      </c>
      <c r="H108" s="207">
        <f t="shared" si="54"/>
        <v>0</v>
      </c>
      <c r="I108" s="311"/>
      <c r="J108" s="206"/>
      <c r="K108" s="391">
        <f t="shared" si="53"/>
        <v>360</v>
      </c>
      <c r="L108" s="202">
        <f t="shared" si="51"/>
        <v>0</v>
      </c>
      <c r="M108" s="388">
        <f t="shared" si="52"/>
        <v>360</v>
      </c>
      <c r="N108" s="252"/>
      <c r="O108" s="252"/>
    </row>
    <row r="109" spans="1:15" ht="12.75">
      <c r="A109" s="203" t="str">
        <f t="shared" si="48"/>
        <v>3</v>
      </c>
      <c r="B109" s="204" t="str">
        <f t="shared" si="49"/>
        <v>37</v>
      </c>
      <c r="C109" s="204">
        <v>3792</v>
      </c>
      <c r="D109" s="205" t="s">
        <v>172</v>
      </c>
      <c r="E109" s="201">
        <f t="shared" si="50"/>
        <v>2570</v>
      </c>
      <c r="F109" s="311">
        <v>2570</v>
      </c>
      <c r="G109" s="206"/>
      <c r="H109" s="207">
        <f t="shared" si="54"/>
        <v>20000</v>
      </c>
      <c r="I109" s="311">
        <v>20000</v>
      </c>
      <c r="J109" s="206"/>
      <c r="K109" s="391">
        <f t="shared" si="53"/>
        <v>22570</v>
      </c>
      <c r="L109" s="202">
        <f t="shared" si="51"/>
        <v>22570</v>
      </c>
      <c r="M109" s="388">
        <f t="shared" si="52"/>
        <v>0</v>
      </c>
      <c r="N109" s="252"/>
      <c r="O109" s="252"/>
    </row>
    <row r="110" spans="1:15" ht="12.75">
      <c r="A110" s="208" t="s">
        <v>129</v>
      </c>
      <c r="B110" s="209"/>
      <c r="C110" s="210"/>
      <c r="D110" s="211"/>
      <c r="E110" s="212">
        <f>SUM(E96:E109)</f>
        <v>624465</v>
      </c>
      <c r="F110" s="213">
        <f>SUM(F96:F109)</f>
        <v>473429</v>
      </c>
      <c r="G110" s="213">
        <f>SUM(G96:G109)</f>
        <v>151036</v>
      </c>
      <c r="H110" s="212">
        <f>SUM(H96:H109)</f>
        <v>105577</v>
      </c>
      <c r="I110" s="213">
        <f>SUM(I96:I109)</f>
        <v>103087</v>
      </c>
      <c r="J110" s="213">
        <f>SUM(J97:J109)</f>
        <v>2490</v>
      </c>
      <c r="K110" s="392">
        <f>SUM(K96:K109)</f>
        <v>730042</v>
      </c>
      <c r="L110" s="213">
        <f>SUM(L96:L109)</f>
        <v>576516</v>
      </c>
      <c r="M110" s="387">
        <f>SUM(M96:M109)</f>
        <v>153526</v>
      </c>
      <c r="N110" s="252"/>
      <c r="O110" s="252"/>
    </row>
    <row r="111" spans="1:15" ht="12.75">
      <c r="A111" s="490"/>
      <c r="B111" s="491"/>
      <c r="C111" s="492"/>
      <c r="D111" s="493"/>
      <c r="E111" s="494"/>
      <c r="F111" s="495"/>
      <c r="G111" s="496"/>
      <c r="H111" s="494"/>
      <c r="I111" s="495"/>
      <c r="J111" s="496"/>
      <c r="K111" s="497"/>
      <c r="L111" s="495"/>
      <c r="M111" s="498"/>
      <c r="N111" s="252"/>
      <c r="O111" s="252"/>
    </row>
    <row r="112" spans="1:15" ht="12.75">
      <c r="A112" s="203" t="str">
        <f>MID(C112,1,1)</f>
        <v>3</v>
      </c>
      <c r="B112" s="204" t="str">
        <f>MID(C112,1,2)</f>
        <v>38</v>
      </c>
      <c r="C112" s="204">
        <v>3809</v>
      </c>
      <c r="D112" s="205" t="s">
        <v>385</v>
      </c>
      <c r="E112" s="207">
        <f>+F112+G112</f>
        <v>14900</v>
      </c>
      <c r="F112" s="311">
        <v>14900</v>
      </c>
      <c r="G112" s="206"/>
      <c r="H112" s="207">
        <f>+I112+J112</f>
        <v>0</v>
      </c>
      <c r="I112" s="311"/>
      <c r="J112" s="206"/>
      <c r="K112" s="391">
        <f>+L112+M112</f>
        <v>14900</v>
      </c>
      <c r="L112" s="311">
        <f>+F112+I112</f>
        <v>14900</v>
      </c>
      <c r="M112" s="402">
        <f>+G112+J112</f>
        <v>0</v>
      </c>
      <c r="N112" s="252"/>
      <c r="O112" s="252"/>
    </row>
    <row r="113" spans="1:15" ht="12.75">
      <c r="A113" s="208" t="s">
        <v>386</v>
      </c>
      <c r="B113" s="209"/>
      <c r="C113" s="210"/>
      <c r="D113" s="211"/>
      <c r="E113" s="212">
        <f aca="true" t="shared" si="55" ref="E113:M113">SUM(E112:E112)</f>
        <v>14900</v>
      </c>
      <c r="F113" s="213">
        <f t="shared" si="55"/>
        <v>14900</v>
      </c>
      <c r="G113" s="213">
        <f t="shared" si="55"/>
        <v>0</v>
      </c>
      <c r="H113" s="212">
        <f t="shared" si="55"/>
        <v>0</v>
      </c>
      <c r="I113" s="213">
        <f t="shared" si="55"/>
        <v>0</v>
      </c>
      <c r="J113" s="213">
        <f t="shared" si="55"/>
        <v>0</v>
      </c>
      <c r="K113" s="392">
        <f t="shared" si="55"/>
        <v>14900</v>
      </c>
      <c r="L113" s="213">
        <f t="shared" si="55"/>
        <v>14900</v>
      </c>
      <c r="M113" s="387">
        <f t="shared" si="55"/>
        <v>0</v>
      </c>
      <c r="N113" s="252"/>
      <c r="O113" s="252"/>
    </row>
    <row r="114" spans="1:15" ht="13.5" thickBot="1">
      <c r="A114" s="488"/>
      <c r="B114" s="489"/>
      <c r="C114" s="222"/>
      <c r="D114" s="223"/>
      <c r="E114" s="224"/>
      <c r="F114" s="313"/>
      <c r="G114" s="225"/>
      <c r="H114" s="224"/>
      <c r="I114" s="313"/>
      <c r="J114" s="225"/>
      <c r="K114" s="394"/>
      <c r="L114" s="313"/>
      <c r="M114" s="400"/>
      <c r="N114" s="252"/>
      <c r="O114" s="252"/>
    </row>
    <row r="115" spans="1:15" ht="14.25" thickBot="1" thickTop="1">
      <c r="A115" s="221" t="s">
        <v>130</v>
      </c>
      <c r="B115" s="222"/>
      <c r="C115" s="222"/>
      <c r="D115" s="223"/>
      <c r="E115" s="224">
        <f>+E110+E94+E82+E72+E66+E45+E48+E113</f>
        <v>3198808</v>
      </c>
      <c r="F115" s="313">
        <f>+F110+F94+F82+F72+F66+F45+F113</f>
        <v>2524751</v>
      </c>
      <c r="G115" s="225">
        <f>+G110+G94+G82+G72+G66+G45+G48+G113</f>
        <v>674057</v>
      </c>
      <c r="H115" s="224">
        <f>+H110+H94+H82+H72+H66+H45+H113</f>
        <v>2118803</v>
      </c>
      <c r="I115" s="313">
        <f>I110+I94+I82+I72+I66+I45+I113</f>
        <v>1639730</v>
      </c>
      <c r="J115" s="225">
        <f>+J110+J94+J82+J72+J66+J45+J113</f>
        <v>479073</v>
      </c>
      <c r="K115" s="394">
        <f>+K110+K94+K82+K72+K66+K45+K48+K113</f>
        <v>5317611</v>
      </c>
      <c r="L115" s="313">
        <f>+L110+L94+L82+L72+L66+L45+L48+L113</f>
        <v>4164481</v>
      </c>
      <c r="M115" s="400">
        <f>+M110+M94+M82+M72+M66+M45+M48+M113</f>
        <v>1153130</v>
      </c>
      <c r="N115" s="252"/>
      <c r="O115" s="252"/>
    </row>
    <row r="116" spans="1:15" ht="13.5" thickTop="1">
      <c r="A116" s="227"/>
      <c r="B116" s="199"/>
      <c r="C116" s="199"/>
      <c r="D116" s="200"/>
      <c r="E116" s="228"/>
      <c r="F116" s="314"/>
      <c r="G116" s="229"/>
      <c r="H116" s="228"/>
      <c r="I116" s="314"/>
      <c r="J116" s="229"/>
      <c r="K116" s="395"/>
      <c r="L116" s="314"/>
      <c r="M116" s="401"/>
      <c r="N116" s="252"/>
      <c r="O116" s="252"/>
    </row>
    <row r="117" spans="1:15" ht="12.75">
      <c r="A117" s="203" t="str">
        <f>MID(C117,1,1)</f>
        <v>4</v>
      </c>
      <c r="B117" s="204" t="str">
        <f>MID(C117,1,2)</f>
        <v>41</v>
      </c>
      <c r="C117" s="199">
        <v>4171</v>
      </c>
      <c r="D117" s="200" t="s">
        <v>359</v>
      </c>
      <c r="E117" s="201">
        <f>+F117+G117</f>
        <v>6687</v>
      </c>
      <c r="F117" s="202"/>
      <c r="G117" s="238">
        <v>6687</v>
      </c>
      <c r="H117" s="228"/>
      <c r="I117" s="314"/>
      <c r="J117" s="229"/>
      <c r="K117" s="391">
        <f>+L117+M117</f>
        <v>6687</v>
      </c>
      <c r="L117" s="202">
        <f aca="true" t="shared" si="56" ref="L117:M121">+F117+I117</f>
        <v>0</v>
      </c>
      <c r="M117" s="388">
        <f t="shared" si="56"/>
        <v>6687</v>
      </c>
      <c r="N117" s="252"/>
      <c r="O117" s="252"/>
    </row>
    <row r="118" spans="1:15" ht="12.75">
      <c r="A118" s="203" t="str">
        <f>MID(C118,1,1)</f>
        <v>4</v>
      </c>
      <c r="B118" s="204" t="str">
        <f>MID(C118,1,2)</f>
        <v>41</v>
      </c>
      <c r="C118" s="199">
        <v>4172</v>
      </c>
      <c r="D118" s="200" t="s">
        <v>360</v>
      </c>
      <c r="E118" s="201">
        <f>+F118+G118</f>
        <v>1262</v>
      </c>
      <c r="F118" s="202"/>
      <c r="G118" s="238">
        <v>1262</v>
      </c>
      <c r="H118" s="201"/>
      <c r="I118" s="202"/>
      <c r="J118" s="238"/>
      <c r="K118" s="391">
        <f>+L118+M118</f>
        <v>1262</v>
      </c>
      <c r="L118" s="202">
        <f t="shared" si="56"/>
        <v>0</v>
      </c>
      <c r="M118" s="388">
        <f t="shared" si="56"/>
        <v>1262</v>
      </c>
      <c r="N118" s="252"/>
      <c r="O118" s="252"/>
    </row>
    <row r="119" spans="1:15" ht="12.75">
      <c r="A119" s="203" t="str">
        <f>MID(C119,1,1)</f>
        <v>4</v>
      </c>
      <c r="B119" s="204" t="str">
        <f>MID(C119,1,2)</f>
        <v>41</v>
      </c>
      <c r="C119" s="204">
        <v>4173</v>
      </c>
      <c r="D119" s="205" t="s">
        <v>361</v>
      </c>
      <c r="E119" s="201">
        <f>+F119+G119</f>
        <v>502</v>
      </c>
      <c r="F119" s="311"/>
      <c r="G119" s="206">
        <v>502</v>
      </c>
      <c r="H119" s="207"/>
      <c r="I119" s="311"/>
      <c r="J119" s="206"/>
      <c r="K119" s="391">
        <f>+L119+M119</f>
        <v>502</v>
      </c>
      <c r="L119" s="202">
        <f t="shared" si="56"/>
        <v>0</v>
      </c>
      <c r="M119" s="388">
        <f t="shared" si="56"/>
        <v>502</v>
      </c>
      <c r="N119" s="252"/>
      <c r="O119" s="252"/>
    </row>
    <row r="120" spans="1:15" ht="12.75">
      <c r="A120" s="203" t="str">
        <f>MID(C120,1,1)</f>
        <v>4</v>
      </c>
      <c r="B120" s="204" t="str">
        <f>MID(C120,1,2)</f>
        <v>41</v>
      </c>
      <c r="C120" s="204">
        <v>4179</v>
      </c>
      <c r="D120" s="205" t="s">
        <v>362</v>
      </c>
      <c r="E120" s="201">
        <f>+F120+G120</f>
        <v>10</v>
      </c>
      <c r="F120" s="311"/>
      <c r="G120" s="206">
        <v>10</v>
      </c>
      <c r="H120" s="207"/>
      <c r="I120" s="311"/>
      <c r="J120" s="206"/>
      <c r="K120" s="391">
        <f>+L120+M120</f>
        <v>10</v>
      </c>
      <c r="L120" s="202">
        <f t="shared" si="56"/>
        <v>0</v>
      </c>
      <c r="M120" s="388">
        <f t="shared" si="56"/>
        <v>10</v>
      </c>
      <c r="N120" s="252"/>
      <c r="O120" s="252"/>
    </row>
    <row r="121" spans="1:15" ht="12.75">
      <c r="A121" s="203" t="str">
        <f>MID(C121,1,1)</f>
        <v>4</v>
      </c>
      <c r="B121" s="204" t="str">
        <f>MID(C121,1,2)</f>
        <v>41</v>
      </c>
      <c r="C121" s="204">
        <v>4182</v>
      </c>
      <c r="D121" s="205" t="s">
        <v>278</v>
      </c>
      <c r="E121" s="201">
        <f>+F121+G121</f>
        <v>1597</v>
      </c>
      <c r="F121" s="311"/>
      <c r="G121" s="206">
        <v>1597</v>
      </c>
      <c r="H121" s="207"/>
      <c r="I121" s="311"/>
      <c r="J121" s="206"/>
      <c r="K121" s="391">
        <f>+L121+M121</f>
        <v>1597</v>
      </c>
      <c r="L121" s="202">
        <f t="shared" si="56"/>
        <v>0</v>
      </c>
      <c r="M121" s="388">
        <f t="shared" si="56"/>
        <v>1597</v>
      </c>
      <c r="N121" s="252"/>
      <c r="O121" s="252"/>
    </row>
    <row r="122" spans="1:15" ht="12.75">
      <c r="A122" s="208" t="s">
        <v>173</v>
      </c>
      <c r="B122" s="209"/>
      <c r="C122" s="210"/>
      <c r="D122" s="211"/>
      <c r="E122" s="212">
        <f>SUM(E117:E121)</f>
        <v>10058</v>
      </c>
      <c r="F122" s="213">
        <f>SUM(F117:F121)</f>
        <v>0</v>
      </c>
      <c r="G122" s="213">
        <f>SUM(G117:G121)</f>
        <v>10058</v>
      </c>
      <c r="H122" s="212"/>
      <c r="I122" s="213"/>
      <c r="J122" s="213"/>
      <c r="K122" s="392">
        <f>SUM(K117:K121)</f>
        <v>10058</v>
      </c>
      <c r="L122" s="213">
        <f>SUM(L117:L121)</f>
        <v>0</v>
      </c>
      <c r="M122" s="387">
        <f>SUM(M117:M121)</f>
        <v>10058</v>
      </c>
      <c r="N122" s="252"/>
      <c r="O122" s="252"/>
    </row>
    <row r="123" spans="1:15" ht="12.75">
      <c r="A123" s="203"/>
      <c r="B123" s="230"/>
      <c r="C123" s="204"/>
      <c r="D123" s="205"/>
      <c r="E123" s="231"/>
      <c r="F123" s="315"/>
      <c r="G123" s="232"/>
      <c r="H123" s="231"/>
      <c r="I123" s="315"/>
      <c r="J123" s="232"/>
      <c r="K123" s="396"/>
      <c r="L123" s="315"/>
      <c r="M123" s="403"/>
      <c r="N123" s="252"/>
      <c r="O123" s="252"/>
    </row>
    <row r="124" spans="1:15" ht="12.75">
      <c r="A124" s="203">
        <v>4</v>
      </c>
      <c r="B124" s="204">
        <v>43</v>
      </c>
      <c r="C124" s="204">
        <v>4322</v>
      </c>
      <c r="D124" s="205" t="s">
        <v>193</v>
      </c>
      <c r="E124" s="201">
        <f aca="true" t="shared" si="57" ref="E124:E140">+F124+G124</f>
        <v>66</v>
      </c>
      <c r="F124" s="311"/>
      <c r="G124" s="206">
        <v>66</v>
      </c>
      <c r="H124" s="207">
        <f aca="true" t="shared" si="58" ref="H124:H138">+I124+J124</f>
        <v>0</v>
      </c>
      <c r="I124" s="311"/>
      <c r="J124" s="206"/>
      <c r="K124" s="391">
        <f>+L124+M124</f>
        <v>66</v>
      </c>
      <c r="L124" s="202">
        <f aca="true" t="shared" si="59" ref="L124:L140">+F124+I124</f>
        <v>0</v>
      </c>
      <c r="M124" s="388">
        <f aca="true" t="shared" si="60" ref="M124:M140">+G124+J124</f>
        <v>66</v>
      </c>
      <c r="N124" s="252"/>
      <c r="O124" s="252"/>
    </row>
    <row r="125" spans="1:15" ht="12.75">
      <c r="A125" s="203" t="str">
        <f>MID(C125,1,1)</f>
        <v>4</v>
      </c>
      <c r="B125" s="204" t="str">
        <f>MID(C125,1,2)</f>
        <v>43</v>
      </c>
      <c r="C125" s="204">
        <v>4324</v>
      </c>
      <c r="D125" s="205" t="s">
        <v>389</v>
      </c>
      <c r="E125" s="201">
        <f t="shared" si="57"/>
        <v>736</v>
      </c>
      <c r="F125" s="311"/>
      <c r="G125" s="206">
        <v>736</v>
      </c>
      <c r="H125" s="207"/>
      <c r="I125" s="311"/>
      <c r="J125" s="206"/>
      <c r="K125" s="391">
        <f aca="true" t="shared" si="61" ref="K125:K136">+L125+M125</f>
        <v>736</v>
      </c>
      <c r="L125" s="202">
        <f t="shared" si="59"/>
        <v>0</v>
      </c>
      <c r="M125" s="388">
        <f t="shared" si="60"/>
        <v>736</v>
      </c>
      <c r="N125" s="252"/>
      <c r="O125" s="252"/>
    </row>
    <row r="126" spans="1:15" ht="12.75">
      <c r="A126" s="203" t="str">
        <f aca="true" t="shared" si="62" ref="A126:A140">MID(C126,1,1)</f>
        <v>4</v>
      </c>
      <c r="B126" s="204" t="str">
        <f aca="true" t="shared" si="63" ref="B126:B140">MID(C126,1,2)</f>
        <v>43</v>
      </c>
      <c r="C126" s="204">
        <v>4329</v>
      </c>
      <c r="D126" s="205" t="s">
        <v>371</v>
      </c>
      <c r="E126" s="201">
        <f t="shared" si="57"/>
        <v>48</v>
      </c>
      <c r="F126" s="311"/>
      <c r="G126" s="206">
        <v>48</v>
      </c>
      <c r="H126" s="207">
        <f t="shared" si="58"/>
        <v>0</v>
      </c>
      <c r="I126" s="311"/>
      <c r="J126" s="206"/>
      <c r="K126" s="391">
        <f t="shared" si="61"/>
        <v>48</v>
      </c>
      <c r="L126" s="202">
        <f t="shared" si="59"/>
        <v>0</v>
      </c>
      <c r="M126" s="388">
        <f t="shared" si="60"/>
        <v>48</v>
      </c>
      <c r="N126" s="252"/>
      <c r="O126" s="252"/>
    </row>
    <row r="127" spans="1:15" ht="12.75">
      <c r="A127" s="203" t="str">
        <f t="shared" si="62"/>
        <v>4</v>
      </c>
      <c r="B127" s="204" t="str">
        <f t="shared" si="63"/>
        <v>43</v>
      </c>
      <c r="C127" s="204">
        <v>4332</v>
      </c>
      <c r="D127" s="205" t="s">
        <v>372</v>
      </c>
      <c r="E127" s="201">
        <f t="shared" si="57"/>
        <v>33</v>
      </c>
      <c r="F127" s="311"/>
      <c r="G127" s="206">
        <v>33</v>
      </c>
      <c r="H127" s="207">
        <f t="shared" si="58"/>
        <v>0</v>
      </c>
      <c r="I127" s="311"/>
      <c r="J127" s="206"/>
      <c r="K127" s="391">
        <f t="shared" si="61"/>
        <v>33</v>
      </c>
      <c r="L127" s="202">
        <f t="shared" si="59"/>
        <v>0</v>
      </c>
      <c r="M127" s="388">
        <f t="shared" si="60"/>
        <v>33</v>
      </c>
      <c r="N127" s="252"/>
      <c r="O127" s="252"/>
    </row>
    <row r="128" spans="1:15" ht="12.75">
      <c r="A128" s="203" t="str">
        <f t="shared" si="62"/>
        <v>4</v>
      </c>
      <c r="B128" s="204" t="str">
        <f t="shared" si="63"/>
        <v>43</v>
      </c>
      <c r="C128" s="204">
        <v>4333</v>
      </c>
      <c r="D128" s="205" t="s">
        <v>279</v>
      </c>
      <c r="E128" s="201">
        <f t="shared" si="57"/>
        <v>5</v>
      </c>
      <c r="F128" s="311"/>
      <c r="G128" s="206">
        <v>5</v>
      </c>
      <c r="H128" s="207">
        <f t="shared" si="58"/>
        <v>0</v>
      </c>
      <c r="I128" s="311"/>
      <c r="J128" s="206"/>
      <c r="K128" s="391">
        <f t="shared" si="61"/>
        <v>5</v>
      </c>
      <c r="L128" s="202">
        <f t="shared" si="59"/>
        <v>0</v>
      </c>
      <c r="M128" s="388">
        <f t="shared" si="60"/>
        <v>5</v>
      </c>
      <c r="N128" s="252"/>
      <c r="O128" s="252"/>
    </row>
    <row r="129" spans="1:15" ht="12.75">
      <c r="A129" s="203" t="str">
        <f t="shared" si="62"/>
        <v>4</v>
      </c>
      <c r="B129" s="204" t="str">
        <f t="shared" si="63"/>
        <v>43</v>
      </c>
      <c r="C129" s="204">
        <v>4341</v>
      </c>
      <c r="D129" s="205" t="s">
        <v>354</v>
      </c>
      <c r="E129" s="201">
        <f t="shared" si="57"/>
        <v>7107</v>
      </c>
      <c r="F129" s="311">
        <v>7087</v>
      </c>
      <c r="G129" s="206">
        <v>20</v>
      </c>
      <c r="H129" s="207">
        <f t="shared" si="58"/>
        <v>30284</v>
      </c>
      <c r="I129" s="311">
        <v>30284</v>
      </c>
      <c r="J129" s="206"/>
      <c r="K129" s="391">
        <f t="shared" si="61"/>
        <v>37391</v>
      </c>
      <c r="L129" s="202">
        <f t="shared" si="59"/>
        <v>37371</v>
      </c>
      <c r="M129" s="388">
        <f t="shared" si="60"/>
        <v>20</v>
      </c>
      <c r="N129" s="252"/>
      <c r="O129" s="252"/>
    </row>
    <row r="130" spans="1:15" ht="12.75">
      <c r="A130" s="203" t="str">
        <f t="shared" si="62"/>
        <v>4</v>
      </c>
      <c r="B130" s="204" t="str">
        <f t="shared" si="63"/>
        <v>43</v>
      </c>
      <c r="C130" s="204">
        <v>4342</v>
      </c>
      <c r="D130" s="205" t="s">
        <v>174</v>
      </c>
      <c r="E130" s="201">
        <f t="shared" si="57"/>
        <v>6600</v>
      </c>
      <c r="F130" s="311">
        <v>950</v>
      </c>
      <c r="G130" s="206">
        <v>5650</v>
      </c>
      <c r="H130" s="207">
        <f t="shared" si="58"/>
        <v>0</v>
      </c>
      <c r="I130" s="311"/>
      <c r="J130" s="206"/>
      <c r="K130" s="391">
        <f t="shared" si="61"/>
        <v>6600</v>
      </c>
      <c r="L130" s="202">
        <f t="shared" si="59"/>
        <v>950</v>
      </c>
      <c r="M130" s="388">
        <f t="shared" si="60"/>
        <v>5650</v>
      </c>
      <c r="N130" s="252"/>
      <c r="O130" s="252"/>
    </row>
    <row r="131" spans="1:15" ht="12.75">
      <c r="A131" s="203" t="str">
        <f t="shared" si="62"/>
        <v>4</v>
      </c>
      <c r="B131" s="204" t="str">
        <f t="shared" si="63"/>
        <v>43</v>
      </c>
      <c r="C131" s="204">
        <v>4349</v>
      </c>
      <c r="D131" s="205" t="s">
        <v>355</v>
      </c>
      <c r="E131" s="201">
        <f t="shared" si="57"/>
        <v>132</v>
      </c>
      <c r="F131" s="311"/>
      <c r="G131" s="206">
        <v>132</v>
      </c>
      <c r="H131" s="207">
        <f t="shared" si="58"/>
        <v>0</v>
      </c>
      <c r="I131" s="311"/>
      <c r="J131" s="206"/>
      <c r="K131" s="391">
        <f t="shared" si="61"/>
        <v>132</v>
      </c>
      <c r="L131" s="202">
        <f t="shared" si="59"/>
        <v>0</v>
      </c>
      <c r="M131" s="388">
        <f t="shared" si="60"/>
        <v>132</v>
      </c>
      <c r="N131" s="252"/>
      <c r="O131" s="252"/>
    </row>
    <row r="132" spans="1:15" ht="12.75">
      <c r="A132" s="203" t="str">
        <f t="shared" si="62"/>
        <v>4</v>
      </c>
      <c r="B132" s="204" t="str">
        <f t="shared" si="63"/>
        <v>43</v>
      </c>
      <c r="C132" s="204">
        <v>4351</v>
      </c>
      <c r="D132" s="205" t="s">
        <v>348</v>
      </c>
      <c r="E132" s="201">
        <f t="shared" si="57"/>
        <v>100110</v>
      </c>
      <c r="F132" s="311"/>
      <c r="G132" s="206">
        <v>100110</v>
      </c>
      <c r="H132" s="207">
        <f t="shared" si="58"/>
        <v>33970</v>
      </c>
      <c r="I132" s="311">
        <v>33000</v>
      </c>
      <c r="J132" s="206">
        <v>970</v>
      </c>
      <c r="K132" s="391">
        <f t="shared" si="61"/>
        <v>134080</v>
      </c>
      <c r="L132" s="202">
        <f t="shared" si="59"/>
        <v>33000</v>
      </c>
      <c r="M132" s="388">
        <f t="shared" si="60"/>
        <v>101080</v>
      </c>
      <c r="N132" s="252"/>
      <c r="O132" s="252"/>
    </row>
    <row r="133" spans="1:15" ht="12.75">
      <c r="A133" s="203" t="str">
        <f t="shared" si="62"/>
        <v>4</v>
      </c>
      <c r="B133" s="204" t="str">
        <f t="shared" si="63"/>
        <v>43</v>
      </c>
      <c r="C133" s="204">
        <v>4352</v>
      </c>
      <c r="D133" s="205" t="s">
        <v>442</v>
      </c>
      <c r="E133" s="201"/>
      <c r="F133" s="311"/>
      <c r="G133" s="206"/>
      <c r="H133" s="207">
        <f>+I133+J133</f>
        <v>10000</v>
      </c>
      <c r="I133" s="311">
        <v>10000</v>
      </c>
      <c r="J133" s="206"/>
      <c r="K133" s="391">
        <f t="shared" si="61"/>
        <v>10000</v>
      </c>
      <c r="L133" s="202">
        <f t="shared" si="59"/>
        <v>10000</v>
      </c>
      <c r="M133" s="388">
        <f t="shared" si="60"/>
        <v>0</v>
      </c>
      <c r="N133" s="252"/>
      <c r="O133" s="252"/>
    </row>
    <row r="134" spans="1:15" ht="12.75">
      <c r="A134" s="203" t="str">
        <f t="shared" si="62"/>
        <v>4</v>
      </c>
      <c r="B134" s="204" t="str">
        <f t="shared" si="63"/>
        <v>43</v>
      </c>
      <c r="C134" s="204">
        <v>4356</v>
      </c>
      <c r="D134" s="205" t="s">
        <v>356</v>
      </c>
      <c r="E134" s="201">
        <f t="shared" si="57"/>
        <v>1555</v>
      </c>
      <c r="F134" s="311"/>
      <c r="G134" s="206">
        <v>1555</v>
      </c>
      <c r="H134" s="207">
        <f t="shared" si="58"/>
        <v>0</v>
      </c>
      <c r="I134" s="311"/>
      <c r="J134" s="206"/>
      <c r="K134" s="391">
        <f t="shared" si="61"/>
        <v>1555</v>
      </c>
      <c r="L134" s="202">
        <f t="shared" si="59"/>
        <v>0</v>
      </c>
      <c r="M134" s="388">
        <f t="shared" si="60"/>
        <v>1555</v>
      </c>
      <c r="N134" s="252"/>
      <c r="O134" s="252"/>
    </row>
    <row r="135" spans="1:15" ht="12.75">
      <c r="A135" s="203" t="str">
        <f t="shared" si="62"/>
        <v>4</v>
      </c>
      <c r="B135" s="204" t="str">
        <f t="shared" si="63"/>
        <v>43</v>
      </c>
      <c r="C135" s="204">
        <v>4357</v>
      </c>
      <c r="D135" s="205" t="s">
        <v>350</v>
      </c>
      <c r="E135" s="201">
        <f t="shared" si="57"/>
        <v>249830</v>
      </c>
      <c r="F135" s="311">
        <v>249815</v>
      </c>
      <c r="G135" s="206">
        <v>15</v>
      </c>
      <c r="H135" s="207">
        <f t="shared" si="58"/>
        <v>0</v>
      </c>
      <c r="I135" s="311"/>
      <c r="J135" s="206"/>
      <c r="K135" s="391">
        <f t="shared" si="61"/>
        <v>249830</v>
      </c>
      <c r="L135" s="202">
        <f t="shared" si="59"/>
        <v>249815</v>
      </c>
      <c r="M135" s="388">
        <f t="shared" si="60"/>
        <v>15</v>
      </c>
      <c r="N135" s="252"/>
      <c r="O135" s="252"/>
    </row>
    <row r="136" spans="1:15" ht="12.75">
      <c r="A136" s="203" t="str">
        <f t="shared" si="62"/>
        <v>4</v>
      </c>
      <c r="B136" s="204" t="str">
        <f t="shared" si="63"/>
        <v>43</v>
      </c>
      <c r="C136" s="204">
        <v>4359</v>
      </c>
      <c r="D136" s="205" t="s">
        <v>390</v>
      </c>
      <c r="E136" s="201">
        <f t="shared" si="57"/>
        <v>47133</v>
      </c>
      <c r="F136" s="311">
        <v>44200</v>
      </c>
      <c r="G136" s="206">
        <v>2933</v>
      </c>
      <c r="H136" s="207">
        <f t="shared" si="58"/>
        <v>0</v>
      </c>
      <c r="I136" s="311"/>
      <c r="J136" s="206"/>
      <c r="K136" s="391">
        <f t="shared" si="61"/>
        <v>47133</v>
      </c>
      <c r="L136" s="202">
        <f t="shared" si="59"/>
        <v>44200</v>
      </c>
      <c r="M136" s="388">
        <f t="shared" si="60"/>
        <v>2933</v>
      </c>
      <c r="N136" s="252"/>
      <c r="O136" s="252"/>
    </row>
    <row r="137" spans="1:15" ht="12.75">
      <c r="A137" s="203" t="str">
        <f t="shared" si="62"/>
        <v>4</v>
      </c>
      <c r="B137" s="204" t="str">
        <f t="shared" si="63"/>
        <v>43</v>
      </c>
      <c r="C137" s="204">
        <v>4373</v>
      </c>
      <c r="D137" s="205" t="s">
        <v>357</v>
      </c>
      <c r="E137" s="201">
        <f t="shared" si="57"/>
        <v>831</v>
      </c>
      <c r="F137" s="311"/>
      <c r="G137" s="206">
        <v>831</v>
      </c>
      <c r="H137" s="207">
        <f t="shared" si="58"/>
        <v>0</v>
      </c>
      <c r="I137" s="311"/>
      <c r="J137" s="206"/>
      <c r="K137" s="391">
        <f>+L137+M137</f>
        <v>831</v>
      </c>
      <c r="L137" s="202">
        <f t="shared" si="59"/>
        <v>0</v>
      </c>
      <c r="M137" s="388">
        <f t="shared" si="60"/>
        <v>831</v>
      </c>
      <c r="N137" s="252"/>
      <c r="O137" s="252"/>
    </row>
    <row r="138" spans="1:15" ht="12.75">
      <c r="A138" s="203" t="str">
        <f t="shared" si="62"/>
        <v>4</v>
      </c>
      <c r="B138" s="204" t="str">
        <f t="shared" si="63"/>
        <v>43</v>
      </c>
      <c r="C138" s="204">
        <v>4375</v>
      </c>
      <c r="D138" s="205" t="s">
        <v>399</v>
      </c>
      <c r="E138" s="201">
        <f t="shared" si="57"/>
        <v>20</v>
      </c>
      <c r="F138" s="311"/>
      <c r="G138" s="206">
        <v>20</v>
      </c>
      <c r="H138" s="207">
        <f t="shared" si="58"/>
        <v>5000</v>
      </c>
      <c r="I138" s="311">
        <v>5000</v>
      </c>
      <c r="J138" s="206"/>
      <c r="K138" s="391">
        <f>+L138+M138</f>
        <v>5020</v>
      </c>
      <c r="L138" s="202">
        <f t="shared" si="59"/>
        <v>5000</v>
      </c>
      <c r="M138" s="388">
        <f t="shared" si="60"/>
        <v>20</v>
      </c>
      <c r="N138" s="252"/>
      <c r="O138" s="252"/>
    </row>
    <row r="139" spans="1:15" ht="12.75">
      <c r="A139" s="203" t="str">
        <f t="shared" si="62"/>
        <v>4</v>
      </c>
      <c r="B139" s="204" t="str">
        <f t="shared" si="63"/>
        <v>43</v>
      </c>
      <c r="C139" s="204">
        <v>4379</v>
      </c>
      <c r="D139" s="205" t="s">
        <v>358</v>
      </c>
      <c r="E139" s="201">
        <f t="shared" si="57"/>
        <v>1485</v>
      </c>
      <c r="F139" s="311">
        <v>995</v>
      </c>
      <c r="G139" s="206">
        <v>490</v>
      </c>
      <c r="H139" s="207"/>
      <c r="I139" s="311"/>
      <c r="J139" s="206"/>
      <c r="K139" s="391">
        <f>+L139+M139</f>
        <v>1485</v>
      </c>
      <c r="L139" s="202">
        <f t="shared" si="59"/>
        <v>995</v>
      </c>
      <c r="M139" s="388">
        <f t="shared" si="60"/>
        <v>490</v>
      </c>
      <c r="N139" s="252"/>
      <c r="O139" s="252"/>
    </row>
    <row r="140" spans="1:15" ht="12.75">
      <c r="A140" s="203" t="str">
        <f t="shared" si="62"/>
        <v>4</v>
      </c>
      <c r="B140" s="204" t="str">
        <f t="shared" si="63"/>
        <v>43</v>
      </c>
      <c r="C140" s="204">
        <v>4399</v>
      </c>
      <c r="D140" s="205" t="s">
        <v>382</v>
      </c>
      <c r="E140" s="201">
        <f t="shared" si="57"/>
        <v>21</v>
      </c>
      <c r="F140" s="311"/>
      <c r="G140" s="206">
        <v>21</v>
      </c>
      <c r="H140" s="207"/>
      <c r="I140" s="311"/>
      <c r="J140" s="206"/>
      <c r="K140" s="391">
        <f>+L140+M140</f>
        <v>21</v>
      </c>
      <c r="L140" s="202">
        <f t="shared" si="59"/>
        <v>0</v>
      </c>
      <c r="M140" s="388">
        <f t="shared" si="60"/>
        <v>21</v>
      </c>
      <c r="N140" s="252"/>
      <c r="O140" s="252"/>
    </row>
    <row r="141" spans="1:15" ht="12.75">
      <c r="A141" s="208" t="s">
        <v>406</v>
      </c>
      <c r="B141" s="209"/>
      <c r="C141" s="210"/>
      <c r="D141" s="211"/>
      <c r="E141" s="212">
        <f>SUM(E124:E140)</f>
        <v>415712</v>
      </c>
      <c r="F141" s="213">
        <f>SUM(F124:F140)</f>
        <v>303047</v>
      </c>
      <c r="G141" s="213">
        <f>SUM(G124:G140)</f>
        <v>112665</v>
      </c>
      <c r="H141" s="212">
        <f>SUM(H124:H139)</f>
        <v>79254</v>
      </c>
      <c r="I141" s="213">
        <f>SUM(I124:I139)</f>
        <v>78284</v>
      </c>
      <c r="J141" s="213">
        <f>SUM(J124:J139)</f>
        <v>970</v>
      </c>
      <c r="K141" s="392">
        <f>SUM(K124:K140)</f>
        <v>494966</v>
      </c>
      <c r="L141" s="213">
        <f>SUM(L124:L140)</f>
        <v>381331</v>
      </c>
      <c r="M141" s="387">
        <f>SUM(M124:M140)</f>
        <v>113635</v>
      </c>
      <c r="N141" s="252"/>
      <c r="O141" s="252"/>
    </row>
    <row r="142" spans="1:15" ht="13.5" thickBot="1">
      <c r="A142" s="214"/>
      <c r="B142" s="215"/>
      <c r="C142" s="216"/>
      <c r="D142" s="217"/>
      <c r="E142" s="218"/>
      <c r="F142" s="312"/>
      <c r="G142" s="219"/>
      <c r="H142" s="218"/>
      <c r="I142" s="312"/>
      <c r="J142" s="219"/>
      <c r="K142" s="393"/>
      <c r="L142" s="312"/>
      <c r="M142" s="389"/>
      <c r="N142" s="252"/>
      <c r="O142" s="252"/>
    </row>
    <row r="143" spans="1:15" ht="14.25" thickBot="1" thickTop="1">
      <c r="A143" s="221" t="s">
        <v>131</v>
      </c>
      <c r="B143" s="222"/>
      <c r="C143" s="222"/>
      <c r="D143" s="223"/>
      <c r="E143" s="224">
        <f>+E141+E122</f>
        <v>425770</v>
      </c>
      <c r="F143" s="225">
        <f>+F141+F122</f>
        <v>303047</v>
      </c>
      <c r="G143" s="225">
        <f>+G141+G122</f>
        <v>122723</v>
      </c>
      <c r="H143" s="224">
        <f>+H141</f>
        <v>79254</v>
      </c>
      <c r="I143" s="225">
        <f>I141+I122</f>
        <v>78284</v>
      </c>
      <c r="J143" s="225">
        <f>+J141+J122</f>
        <v>970</v>
      </c>
      <c r="K143" s="394">
        <f>+K141+K122</f>
        <v>505024</v>
      </c>
      <c r="L143" s="225">
        <f>+L141+L122</f>
        <v>381331</v>
      </c>
      <c r="M143" s="400">
        <f>+M141+M122</f>
        <v>123693</v>
      </c>
      <c r="N143" s="252"/>
      <c r="O143" s="252"/>
    </row>
    <row r="144" spans="1:15" ht="13.5" thickTop="1">
      <c r="A144" s="244"/>
      <c r="B144" s="245"/>
      <c r="C144" s="245"/>
      <c r="D144" s="246"/>
      <c r="E144" s="247"/>
      <c r="F144" s="248"/>
      <c r="G144" s="248"/>
      <c r="H144" s="247"/>
      <c r="I144" s="248"/>
      <c r="J144" s="248"/>
      <c r="K144" s="399"/>
      <c r="L144" s="248"/>
      <c r="M144" s="407"/>
      <c r="N144" s="252"/>
      <c r="O144" s="252"/>
    </row>
    <row r="145" spans="1:15" ht="12.75">
      <c r="A145" s="203" t="str">
        <f>MID(C145,1,1)</f>
        <v>5</v>
      </c>
      <c r="B145" s="204" t="str">
        <f>MID(C145,1,2)</f>
        <v>52</v>
      </c>
      <c r="C145" s="204">
        <v>5212</v>
      </c>
      <c r="D145" s="205" t="s">
        <v>280</v>
      </c>
      <c r="E145" s="207">
        <f>+F145+G145</f>
        <v>784</v>
      </c>
      <c r="F145" s="311"/>
      <c r="G145" s="206">
        <v>784</v>
      </c>
      <c r="H145" s="207">
        <f>+I145+J145</f>
        <v>180</v>
      </c>
      <c r="I145" s="311"/>
      <c r="J145" s="206">
        <v>180</v>
      </c>
      <c r="K145" s="391">
        <f>+L145+M145</f>
        <v>964</v>
      </c>
      <c r="L145" s="202">
        <f>+F145+I145</f>
        <v>0</v>
      </c>
      <c r="M145" s="388">
        <f>+G145+J145</f>
        <v>964</v>
      </c>
      <c r="N145" s="252"/>
      <c r="O145" s="252"/>
    </row>
    <row r="146" spans="1:15" ht="12.75">
      <c r="A146" s="203" t="str">
        <f>MID(C146,1,1)</f>
        <v>5</v>
      </c>
      <c r="B146" s="204" t="str">
        <f>MID(C146,1,2)</f>
        <v>52</v>
      </c>
      <c r="C146" s="204">
        <v>5262</v>
      </c>
      <c r="D146" s="343" t="s">
        <v>281</v>
      </c>
      <c r="E146" s="207">
        <f>+F146+G146</f>
        <v>2008</v>
      </c>
      <c r="F146" s="311">
        <v>2008</v>
      </c>
      <c r="G146" s="206"/>
      <c r="H146" s="207">
        <f>+I146+J146</f>
        <v>0</v>
      </c>
      <c r="I146" s="311"/>
      <c r="J146" s="206"/>
      <c r="K146" s="391">
        <f>+L146+M146</f>
        <v>2008</v>
      </c>
      <c r="L146" s="202">
        <f>+F146+I146</f>
        <v>2008</v>
      </c>
      <c r="M146" s="388">
        <f>+G146+J146</f>
        <v>0</v>
      </c>
      <c r="N146" s="252"/>
      <c r="O146" s="252"/>
    </row>
    <row r="147" spans="1:15" ht="12.75">
      <c r="A147" s="208" t="s">
        <v>242</v>
      </c>
      <c r="B147" s="209"/>
      <c r="C147" s="210"/>
      <c r="D147" s="211"/>
      <c r="E147" s="212">
        <f aca="true" t="shared" si="64" ref="E147:M147">SUM(E145:E146)</f>
        <v>2792</v>
      </c>
      <c r="F147" s="213">
        <f t="shared" si="64"/>
        <v>2008</v>
      </c>
      <c r="G147" s="213">
        <f t="shared" si="64"/>
        <v>784</v>
      </c>
      <c r="H147" s="212">
        <f t="shared" si="64"/>
        <v>180</v>
      </c>
      <c r="I147" s="213">
        <f t="shared" si="64"/>
        <v>0</v>
      </c>
      <c r="J147" s="213">
        <f t="shared" si="64"/>
        <v>180</v>
      </c>
      <c r="K147" s="392">
        <f t="shared" si="64"/>
        <v>2972</v>
      </c>
      <c r="L147" s="213">
        <f t="shared" si="64"/>
        <v>2008</v>
      </c>
      <c r="M147" s="387">
        <f t="shared" si="64"/>
        <v>964</v>
      </c>
      <c r="N147" s="252"/>
      <c r="O147" s="252"/>
    </row>
    <row r="148" spans="1:15" ht="12.75">
      <c r="A148" s="203"/>
      <c r="B148" s="230"/>
      <c r="C148" s="204"/>
      <c r="D148" s="205"/>
      <c r="E148" s="231"/>
      <c r="F148" s="315"/>
      <c r="G148" s="232"/>
      <c r="H148" s="231"/>
      <c r="I148" s="315"/>
      <c r="J148" s="232"/>
      <c r="K148" s="396"/>
      <c r="L148" s="315"/>
      <c r="M148" s="403"/>
      <c r="N148" s="252"/>
      <c r="O148" s="252"/>
    </row>
    <row r="149" spans="1:15" ht="12.75">
      <c r="A149" s="203" t="str">
        <f>MID(C149,1,1)</f>
        <v>5</v>
      </c>
      <c r="B149" s="204" t="str">
        <f>MID(C149,1,2)</f>
        <v>53</v>
      </c>
      <c r="C149" s="204">
        <v>5311</v>
      </c>
      <c r="D149" s="205" t="s">
        <v>175</v>
      </c>
      <c r="E149" s="201">
        <f>+F149+G149</f>
        <v>338571</v>
      </c>
      <c r="F149" s="311">
        <v>338041</v>
      </c>
      <c r="G149" s="206">
        <v>530</v>
      </c>
      <c r="H149" s="207">
        <f>+I149+J149</f>
        <v>15350</v>
      </c>
      <c r="I149" s="311">
        <v>15000</v>
      </c>
      <c r="J149" s="206">
        <v>350</v>
      </c>
      <c r="K149" s="391">
        <f>+L149+M149</f>
        <v>353921</v>
      </c>
      <c r="L149" s="202">
        <f aca="true" t="shared" si="65" ref="L149:M151">+F149+I149</f>
        <v>353041</v>
      </c>
      <c r="M149" s="388">
        <f t="shared" si="65"/>
        <v>880</v>
      </c>
      <c r="N149" s="252"/>
      <c r="O149" s="252"/>
    </row>
    <row r="150" spans="1:15" ht="12.75">
      <c r="A150" s="203" t="str">
        <f>MID(C150,1,1)</f>
        <v>5</v>
      </c>
      <c r="B150" s="204" t="str">
        <f>MID(C150,1,2)</f>
        <v>53</v>
      </c>
      <c r="C150" s="204">
        <v>5319</v>
      </c>
      <c r="D150" s="205" t="s">
        <v>407</v>
      </c>
      <c r="E150" s="201">
        <f>+F150+G150</f>
        <v>3243</v>
      </c>
      <c r="F150" s="311">
        <v>3154</v>
      </c>
      <c r="G150" s="206">
        <v>89</v>
      </c>
      <c r="H150" s="207">
        <f>+I150+J150</f>
        <v>0</v>
      </c>
      <c r="I150" s="311"/>
      <c r="J150" s="206"/>
      <c r="K150" s="391">
        <f>+L150+M150</f>
        <v>3243</v>
      </c>
      <c r="L150" s="202">
        <f t="shared" si="65"/>
        <v>3154</v>
      </c>
      <c r="M150" s="388">
        <f t="shared" si="65"/>
        <v>89</v>
      </c>
      <c r="N150" s="252"/>
      <c r="O150" s="252"/>
    </row>
    <row r="151" spans="1:15" ht="12.75">
      <c r="A151" s="203" t="str">
        <f>MID(C151,1,1)</f>
        <v>5</v>
      </c>
      <c r="B151" s="204" t="str">
        <f>MID(C151,1,2)</f>
        <v>53</v>
      </c>
      <c r="C151" s="204">
        <v>5399</v>
      </c>
      <c r="D151" s="205" t="s">
        <v>408</v>
      </c>
      <c r="E151" s="201">
        <f>+F151+G151</f>
        <v>215</v>
      </c>
      <c r="F151" s="311"/>
      <c r="G151" s="206">
        <v>215</v>
      </c>
      <c r="H151" s="207"/>
      <c r="I151" s="311"/>
      <c r="J151" s="206"/>
      <c r="K151" s="391">
        <f>+L151+M151</f>
        <v>215</v>
      </c>
      <c r="L151" s="202">
        <f t="shared" si="65"/>
        <v>0</v>
      </c>
      <c r="M151" s="388">
        <f t="shared" si="65"/>
        <v>215</v>
      </c>
      <c r="N151" s="252"/>
      <c r="O151" s="252"/>
    </row>
    <row r="152" spans="1:13" ht="12.75">
      <c r="A152" s="208" t="s">
        <v>133</v>
      </c>
      <c r="B152" s="209"/>
      <c r="C152" s="210"/>
      <c r="D152" s="211"/>
      <c r="E152" s="212">
        <f aca="true" t="shared" si="66" ref="E152:M152">SUM(E149:E151)</f>
        <v>342029</v>
      </c>
      <c r="F152" s="213">
        <f t="shared" si="66"/>
        <v>341195</v>
      </c>
      <c r="G152" s="213">
        <f t="shared" si="66"/>
        <v>834</v>
      </c>
      <c r="H152" s="212">
        <f t="shared" si="66"/>
        <v>15350</v>
      </c>
      <c r="I152" s="213">
        <f t="shared" si="66"/>
        <v>15000</v>
      </c>
      <c r="J152" s="213">
        <f t="shared" si="66"/>
        <v>350</v>
      </c>
      <c r="K152" s="392">
        <f t="shared" si="66"/>
        <v>357379</v>
      </c>
      <c r="L152" s="213">
        <f t="shared" si="66"/>
        <v>356195</v>
      </c>
      <c r="M152" s="387">
        <f t="shared" si="66"/>
        <v>1184</v>
      </c>
    </row>
    <row r="153" spans="1:13" ht="12.75">
      <c r="A153" s="203"/>
      <c r="B153" s="230"/>
      <c r="C153" s="204"/>
      <c r="D153" s="205"/>
      <c r="E153" s="231"/>
      <c r="F153" s="315"/>
      <c r="G153" s="232"/>
      <c r="H153" s="231"/>
      <c r="I153" s="315"/>
      <c r="J153" s="232"/>
      <c r="K153" s="396"/>
      <c r="L153" s="315"/>
      <c r="M153" s="403"/>
    </row>
    <row r="154" spans="1:13" ht="12.75">
      <c r="A154" s="203" t="str">
        <f>MID(C154,1,1)</f>
        <v>5</v>
      </c>
      <c r="B154" s="204" t="str">
        <f>MID(C154,1,2)</f>
        <v>55</v>
      </c>
      <c r="C154" s="204">
        <v>5512</v>
      </c>
      <c r="D154" s="205" t="s">
        <v>176</v>
      </c>
      <c r="E154" s="201">
        <f>+F154+G154</f>
        <v>5919</v>
      </c>
      <c r="F154" s="311"/>
      <c r="G154" s="206">
        <v>5919</v>
      </c>
      <c r="H154" s="207">
        <f>+I154+J154</f>
        <v>668</v>
      </c>
      <c r="I154" s="311"/>
      <c r="J154" s="206">
        <v>668</v>
      </c>
      <c r="K154" s="391">
        <f>+L154+M154</f>
        <v>6587</v>
      </c>
      <c r="L154" s="202">
        <f aca="true" t="shared" si="67" ref="L154:M156">+F154+I154</f>
        <v>0</v>
      </c>
      <c r="M154" s="388">
        <f t="shared" si="67"/>
        <v>6587</v>
      </c>
    </row>
    <row r="155" spans="1:13" ht="12.75">
      <c r="A155" s="203" t="str">
        <f>MID(C155,1,1)</f>
        <v>5</v>
      </c>
      <c r="B155" s="204" t="str">
        <f>MID(C155,1,2)</f>
        <v>55</v>
      </c>
      <c r="C155" s="204">
        <v>5519</v>
      </c>
      <c r="D155" s="205" t="s">
        <v>282</v>
      </c>
      <c r="E155" s="201">
        <f>+F155+G155</f>
        <v>242</v>
      </c>
      <c r="F155" s="311"/>
      <c r="G155" s="206">
        <v>242</v>
      </c>
      <c r="H155" s="207">
        <f>+I155+J155</f>
        <v>0</v>
      </c>
      <c r="I155" s="311"/>
      <c r="J155" s="206"/>
      <c r="K155" s="391">
        <f>+L155+M155</f>
        <v>242</v>
      </c>
      <c r="L155" s="202">
        <f t="shared" si="67"/>
        <v>0</v>
      </c>
      <c r="M155" s="388">
        <f t="shared" si="67"/>
        <v>242</v>
      </c>
    </row>
    <row r="156" spans="1:13" ht="12.75">
      <c r="A156" s="203" t="str">
        <f>MID(C156,1,1)</f>
        <v>5</v>
      </c>
      <c r="B156" s="204" t="str">
        <f>MID(C156,1,2)</f>
        <v>55</v>
      </c>
      <c r="C156" s="204">
        <v>5563</v>
      </c>
      <c r="D156" s="205" t="s">
        <v>213</v>
      </c>
      <c r="E156" s="201">
        <f>+F156+G156</f>
        <v>3000</v>
      </c>
      <c r="F156" s="311">
        <v>3000</v>
      </c>
      <c r="G156" s="206"/>
      <c r="H156" s="207">
        <f>+I156+J156</f>
        <v>0</v>
      </c>
      <c r="I156" s="311"/>
      <c r="J156" s="206"/>
      <c r="K156" s="391">
        <f>+L156+M156</f>
        <v>3000</v>
      </c>
      <c r="L156" s="202">
        <f t="shared" si="67"/>
        <v>3000</v>
      </c>
      <c r="M156" s="388">
        <f t="shared" si="67"/>
        <v>0</v>
      </c>
    </row>
    <row r="157" spans="1:13" ht="12.75">
      <c r="A157" s="208" t="s">
        <v>387</v>
      </c>
      <c r="B157" s="209"/>
      <c r="C157" s="210"/>
      <c r="D157" s="211"/>
      <c r="E157" s="212">
        <f>SUM(E154:E156)</f>
        <v>9161</v>
      </c>
      <c r="F157" s="213">
        <f>SUM(F154:F156)</f>
        <v>3000</v>
      </c>
      <c r="G157" s="213">
        <f>SUM(G154:G155)</f>
        <v>6161</v>
      </c>
      <c r="H157" s="212">
        <f>SUM(H154:H156)</f>
        <v>668</v>
      </c>
      <c r="I157" s="213">
        <f>SUM(I154:I156)</f>
        <v>0</v>
      </c>
      <c r="J157" s="213">
        <f>SUM(J154:J155)</f>
        <v>668</v>
      </c>
      <c r="K157" s="392">
        <f>SUM(K154:K156)</f>
        <v>9829</v>
      </c>
      <c r="L157" s="213">
        <f>SUM(L154:L156)</f>
        <v>3000</v>
      </c>
      <c r="M157" s="387">
        <f>SUM(M154:M155)</f>
        <v>6829</v>
      </c>
    </row>
    <row r="158" spans="1:13" ht="13.5" thickBot="1">
      <c r="A158" s="214"/>
      <c r="B158" s="215"/>
      <c r="C158" s="216"/>
      <c r="D158" s="217"/>
      <c r="E158" s="218"/>
      <c r="F158" s="312"/>
      <c r="G158" s="219"/>
      <c r="H158" s="218"/>
      <c r="I158" s="312"/>
      <c r="J158" s="219"/>
      <c r="K158" s="393"/>
      <c r="L158" s="312"/>
      <c r="M158" s="389"/>
    </row>
    <row r="159" spans="1:13" ht="14.25" thickBot="1" thickTop="1">
      <c r="A159" s="233" t="s">
        <v>134</v>
      </c>
      <c r="B159" s="234"/>
      <c r="C159" s="234"/>
      <c r="D159" s="235"/>
      <c r="E159" s="236">
        <f>+E147+E152+E157</f>
        <v>353982</v>
      </c>
      <c r="F159" s="237">
        <f>+F147+F152+F157</f>
        <v>346203</v>
      </c>
      <c r="G159" s="237">
        <f>+G157+G152+G147</f>
        <v>7779</v>
      </c>
      <c r="H159" s="236">
        <f>+H152+H157+H147</f>
        <v>16198</v>
      </c>
      <c r="I159" s="237">
        <f>+I152+I157+I147</f>
        <v>15000</v>
      </c>
      <c r="J159" s="237">
        <f>+J152+J157+J147</f>
        <v>1198</v>
      </c>
      <c r="K159" s="397">
        <f>+K147+K152+K157</f>
        <v>370180</v>
      </c>
      <c r="L159" s="237">
        <f>+L147+L152+L157</f>
        <v>361203</v>
      </c>
      <c r="M159" s="405">
        <f>+M147+M152+M157</f>
        <v>8977</v>
      </c>
    </row>
    <row r="160" spans="1:13" ht="13.5" thickTop="1">
      <c r="A160" s="244"/>
      <c r="B160" s="245"/>
      <c r="C160" s="245"/>
      <c r="D160" s="246"/>
      <c r="E160" s="247"/>
      <c r="F160" s="248"/>
      <c r="G160" s="248"/>
      <c r="H160" s="247"/>
      <c r="I160" s="248"/>
      <c r="J160" s="248"/>
      <c r="K160" s="399"/>
      <c r="L160" s="248"/>
      <c r="M160" s="407"/>
    </row>
    <row r="161" spans="1:13" ht="12.75">
      <c r="A161" s="203" t="str">
        <f>MID(C161,1,1)</f>
        <v>6</v>
      </c>
      <c r="B161" s="204" t="str">
        <f>MID(C161,1,2)</f>
        <v>61</v>
      </c>
      <c r="C161" s="204">
        <v>6112</v>
      </c>
      <c r="D161" s="205" t="s">
        <v>283</v>
      </c>
      <c r="E161" s="207">
        <f>+F161+G161</f>
        <v>104635</v>
      </c>
      <c r="F161" s="311">
        <v>20982</v>
      </c>
      <c r="G161" s="206">
        <v>83653</v>
      </c>
      <c r="H161" s="207"/>
      <c r="I161" s="311"/>
      <c r="J161" s="206"/>
      <c r="K161" s="391">
        <f>+L161+M161</f>
        <v>104635</v>
      </c>
      <c r="L161" s="311">
        <f>+F161+I161</f>
        <v>20982</v>
      </c>
      <c r="M161" s="402">
        <f>+G161+J161</f>
        <v>83653</v>
      </c>
    </row>
    <row r="162" spans="1:13" ht="15.75">
      <c r="A162" s="203" t="str">
        <f>MID(C162,1,1)</f>
        <v>6</v>
      </c>
      <c r="B162" s="204" t="str">
        <f>MID(C162,1,2)</f>
        <v>61</v>
      </c>
      <c r="C162" s="204">
        <v>6171</v>
      </c>
      <c r="D162" s="205" t="s">
        <v>302</v>
      </c>
      <c r="E162" s="360">
        <f>+F162+G162-385</f>
        <v>1410168</v>
      </c>
      <c r="F162" s="311">
        <v>871725</v>
      </c>
      <c r="G162" s="206">
        <v>538828</v>
      </c>
      <c r="H162" s="207">
        <f>+I162+J162</f>
        <v>95376</v>
      </c>
      <c r="I162" s="311">
        <v>89370</v>
      </c>
      <c r="J162" s="206">
        <v>6006</v>
      </c>
      <c r="K162" s="391">
        <f>+L162+M162-385</f>
        <v>1505544</v>
      </c>
      <c r="L162" s="311">
        <f>+F162+I162</f>
        <v>961095</v>
      </c>
      <c r="M162" s="402">
        <f>+G162+J162</f>
        <v>544834</v>
      </c>
    </row>
    <row r="163" spans="1:13" ht="12.75">
      <c r="A163" s="208" t="s">
        <v>297</v>
      </c>
      <c r="B163" s="209"/>
      <c r="C163" s="210"/>
      <c r="D163" s="211"/>
      <c r="E163" s="212">
        <f>SUM(E161:E162)</f>
        <v>1514803</v>
      </c>
      <c r="F163" s="213">
        <f>SUM(F161:F162)</f>
        <v>892707</v>
      </c>
      <c r="G163" s="213">
        <f>SUM(G161:G162)</f>
        <v>622481</v>
      </c>
      <c r="H163" s="212">
        <f>SUM(H161:H162)</f>
        <v>95376</v>
      </c>
      <c r="I163" s="213">
        <f>SUM(I161:I162)</f>
        <v>89370</v>
      </c>
      <c r="J163" s="213">
        <f>SUM(J162:J162)</f>
        <v>6006</v>
      </c>
      <c r="K163" s="392">
        <f>SUM(K161:K162)</f>
        <v>1610179</v>
      </c>
      <c r="L163" s="213">
        <f>SUM(L161:L162)</f>
        <v>982077</v>
      </c>
      <c r="M163" s="387">
        <f>SUM(M161:M162)</f>
        <v>628487</v>
      </c>
    </row>
    <row r="164" spans="1:13" ht="12.75">
      <c r="A164" s="203"/>
      <c r="B164" s="230"/>
      <c r="C164" s="204"/>
      <c r="D164" s="205"/>
      <c r="E164" s="231"/>
      <c r="F164" s="315"/>
      <c r="G164" s="232"/>
      <c r="H164" s="231"/>
      <c r="I164" s="315"/>
      <c r="J164" s="232"/>
      <c r="K164" s="396"/>
      <c r="L164" s="315"/>
      <c r="M164" s="403"/>
    </row>
    <row r="165" spans="1:13" ht="12.75">
      <c r="A165" s="203" t="str">
        <f>MID(C165,1,1)</f>
        <v>6</v>
      </c>
      <c r="B165" s="204" t="str">
        <f>MID(C165,1,2)</f>
        <v>62</v>
      </c>
      <c r="C165" s="204">
        <v>6211</v>
      </c>
      <c r="D165" s="205" t="s">
        <v>177</v>
      </c>
      <c r="E165" s="201">
        <f>+F165+G165</f>
        <v>6462</v>
      </c>
      <c r="F165" s="311">
        <v>6462</v>
      </c>
      <c r="G165" s="206"/>
      <c r="H165" s="207">
        <f>+I165+J165</f>
        <v>1450</v>
      </c>
      <c r="I165" s="311">
        <v>1450</v>
      </c>
      <c r="J165" s="206"/>
      <c r="K165" s="391">
        <f>+L165+M165</f>
        <v>7912</v>
      </c>
      <c r="L165" s="311">
        <f aca="true" t="shared" si="68" ref="L165:M167">+F165+I165</f>
        <v>7912</v>
      </c>
      <c r="M165" s="402">
        <f t="shared" si="68"/>
        <v>0</v>
      </c>
    </row>
    <row r="166" spans="1:13" ht="12.75">
      <c r="A166" s="203" t="str">
        <f>MID(C166,1,1)</f>
        <v>6</v>
      </c>
      <c r="B166" s="204" t="str">
        <f>MID(C166,1,2)</f>
        <v>62</v>
      </c>
      <c r="C166" s="204">
        <v>6221</v>
      </c>
      <c r="D166" s="205" t="s">
        <v>383</v>
      </c>
      <c r="E166" s="201">
        <f>+F166+G166</f>
        <v>9</v>
      </c>
      <c r="F166" s="311"/>
      <c r="G166" s="206">
        <v>9</v>
      </c>
      <c r="H166" s="207"/>
      <c r="I166" s="311"/>
      <c r="J166" s="206"/>
      <c r="K166" s="391">
        <f>+L166+M166</f>
        <v>9</v>
      </c>
      <c r="L166" s="311">
        <f t="shared" si="68"/>
        <v>0</v>
      </c>
      <c r="M166" s="402">
        <f t="shared" si="68"/>
        <v>9</v>
      </c>
    </row>
    <row r="167" spans="1:13" ht="12.75">
      <c r="A167" s="203" t="str">
        <f>MID(C167,1,1)</f>
        <v>6</v>
      </c>
      <c r="B167" s="204" t="str">
        <f>MID(C167,1,2)</f>
        <v>62</v>
      </c>
      <c r="C167" s="204">
        <v>6223</v>
      </c>
      <c r="D167" s="205" t="s">
        <v>284</v>
      </c>
      <c r="E167" s="201">
        <f>+F167+G167</f>
        <v>9364</v>
      </c>
      <c r="F167" s="311">
        <v>8410</v>
      </c>
      <c r="G167" s="206">
        <v>954</v>
      </c>
      <c r="H167" s="207">
        <f>+I167+J167</f>
        <v>1346</v>
      </c>
      <c r="I167" s="311"/>
      <c r="J167" s="206">
        <v>1346</v>
      </c>
      <c r="K167" s="391">
        <f>+L167+M167</f>
        <v>10710</v>
      </c>
      <c r="L167" s="311">
        <f t="shared" si="68"/>
        <v>8410</v>
      </c>
      <c r="M167" s="402">
        <f t="shared" si="68"/>
        <v>2300</v>
      </c>
    </row>
    <row r="168" spans="1:13" ht="12.75">
      <c r="A168" s="208" t="s">
        <v>178</v>
      </c>
      <c r="B168" s="209"/>
      <c r="C168" s="210"/>
      <c r="D168" s="211"/>
      <c r="E168" s="212">
        <f aca="true" t="shared" si="69" ref="E168:M168">SUM(E165:E167)</f>
        <v>15835</v>
      </c>
      <c r="F168" s="213">
        <f t="shared" si="69"/>
        <v>14872</v>
      </c>
      <c r="G168" s="213">
        <f t="shared" si="69"/>
        <v>963</v>
      </c>
      <c r="H168" s="212">
        <f t="shared" si="69"/>
        <v>2796</v>
      </c>
      <c r="I168" s="213">
        <f t="shared" si="69"/>
        <v>1450</v>
      </c>
      <c r="J168" s="213">
        <f t="shared" si="69"/>
        <v>1346</v>
      </c>
      <c r="K168" s="392">
        <f t="shared" si="69"/>
        <v>18631</v>
      </c>
      <c r="L168" s="213">
        <f t="shared" si="69"/>
        <v>16322</v>
      </c>
      <c r="M168" s="387">
        <f t="shared" si="69"/>
        <v>2309</v>
      </c>
    </row>
    <row r="169" spans="1:13" ht="12.75">
      <c r="A169" s="203"/>
      <c r="B169" s="230"/>
      <c r="C169" s="204"/>
      <c r="D169" s="205"/>
      <c r="E169" s="231"/>
      <c r="F169" s="315"/>
      <c r="G169" s="232"/>
      <c r="H169" s="231"/>
      <c r="I169" s="315"/>
      <c r="J169" s="232"/>
      <c r="K169" s="396"/>
      <c r="L169" s="315"/>
      <c r="M169" s="403"/>
    </row>
    <row r="170" spans="1:13" ht="12.75">
      <c r="A170" s="203" t="str">
        <f>MID(C170,1,1)</f>
        <v>6</v>
      </c>
      <c r="B170" s="204" t="str">
        <f>MID(C170,1,2)</f>
        <v>63</v>
      </c>
      <c r="C170" s="204">
        <v>6310</v>
      </c>
      <c r="D170" s="205" t="s">
        <v>137</v>
      </c>
      <c r="E170" s="201">
        <f>+F170+G170</f>
        <v>275011</v>
      </c>
      <c r="F170" s="311">
        <v>266646</v>
      </c>
      <c r="G170" s="206">
        <v>8365</v>
      </c>
      <c r="H170" s="207"/>
      <c r="I170" s="311"/>
      <c r="J170" s="206"/>
      <c r="K170" s="391">
        <f>+L170+M170</f>
        <v>275011</v>
      </c>
      <c r="L170" s="202">
        <f aca="true" t="shared" si="70" ref="L170:M172">+F170+I170</f>
        <v>266646</v>
      </c>
      <c r="M170" s="388">
        <f t="shared" si="70"/>
        <v>8365</v>
      </c>
    </row>
    <row r="171" spans="1:13" ht="12.75">
      <c r="A171" s="203" t="str">
        <f>MID(C171,1,1)</f>
        <v>6</v>
      </c>
      <c r="B171" s="204" t="str">
        <f>MID(C171,1,2)</f>
        <v>63</v>
      </c>
      <c r="C171" s="204">
        <v>6320</v>
      </c>
      <c r="D171" s="205" t="s">
        <v>316</v>
      </c>
      <c r="E171" s="201">
        <f>+F171+G171</f>
        <v>1683</v>
      </c>
      <c r="F171" s="311"/>
      <c r="G171" s="206">
        <v>1683</v>
      </c>
      <c r="H171" s="207"/>
      <c r="I171" s="311"/>
      <c r="J171" s="206"/>
      <c r="K171" s="391">
        <f>+L171+M171</f>
        <v>1683</v>
      </c>
      <c r="L171" s="202">
        <f t="shared" si="70"/>
        <v>0</v>
      </c>
      <c r="M171" s="388">
        <f t="shared" si="70"/>
        <v>1683</v>
      </c>
    </row>
    <row r="172" spans="1:13" ht="12.75">
      <c r="A172" s="203" t="str">
        <f>MID(C172,1,1)</f>
        <v>6</v>
      </c>
      <c r="B172" s="204" t="str">
        <f>MID(C172,1,2)</f>
        <v>63</v>
      </c>
      <c r="C172" s="204">
        <v>6399</v>
      </c>
      <c r="D172" s="205" t="s">
        <v>285</v>
      </c>
      <c r="E172" s="201">
        <f>+F172+G172</f>
        <v>364938</v>
      </c>
      <c r="F172" s="311">
        <v>350000</v>
      </c>
      <c r="G172" s="206">
        <v>14938</v>
      </c>
      <c r="H172" s="207"/>
      <c r="I172" s="311"/>
      <c r="J172" s="206"/>
      <c r="K172" s="391">
        <f>+L172+M172</f>
        <v>364938</v>
      </c>
      <c r="L172" s="202">
        <f t="shared" si="70"/>
        <v>350000</v>
      </c>
      <c r="M172" s="388">
        <f t="shared" si="70"/>
        <v>14938</v>
      </c>
    </row>
    <row r="173" spans="1:13" ht="12.75">
      <c r="A173" s="208" t="s">
        <v>138</v>
      </c>
      <c r="B173" s="209"/>
      <c r="C173" s="210"/>
      <c r="D173" s="211"/>
      <c r="E173" s="212">
        <f>SUM(E170:E172)</f>
        <v>641632</v>
      </c>
      <c r="F173" s="213">
        <f>SUM(F170:F172)</f>
        <v>616646</v>
      </c>
      <c r="G173" s="213">
        <f>SUM(G170:G172)</f>
        <v>24986</v>
      </c>
      <c r="H173" s="212"/>
      <c r="I173" s="213"/>
      <c r="J173" s="213"/>
      <c r="K173" s="392">
        <f>SUM(K170:K172)</f>
        <v>641632</v>
      </c>
      <c r="L173" s="213">
        <f>SUM(L170:L172)</f>
        <v>616646</v>
      </c>
      <c r="M173" s="387">
        <f>SUM(M170:M172)</f>
        <v>24986</v>
      </c>
    </row>
    <row r="174" spans="1:13" ht="12.75">
      <c r="A174" s="203"/>
      <c r="B174" s="230"/>
      <c r="C174" s="204"/>
      <c r="D174" s="205"/>
      <c r="E174" s="231"/>
      <c r="F174" s="315"/>
      <c r="G174" s="232"/>
      <c r="H174" s="231"/>
      <c r="I174" s="315"/>
      <c r="J174" s="232"/>
      <c r="K174" s="396"/>
      <c r="L174" s="315"/>
      <c r="M174" s="403"/>
    </row>
    <row r="175" spans="1:13" ht="15.75">
      <c r="A175" s="203" t="str">
        <f>MID(C175,1,1)</f>
        <v>6</v>
      </c>
      <c r="B175" s="204" t="str">
        <f>MID(C175,1,2)</f>
        <v>64</v>
      </c>
      <c r="C175" s="204">
        <v>6409</v>
      </c>
      <c r="D175" s="205" t="s">
        <v>301</v>
      </c>
      <c r="E175" s="360">
        <f>+F175+G175-983750</f>
        <v>21599</v>
      </c>
      <c r="F175" s="311">
        <v>999700</v>
      </c>
      <c r="G175" s="206">
        <v>5649</v>
      </c>
      <c r="H175" s="207">
        <f>+I175+J175</f>
        <v>74</v>
      </c>
      <c r="I175" s="311"/>
      <c r="J175" s="206">
        <v>74</v>
      </c>
      <c r="K175" s="391">
        <f>+L175+M175-983750</f>
        <v>21673</v>
      </c>
      <c r="L175" s="311">
        <f>+F175+I175</f>
        <v>999700</v>
      </c>
      <c r="M175" s="402">
        <f>+G175+J175</f>
        <v>5723</v>
      </c>
    </row>
    <row r="176" spans="1:13" ht="12.75">
      <c r="A176" s="208" t="s">
        <v>139</v>
      </c>
      <c r="B176" s="209"/>
      <c r="C176" s="210"/>
      <c r="D176" s="211"/>
      <c r="E176" s="212">
        <f aca="true" t="shared" si="71" ref="E176:M176">SUM(E175)</f>
        <v>21599</v>
      </c>
      <c r="F176" s="213">
        <f t="shared" si="71"/>
        <v>999700</v>
      </c>
      <c r="G176" s="213">
        <f t="shared" si="71"/>
        <v>5649</v>
      </c>
      <c r="H176" s="212">
        <f t="shared" si="71"/>
        <v>74</v>
      </c>
      <c r="I176" s="213">
        <f t="shared" si="71"/>
        <v>0</v>
      </c>
      <c r="J176" s="213">
        <f t="shared" si="71"/>
        <v>74</v>
      </c>
      <c r="K176" s="392">
        <f t="shared" si="71"/>
        <v>21673</v>
      </c>
      <c r="L176" s="213">
        <f t="shared" si="71"/>
        <v>999700</v>
      </c>
      <c r="M176" s="387">
        <f t="shared" si="71"/>
        <v>5723</v>
      </c>
    </row>
    <row r="177" spans="1:13" ht="13.5" thickBot="1">
      <c r="A177" s="214"/>
      <c r="B177" s="215"/>
      <c r="C177" s="216"/>
      <c r="D177" s="217"/>
      <c r="E177" s="218"/>
      <c r="F177" s="312"/>
      <c r="G177" s="219"/>
      <c r="H177" s="218"/>
      <c r="I177" s="312"/>
      <c r="J177" s="219"/>
      <c r="K177" s="218"/>
      <c r="L177" s="312"/>
      <c r="M177" s="220"/>
    </row>
    <row r="178" spans="1:13" ht="14.25" thickBot="1" thickTop="1">
      <c r="A178" s="221" t="s">
        <v>140</v>
      </c>
      <c r="B178" s="222"/>
      <c r="C178" s="222"/>
      <c r="D178" s="223"/>
      <c r="E178" s="224">
        <f>+E163+E168+E173+E176</f>
        <v>2193869</v>
      </c>
      <c r="F178" s="225">
        <f>+F163+F168+F173+F176</f>
        <v>2523925</v>
      </c>
      <c r="G178" s="225">
        <f>+G176+G173+G168+G163</f>
        <v>654079</v>
      </c>
      <c r="H178" s="224">
        <f>+H163+H168+H176</f>
        <v>98246</v>
      </c>
      <c r="I178" s="225">
        <f>I176+I173+I168+I163</f>
        <v>90820</v>
      </c>
      <c r="J178" s="225">
        <f>+J163+J168+J176</f>
        <v>7426</v>
      </c>
      <c r="K178" s="224">
        <f>+K163+K168+K173+K176</f>
        <v>2292115</v>
      </c>
      <c r="L178" s="225">
        <f>+L163+L168+L173+L176</f>
        <v>2614745</v>
      </c>
      <c r="M178" s="226">
        <f>+M163+M168+M173+M176</f>
        <v>661505</v>
      </c>
    </row>
    <row r="179" spans="1:13" ht="14.25" thickBot="1" thickTop="1">
      <c r="A179" s="244"/>
      <c r="B179" s="245"/>
      <c r="C179" s="245"/>
      <c r="D179" s="246"/>
      <c r="E179" s="247"/>
      <c r="F179" s="408"/>
      <c r="G179" s="248"/>
      <c r="H179" s="247"/>
      <c r="I179" s="408"/>
      <c r="J179" s="248"/>
      <c r="K179" s="247"/>
      <c r="L179" s="408"/>
      <c r="M179" s="249"/>
    </row>
    <row r="180" spans="1:13" ht="18.75" customHeight="1" thickBot="1">
      <c r="A180" s="414" t="s">
        <v>47</v>
      </c>
      <c r="B180" s="409"/>
      <c r="C180" s="409"/>
      <c r="D180" s="410"/>
      <c r="E180" s="411">
        <f>+E178+E159+E143+E115+E34+E11</f>
        <v>8604085</v>
      </c>
      <c r="F180" s="412">
        <f>+F178+F159+F143+F115+F34+F11</f>
        <v>7933245</v>
      </c>
      <c r="G180" s="412">
        <f>+G178+G159+G143+G115+G34+G11</f>
        <v>1654975</v>
      </c>
      <c r="H180" s="411">
        <f>+H178+H159+H143+H115+H34+H11</f>
        <v>3345598</v>
      </c>
      <c r="I180" s="412">
        <f>I11+I34+I115+I143+I159+I178</f>
        <v>2851104</v>
      </c>
      <c r="J180" s="412">
        <f>+J178+J159+J143+J115+J34+J11</f>
        <v>494494</v>
      </c>
      <c r="K180" s="411">
        <f>+K178+K159+K143+K115+K34+K11</f>
        <v>11949683</v>
      </c>
      <c r="L180" s="412">
        <f>+L178+L159+L143+L115+L34+L11</f>
        <v>10784349</v>
      </c>
      <c r="M180" s="413">
        <f>+M178+M159+M143+M115+M34+M11</f>
        <v>2149469</v>
      </c>
    </row>
    <row r="181" spans="7:12" ht="12.75">
      <c r="G181" s="252"/>
      <c r="H181" s="252"/>
      <c r="I181" s="252"/>
      <c r="J181" s="252"/>
      <c r="L181" s="252"/>
    </row>
    <row r="182" spans="1:13" ht="12.75">
      <c r="A182" s="340" t="s">
        <v>223</v>
      </c>
      <c r="F182" s="252"/>
      <c r="G182" s="252"/>
      <c r="H182" s="252"/>
      <c r="J182" s="252"/>
      <c r="K182" s="252"/>
      <c r="M182" s="252"/>
    </row>
    <row r="183" spans="6:12" ht="12.75">
      <c r="F183" s="252"/>
      <c r="G183" s="252"/>
      <c r="H183" s="252"/>
      <c r="I183" s="252"/>
      <c r="K183" s="252"/>
      <c r="L183" s="252"/>
    </row>
    <row r="184" spans="7:9" ht="12.75">
      <c r="G184" s="252"/>
      <c r="I184" s="252"/>
    </row>
    <row r="185" ht="12.75">
      <c r="G185" s="252"/>
    </row>
    <row r="186" spans="7:8" ht="12.75">
      <c r="G186" s="252"/>
      <c r="H186" s="252"/>
    </row>
    <row r="187" ht="12.75">
      <c r="G187" s="252"/>
    </row>
    <row r="188" ht="12.75">
      <c r="G188" s="252"/>
    </row>
    <row r="189" ht="12.75">
      <c r="G189" s="252"/>
    </row>
    <row r="190" ht="12.75">
      <c r="G190" s="252"/>
    </row>
    <row r="191" ht="12.75">
      <c r="G191" s="252"/>
    </row>
    <row r="192" ht="12.75">
      <c r="G192" s="252"/>
    </row>
    <row r="193" ht="12.75">
      <c r="G193" s="252"/>
    </row>
    <row r="194" ht="12.75">
      <c r="G194" s="252"/>
    </row>
    <row r="195" ht="12.75">
      <c r="G195" s="252"/>
    </row>
    <row r="196" ht="12.75">
      <c r="G196" s="252"/>
    </row>
    <row r="197" ht="12.75">
      <c r="G197" s="252"/>
    </row>
    <row r="198" ht="12.75">
      <c r="G198" s="252"/>
    </row>
    <row r="199" ht="12.75">
      <c r="G199" s="252"/>
    </row>
    <row r="200" ht="12.75">
      <c r="G200" s="252"/>
    </row>
    <row r="201" ht="12.75">
      <c r="G201" s="252"/>
    </row>
    <row r="202" ht="12.75">
      <c r="G202" s="252"/>
    </row>
    <row r="203" ht="12.75">
      <c r="G203" s="252"/>
    </row>
    <row r="204" ht="12.75">
      <c r="G204" s="252"/>
    </row>
    <row r="205" ht="12.75">
      <c r="G205" s="252"/>
    </row>
    <row r="206" ht="12.75">
      <c r="G206" s="252"/>
    </row>
    <row r="207" ht="12.75">
      <c r="G207" s="252"/>
    </row>
    <row r="208" ht="12.75">
      <c r="G208" s="252"/>
    </row>
    <row r="209" ht="12.75">
      <c r="G209" s="252"/>
    </row>
    <row r="210" ht="12.75">
      <c r="G210" s="252"/>
    </row>
    <row r="211" ht="12.75">
      <c r="G211" s="252"/>
    </row>
    <row r="212" ht="12.75">
      <c r="G212" s="252"/>
    </row>
    <row r="213" ht="12.75">
      <c r="G213" s="252"/>
    </row>
    <row r="214" ht="12.75">
      <c r="G214" s="252"/>
    </row>
    <row r="215" ht="12.75">
      <c r="G215" s="252"/>
    </row>
    <row r="216" ht="12.75">
      <c r="G216" s="252"/>
    </row>
    <row r="217" ht="12.75">
      <c r="G217" s="252"/>
    </row>
    <row r="218" ht="12.75">
      <c r="G218" s="252"/>
    </row>
    <row r="219" ht="12.75">
      <c r="G219" s="252"/>
    </row>
    <row r="220" ht="12.75">
      <c r="G220" s="252"/>
    </row>
    <row r="221" ht="12.75">
      <c r="G221" s="252"/>
    </row>
    <row r="222" ht="12.75">
      <c r="G222" s="252"/>
    </row>
    <row r="223" ht="12.75">
      <c r="G223" s="252"/>
    </row>
    <row r="224" ht="12.75">
      <c r="G224" s="252"/>
    </row>
    <row r="225" ht="12.75">
      <c r="G225" s="252"/>
    </row>
    <row r="226" ht="12.75">
      <c r="G226" s="252"/>
    </row>
    <row r="227" ht="12.75">
      <c r="G227" s="252"/>
    </row>
    <row r="228" ht="12.75">
      <c r="G228" s="252"/>
    </row>
    <row r="229" ht="12.75">
      <c r="G229" s="252"/>
    </row>
    <row r="230" ht="12.75">
      <c r="G230" s="252"/>
    </row>
    <row r="231" ht="12.75">
      <c r="G231" s="252"/>
    </row>
    <row r="232" ht="12.75">
      <c r="G232" s="252"/>
    </row>
    <row r="233" ht="12.75">
      <c r="G233" s="252"/>
    </row>
    <row r="234" ht="12.75">
      <c r="G234" s="252"/>
    </row>
    <row r="235" ht="12.75">
      <c r="G235" s="252"/>
    </row>
    <row r="236" ht="12.75">
      <c r="G236" s="252"/>
    </row>
    <row r="237" ht="12.75">
      <c r="G237" s="252"/>
    </row>
    <row r="238" ht="12.75">
      <c r="G238" s="252"/>
    </row>
    <row r="239" ht="12.75">
      <c r="G239" s="252"/>
    </row>
    <row r="240" ht="12.75">
      <c r="G240" s="252"/>
    </row>
    <row r="241" ht="12.75">
      <c r="G241" s="252"/>
    </row>
    <row r="242" ht="12.75">
      <c r="G242" s="252"/>
    </row>
    <row r="243" ht="12.75">
      <c r="G243" s="252"/>
    </row>
    <row r="244" ht="12.75">
      <c r="G244" s="252"/>
    </row>
    <row r="245" ht="12.75">
      <c r="G245" s="252"/>
    </row>
    <row r="246" ht="12.75">
      <c r="G246" s="252"/>
    </row>
    <row r="247" ht="12.75">
      <c r="G247" s="252"/>
    </row>
    <row r="248" ht="12.75">
      <c r="G248" s="252"/>
    </row>
    <row r="249" ht="12.75">
      <c r="G249" s="252"/>
    </row>
    <row r="250" ht="12.75">
      <c r="G250" s="252"/>
    </row>
    <row r="251" ht="12.75">
      <c r="G251" s="252"/>
    </row>
    <row r="252" ht="12.75">
      <c r="G252" s="252"/>
    </row>
    <row r="253" ht="12.75">
      <c r="G253" s="252"/>
    </row>
    <row r="254" ht="12.75">
      <c r="G254" s="252"/>
    </row>
    <row r="255" ht="12.75">
      <c r="G255" s="252"/>
    </row>
    <row r="256" ht="12.75">
      <c r="G256" s="252"/>
    </row>
    <row r="257" ht="12.75">
      <c r="G257" s="252"/>
    </row>
    <row r="258" ht="12.75">
      <c r="G258" s="252"/>
    </row>
    <row r="259" ht="12.75">
      <c r="G259" s="252"/>
    </row>
    <row r="260" ht="12.75">
      <c r="G260" s="252"/>
    </row>
    <row r="261" ht="12.75">
      <c r="G261" s="252"/>
    </row>
    <row r="262" ht="12.75">
      <c r="G262" s="252"/>
    </row>
    <row r="263" ht="12.75">
      <c r="G263" s="252"/>
    </row>
    <row r="264" ht="12.75">
      <c r="G264" s="252"/>
    </row>
    <row r="265" ht="12.75">
      <c r="G265" s="252"/>
    </row>
    <row r="266" ht="12.75">
      <c r="G266" s="252"/>
    </row>
    <row r="267" ht="12.75">
      <c r="G267" s="252"/>
    </row>
    <row r="268" ht="12.75">
      <c r="G268" s="252"/>
    </row>
    <row r="269" ht="12.75">
      <c r="G269" s="252"/>
    </row>
    <row r="270" ht="12.75">
      <c r="G270" s="252"/>
    </row>
    <row r="271" ht="12.75">
      <c r="G271" s="252"/>
    </row>
    <row r="272" ht="12.75">
      <c r="G272" s="252"/>
    </row>
    <row r="273" ht="12.75">
      <c r="G273" s="252"/>
    </row>
    <row r="274" ht="12.75">
      <c r="G274" s="252"/>
    </row>
    <row r="275" ht="12.75">
      <c r="G275" s="252"/>
    </row>
    <row r="276" ht="12.75">
      <c r="G276" s="252"/>
    </row>
    <row r="277" ht="12.75">
      <c r="G277" s="252"/>
    </row>
    <row r="278" ht="12.75">
      <c r="G278" s="252"/>
    </row>
    <row r="279" ht="12.75">
      <c r="G279" s="252"/>
    </row>
    <row r="280" ht="12.75">
      <c r="G280" s="252"/>
    </row>
    <row r="281" ht="12.75">
      <c r="G281" s="252"/>
    </row>
    <row r="282" ht="12.75">
      <c r="G282" s="252"/>
    </row>
    <row r="283" ht="12.75">
      <c r="G283" s="252"/>
    </row>
    <row r="284" ht="12.75">
      <c r="G284" s="252"/>
    </row>
    <row r="285" ht="12.75">
      <c r="G285" s="252"/>
    </row>
    <row r="286" ht="12.75">
      <c r="G286" s="252"/>
    </row>
    <row r="287" ht="12.75">
      <c r="G287" s="252"/>
    </row>
    <row r="288" ht="12.75">
      <c r="G288" s="252"/>
    </row>
    <row r="289" ht="12.75">
      <c r="G289" s="252"/>
    </row>
    <row r="290" ht="12.75">
      <c r="G290" s="252"/>
    </row>
    <row r="291" ht="12.75">
      <c r="G291" s="252"/>
    </row>
    <row r="292" ht="12.75">
      <c r="G292" s="252"/>
    </row>
    <row r="293" ht="12.75">
      <c r="G293" s="252"/>
    </row>
    <row r="294" ht="12.75">
      <c r="G294" s="252"/>
    </row>
    <row r="295" ht="12.75">
      <c r="G295" s="252"/>
    </row>
    <row r="296" ht="12.75">
      <c r="G296" s="252"/>
    </row>
    <row r="297" ht="12.75">
      <c r="G297" s="252"/>
    </row>
    <row r="298" ht="12.75">
      <c r="G298" s="252"/>
    </row>
    <row r="299" ht="12.75">
      <c r="G299" s="252"/>
    </row>
    <row r="300" ht="12.75">
      <c r="G300" s="252"/>
    </row>
    <row r="301" ht="12.75">
      <c r="G301" s="252"/>
    </row>
    <row r="302" ht="12.75">
      <c r="G302" s="252"/>
    </row>
    <row r="303" ht="12.75">
      <c r="G303" s="252"/>
    </row>
    <row r="304" ht="12.75">
      <c r="G304" s="252"/>
    </row>
    <row r="305" ht="12.75">
      <c r="G305" s="252"/>
    </row>
    <row r="306" ht="12.75">
      <c r="G306" s="252"/>
    </row>
    <row r="307" ht="12.75">
      <c r="G307" s="252"/>
    </row>
    <row r="308" ht="12.75">
      <c r="G308" s="252"/>
    </row>
    <row r="309" ht="12.75">
      <c r="G309" s="252"/>
    </row>
    <row r="310" ht="12.75">
      <c r="G310" s="252"/>
    </row>
    <row r="311" ht="12.75">
      <c r="G311" s="252"/>
    </row>
    <row r="312" ht="12.75">
      <c r="G312" s="252"/>
    </row>
    <row r="313" ht="12.75">
      <c r="G313" s="252"/>
    </row>
    <row r="314" ht="12.75">
      <c r="G314" s="252"/>
    </row>
    <row r="315" ht="12.75">
      <c r="G315" s="252"/>
    </row>
    <row r="316" ht="12.75">
      <c r="G316" s="252"/>
    </row>
    <row r="317" ht="12.75">
      <c r="G317" s="252"/>
    </row>
    <row r="318" ht="12.75">
      <c r="G318" s="252"/>
    </row>
    <row r="319" ht="12.75">
      <c r="G319" s="252"/>
    </row>
    <row r="320" ht="12.75">
      <c r="G320" s="252"/>
    </row>
    <row r="321" ht="12.75">
      <c r="G321" s="252"/>
    </row>
    <row r="322" ht="12.75">
      <c r="G322" s="252"/>
    </row>
    <row r="323" ht="12.75">
      <c r="G323" s="252"/>
    </row>
    <row r="324" ht="12.75">
      <c r="G324" s="252"/>
    </row>
    <row r="325" ht="12.75">
      <c r="G325" s="252"/>
    </row>
    <row r="326" ht="12.75">
      <c r="G326" s="252"/>
    </row>
    <row r="327" ht="12.75">
      <c r="G327" s="252"/>
    </row>
    <row r="328" ht="12.75">
      <c r="G328" s="252"/>
    </row>
    <row r="329" ht="12.75">
      <c r="G329" s="252"/>
    </row>
  </sheetData>
  <mergeCells count="4">
    <mergeCell ref="A1:A2"/>
    <mergeCell ref="B1:B2"/>
    <mergeCell ref="C1:C2"/>
    <mergeCell ref="D1:D2"/>
  </mergeCells>
  <printOptions horizontalCentered="1"/>
  <pageMargins left="0.53" right="0.55" top="0.984251968503937" bottom="0.7874015748031497" header="0.5118110236220472" footer="0.31496062992125984"/>
  <pageSetup fitToHeight="0" horizontalDpi="600" verticalDpi="600" orientation="landscape" paperSize="9" scale="74" r:id="rId1"/>
  <headerFooter alignWithMargins="0">
    <oddHeader>&amp;C&amp;"Times New Roman CE,Tučné"&amp;13&amp;UProvozní a kapitálové výdaje statutárního města Brna - rozpočet na rok 2011 (v tis. Kč)
&amp;"Times New Roman CE,Obyčejné"&amp;11&amp;UČleněno dle skupin, oddílů a paragrafů rozpočtové skladby</oddHeader>
  </headerFooter>
  <rowBreaks count="2" manualBreakCount="2">
    <brk id="94" max="12" man="1"/>
    <brk id="1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2011-03-21T07:23:47Z</cp:lastPrinted>
  <dcterms:created xsi:type="dcterms:W3CDTF">1999-11-22T06:38:01Z</dcterms:created>
  <dcterms:modified xsi:type="dcterms:W3CDTF">2011-03-21T07:23:53Z</dcterms:modified>
  <cp:category/>
  <cp:version/>
  <cp:contentType/>
  <cp:contentStatus/>
</cp:coreProperties>
</file>