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90" windowWidth="14595" windowHeight="12810" tabRatio="632" activeTab="0"/>
  </bookViews>
  <sheets>
    <sheet name="Bilance" sheetId="1" r:id="rId1"/>
    <sheet name="Transfery" sheetId="2" r:id="rId2"/>
    <sheet name="Příjmy" sheetId="3" r:id="rId3"/>
    <sheet name="Daňové a Transfery" sheetId="4" r:id="rId4"/>
    <sheet name="N a K" sheetId="5" r:id="rId5"/>
    <sheet name="Výdaje" sheetId="6" r:id="rId6"/>
    <sheet name="P a K" sheetId="7" r:id="rId7"/>
  </sheets>
  <definedNames>
    <definedName name="_xlnm._FilterDatabase" localSheetId="6">'P a K'!$A$4:$E$25</definedName>
    <definedName name="_xlnm.Print_Titles" localSheetId="3">'Daňové a Transfery'!$6:$7</definedName>
    <definedName name="_xlnm.Print_Titles" localSheetId="4">'N a K'!$1:$6</definedName>
    <definedName name="_xlnm.Print_Titles" localSheetId="6">'P a K'!$1:$2</definedName>
    <definedName name="_xlnm.Print_Area" localSheetId="3">'Daňové a Transfery'!$A$1:$G$67</definedName>
    <definedName name="_xlnm.Print_Area" localSheetId="4">'N a K'!$A$1:$M$117</definedName>
    <definedName name="_xlnm.Print_Area" localSheetId="6">'P a K'!$A$1:$M$181</definedName>
    <definedName name="_xlnm.Print_Area" localSheetId="2">'Příjmy'!$A$1:$K$38</definedName>
    <definedName name="_xlnm.Print_Area" localSheetId="1">'Transfery'!$A$1:$D$60</definedName>
    <definedName name="_xlnm.Print_Area" localSheetId="5">'Výdaje'!$A$1:$K$31</definedName>
  </definedNames>
  <calcPr fullCalcOnLoad="1"/>
</workbook>
</file>

<file path=xl/comments7.xml><?xml version="1.0" encoding="utf-8"?>
<comments xmlns="http://schemas.openxmlformats.org/spreadsheetml/2006/main">
  <authors>
    <author>trnecka</author>
  </authors>
  <commentList>
    <comment ref="G169" authorId="0">
      <text>
        <r>
          <rPr>
            <b/>
            <sz val="8"/>
            <rFont val="Tahoma"/>
            <family val="0"/>
          </rPr>
          <t>trnecka:</t>
        </r>
        <r>
          <rPr>
            <sz val="8"/>
            <rFont val="Tahoma"/>
            <family val="0"/>
          </rPr>
          <t xml:space="preserve">
Slatina: oprava SR 2012 na § 6399</t>
        </r>
      </text>
    </comment>
  </commentList>
</comments>
</file>

<file path=xl/sharedStrings.xml><?xml version="1.0" encoding="utf-8"?>
<sst xmlns="http://schemas.openxmlformats.org/spreadsheetml/2006/main" count="651" uniqueCount="445">
  <si>
    <t>č.ř.</t>
  </si>
  <si>
    <t>PŘÍJMY</t>
  </si>
  <si>
    <t xml:space="preserve">Daň z příjmů právnických osob </t>
  </si>
  <si>
    <t xml:space="preserve">Daň z nemovitostí  </t>
  </si>
  <si>
    <t xml:space="preserve">Daň z příjmů právnických osob za obce - VHČ </t>
  </si>
  <si>
    <t>Správní poplatky</t>
  </si>
  <si>
    <t xml:space="preserve">Příjmy z vlastní činnosti </t>
  </si>
  <si>
    <t xml:space="preserve">Příjmy z pronájmu majetku </t>
  </si>
  <si>
    <t xml:space="preserve">Přijaté sankční platby </t>
  </si>
  <si>
    <t>Jiné nedaňové příjmy</t>
  </si>
  <si>
    <t>Převody z vlastních fondů hospodářské činnosti</t>
  </si>
  <si>
    <t>VÝDAJE</t>
  </si>
  <si>
    <t>Rezerva rozpočtu</t>
  </si>
  <si>
    <t>PŘEHLED HOSPODAŘENÍ</t>
  </si>
  <si>
    <t>Financování</t>
  </si>
  <si>
    <t>Neinvestiční příspěvky zřízeným příspěvkovým organizacím</t>
  </si>
  <si>
    <t>FINANCOVÁNÍ</t>
  </si>
  <si>
    <t xml:space="preserve">Daň z příjmů fyz. osob ze závislé činnosti a funkčních požitků </t>
  </si>
  <si>
    <t>Neinvestiční transfery městským částem</t>
  </si>
  <si>
    <t>Změna stavu krátkodobých prostředků na bankovních účtech</t>
  </si>
  <si>
    <t>Úroky</t>
  </si>
  <si>
    <t>522x</t>
  </si>
  <si>
    <t>Neinvestiční transfery neziskovým a podobným organizacím</t>
  </si>
  <si>
    <t>521x mimo 5213</t>
  </si>
  <si>
    <t>Ostatní neinvestiční výdaje</t>
  </si>
  <si>
    <t>133x</t>
  </si>
  <si>
    <t>134x</t>
  </si>
  <si>
    <t>211x</t>
  </si>
  <si>
    <t>213x</t>
  </si>
  <si>
    <t>221x</t>
  </si>
  <si>
    <t>tř. 2 mimo výše uved.</t>
  </si>
  <si>
    <t xml:space="preserve">Ostatní kapitálové výdaje </t>
  </si>
  <si>
    <t>třída</t>
  </si>
  <si>
    <t>podseskupení</t>
  </si>
  <si>
    <t>položka</t>
  </si>
  <si>
    <t>311x</t>
  </si>
  <si>
    <t>tř. 1</t>
  </si>
  <si>
    <t xml:space="preserve">tř. 2 </t>
  </si>
  <si>
    <t>tř. 3</t>
  </si>
  <si>
    <t>tř. 4</t>
  </si>
  <si>
    <t>tř. 5</t>
  </si>
  <si>
    <t>tř. 6</t>
  </si>
  <si>
    <t>tř. 1 až tř. 4</t>
  </si>
  <si>
    <t>tř. 5 + tř. 6</t>
  </si>
  <si>
    <t>tř. 8</t>
  </si>
  <si>
    <t>Saldo příjmů a výdajů (ř.1 mínus ř.2)</t>
  </si>
  <si>
    <t>Příjmy celkem</t>
  </si>
  <si>
    <t>Výdaje celkem</t>
  </si>
  <si>
    <t>městské části</t>
  </si>
  <si>
    <t>město Brno</t>
  </si>
  <si>
    <t>Třída</t>
  </si>
  <si>
    <t>Sesku-</t>
  </si>
  <si>
    <t>Položka</t>
  </si>
  <si>
    <t>Název položky</t>
  </si>
  <si>
    <t>pení</t>
  </si>
  <si>
    <t>Daň z příjmů fyzických osob ze závislé činnosti a funkčních požitků</t>
  </si>
  <si>
    <t>Daň z příjmů fyzických osob ze samostatné výdělečné činnosti</t>
  </si>
  <si>
    <t>Daň z příjmů právnických osob</t>
  </si>
  <si>
    <t>Daň z příjmů právnických osob za obce - VHČ</t>
  </si>
  <si>
    <t>Poplatek ze psů</t>
  </si>
  <si>
    <t>Poplatek za užívání veřejného prostranství</t>
  </si>
  <si>
    <t>Poplatek ze vstupného</t>
  </si>
  <si>
    <t>Poplatek za provozovaný výherní hrací přístroj</t>
  </si>
  <si>
    <t>Daň z nemovitostí</t>
  </si>
  <si>
    <t>15 Majetkové daně</t>
  </si>
  <si>
    <t xml:space="preserve"> </t>
  </si>
  <si>
    <t>TŘÍDA</t>
  </si>
  <si>
    <t xml:space="preserve">NÁZEV TŘÍDY </t>
  </si>
  <si>
    <t>DAŇOVÉ PŘÍJMY</t>
  </si>
  <si>
    <t xml:space="preserve">KAPITÁLOVÉ PŘÍJMY </t>
  </si>
  <si>
    <t xml:space="preserve">C E L K E M </t>
  </si>
  <si>
    <t>ODDÍL</t>
  </si>
  <si>
    <t>NÁZEV ODDÍLU</t>
  </si>
  <si>
    <t xml:space="preserve"> Přijaté splátky půjček                                                    *)</t>
  </si>
  <si>
    <t>10</t>
  </si>
  <si>
    <t xml:space="preserve"> Zemědělství a lesní hospodářství</t>
  </si>
  <si>
    <t>21</t>
  </si>
  <si>
    <t xml:space="preserve"> Průmysl, stavebnictví, obchod a služby</t>
  </si>
  <si>
    <t>22</t>
  </si>
  <si>
    <t xml:space="preserve"> Doprava</t>
  </si>
  <si>
    <t>23</t>
  </si>
  <si>
    <t xml:space="preserve"> Vodní hospodářství</t>
  </si>
  <si>
    <t>33</t>
  </si>
  <si>
    <t xml:space="preserve"> Kultura, církve a sdělovací prostředky</t>
  </si>
  <si>
    <t>34</t>
  </si>
  <si>
    <t xml:space="preserve"> Tělovýchova a zájmová činnost</t>
  </si>
  <si>
    <t>35</t>
  </si>
  <si>
    <t xml:space="preserve"> Zdravotnictví</t>
  </si>
  <si>
    <t>36</t>
  </si>
  <si>
    <t xml:space="preserve"> Bydlení, komunální služby a územní rozvoj</t>
  </si>
  <si>
    <t>37</t>
  </si>
  <si>
    <t xml:space="preserve"> Ochrana životního prostředí</t>
  </si>
  <si>
    <t>43</t>
  </si>
  <si>
    <t>52</t>
  </si>
  <si>
    <t>53</t>
  </si>
  <si>
    <t xml:space="preserve"> Bezpečnost a veřejný pořádek</t>
  </si>
  <si>
    <t>61</t>
  </si>
  <si>
    <t>62</t>
  </si>
  <si>
    <t>63</t>
  </si>
  <si>
    <t xml:space="preserve"> Finanční operace</t>
  </si>
  <si>
    <t>64</t>
  </si>
  <si>
    <t>Sku-</t>
  </si>
  <si>
    <t>Oddíl</t>
  </si>
  <si>
    <t>§</t>
  </si>
  <si>
    <t>Nazev paragrafu</t>
  </si>
  <si>
    <t>pina</t>
  </si>
  <si>
    <t>10 Zemědělství a lesní hospodářství</t>
  </si>
  <si>
    <t>1 Zemědělství a lesní hospodářství</t>
  </si>
  <si>
    <t>21 Průmysl, stavebnictví, obchod a služby</t>
  </si>
  <si>
    <t>Silnice</t>
  </si>
  <si>
    <t>22 Doprava</t>
  </si>
  <si>
    <t>Pitná voda</t>
  </si>
  <si>
    <t>23 Vodní hospodářství</t>
  </si>
  <si>
    <t>2 Průmyslová a ostatní odvětví hospodářství</t>
  </si>
  <si>
    <t>Předškolní zařízení</t>
  </si>
  <si>
    <t>Základní školy</t>
  </si>
  <si>
    <t>Zachování a obnova kulturních památek</t>
  </si>
  <si>
    <t>Zájmová činnost v kultuře</t>
  </si>
  <si>
    <t>33 Kultura, církve a sdělovací prostředky</t>
  </si>
  <si>
    <t>Využití volného času dětí a mládeže</t>
  </si>
  <si>
    <t>34 Tělovýchova a zájmová činnost</t>
  </si>
  <si>
    <t>35 Zdravotnictví</t>
  </si>
  <si>
    <t xml:space="preserve">Bytové hospodářství </t>
  </si>
  <si>
    <t>Pohřebnictví</t>
  </si>
  <si>
    <t>36 Bydlení, komunální služby a územní rozvoj</t>
  </si>
  <si>
    <t>Péče o vzhled obcí a veřejnou zeleň</t>
  </si>
  <si>
    <t>Ostatní činnosti k ochraně přírody a krajiny</t>
  </si>
  <si>
    <t>37 Ochrana životního prostředí</t>
  </si>
  <si>
    <t>3 Služby pro obyvatelstvo</t>
  </si>
  <si>
    <t>4 Sociální věci a politika zaměstnanosti</t>
  </si>
  <si>
    <t>Bezpečnost a veřejný pořádek</t>
  </si>
  <si>
    <t>53 Bezpečnost a veřejný pořádek</t>
  </si>
  <si>
    <t>5 Bezpečnost státu a právní ochrana</t>
  </si>
  <si>
    <t>Činnost místní správy</t>
  </si>
  <si>
    <t>Archivní činnost</t>
  </si>
  <si>
    <t>Obecné příjmy a výdaje z finančních operací</t>
  </si>
  <si>
    <t>63 Finanční operace</t>
  </si>
  <si>
    <t>64 Ostatní činnosti</t>
  </si>
  <si>
    <t>6 Všeobecná veřejná správa a služby</t>
  </si>
  <si>
    <t xml:space="preserve"> Dávky a podpory v sociálním zabezpečení</t>
  </si>
  <si>
    <t>55</t>
  </si>
  <si>
    <t xml:space="preserve"> Požární ochrana a integrovaný záchranný systém</t>
  </si>
  <si>
    <t>Sk.</t>
  </si>
  <si>
    <t>Název paragrafu</t>
  </si>
  <si>
    <t xml:space="preserve">Ozdravování hospodářských zvířat a plodin </t>
  </si>
  <si>
    <t xml:space="preserve">Celospolečenské funkce lesů </t>
  </si>
  <si>
    <t xml:space="preserve">Silnice </t>
  </si>
  <si>
    <t xml:space="preserve">Pitná voda </t>
  </si>
  <si>
    <t>Odvádění a čištění odpadních vod j.n.</t>
  </si>
  <si>
    <t>Úpravy drobných vodních toků</t>
  </si>
  <si>
    <t xml:space="preserve">Základní školy </t>
  </si>
  <si>
    <t xml:space="preserve">Divadelní činnost </t>
  </si>
  <si>
    <t xml:space="preserve">Činnosti knihovnické </t>
  </si>
  <si>
    <t xml:space="preserve">Činnosti muzeí a galerií </t>
  </si>
  <si>
    <t xml:space="preserve">Výstavní činnosti v kultuře </t>
  </si>
  <si>
    <t>Záležitosti církví, kultury a sděl. prostředků</t>
  </si>
  <si>
    <t xml:space="preserve">Všeobecná ambulantní péče </t>
  </si>
  <si>
    <t xml:space="preserve">Odborné léčebné ústavy </t>
  </si>
  <si>
    <t>Veřejné osvětlení</t>
  </si>
  <si>
    <t xml:space="preserve">Pohřebnictví </t>
  </si>
  <si>
    <t xml:space="preserve">Územní plánování </t>
  </si>
  <si>
    <t xml:space="preserve">Komunální služby a územní rozvoj  j.n. </t>
  </si>
  <si>
    <t xml:space="preserve">Monitoring ochrany ovzduší </t>
  </si>
  <si>
    <t xml:space="preserve">Sběr a svoz komunálních odpadů </t>
  </si>
  <si>
    <t xml:space="preserve">Využívání a zneškodňování komun. odpadů </t>
  </si>
  <si>
    <t xml:space="preserve">Monitoring půdy a podzemní vody </t>
  </si>
  <si>
    <t xml:space="preserve">Ochrana druhů a stanovišť </t>
  </si>
  <si>
    <t xml:space="preserve">Chráněné části přírody </t>
  </si>
  <si>
    <t xml:space="preserve">Protierozní a protipožární ochrana </t>
  </si>
  <si>
    <t xml:space="preserve">Péče o vzhled obcí a veřejnou zeleň </t>
  </si>
  <si>
    <t xml:space="preserve">Ekologická výchova a osvěta </t>
  </si>
  <si>
    <t>41 Dávky a podpory v sociálním zabezpečení</t>
  </si>
  <si>
    <t xml:space="preserve">Soc.péče a pomoc přistěh. a vybr. etnikům </t>
  </si>
  <si>
    <t xml:space="preserve">Bezpečnost a veřejný pořádek </t>
  </si>
  <si>
    <t xml:space="preserve">Požární ochrana - dobrovolná část </t>
  </si>
  <si>
    <t xml:space="preserve">Archivní činnost </t>
  </si>
  <si>
    <t>62 Jiné veřejné služby a činnosti</t>
  </si>
  <si>
    <t>Daň z přidané hodnoty</t>
  </si>
  <si>
    <t>Daňové výnosy (ř.1 až ř.6)</t>
  </si>
  <si>
    <t xml:space="preserve"> *)</t>
  </si>
  <si>
    <t>Bytové hospodářství</t>
  </si>
  <si>
    <t xml:space="preserve"> Bydlení, komunální služby a územní rozvoj                   </t>
  </si>
  <si>
    <t>Nedaňové příjmy</t>
  </si>
  <si>
    <t>Kapitálové příjmy</t>
  </si>
  <si>
    <t>Nedaňové a kapitálové příjmy</t>
  </si>
  <si>
    <t>nedaňové příjmy</t>
  </si>
  <si>
    <t>kapitálové příjmy</t>
  </si>
  <si>
    <t>nedaňové a kapitálové příjmy</t>
  </si>
  <si>
    <t>provozní výdaje</t>
  </si>
  <si>
    <t>kapitálové výdaje</t>
  </si>
  <si>
    <t>výdaje celkem</t>
  </si>
  <si>
    <t>Ústavy péče pro mládež</t>
  </si>
  <si>
    <t>Přehled transferů</t>
  </si>
  <si>
    <t>v tis. Kč</t>
  </si>
  <si>
    <t>transfery</t>
  </si>
  <si>
    <t>mezi</t>
  </si>
  <si>
    <t>MČ *)</t>
  </si>
  <si>
    <t>Saldo příjmů a výdajů</t>
  </si>
  <si>
    <t>Financování celkem</t>
  </si>
  <si>
    <t xml:space="preserve"> transfery</t>
  </si>
  <si>
    <t>MĚSTSKÉ  ČÁSTI</t>
  </si>
  <si>
    <t>MČ</t>
  </si>
  <si>
    <t>Poplatek z ubytovací kapacity</t>
  </si>
  <si>
    <t>Poplatek za povolení k vjezdu do vybraných míst</t>
  </si>
  <si>
    <t>533x mimo 5331</t>
  </si>
  <si>
    <t>Pěstební činnost</t>
  </si>
  <si>
    <t>Divadelní činnost</t>
  </si>
  <si>
    <t>Činnosti knihovnické</t>
  </si>
  <si>
    <t>Činnosti muzeí a galerií</t>
  </si>
  <si>
    <t xml:space="preserve">NEDAŇOVÉ PŘÍJMY                                                   *) </t>
  </si>
  <si>
    <t>Uhrazené splátky dlouhodobých přijatých půjček a úvěrů</t>
  </si>
  <si>
    <t>Podnikání a restrukturalizace v zemědělství</t>
  </si>
  <si>
    <t>31 a 32</t>
  </si>
  <si>
    <t>Základní umělecké školy</t>
  </si>
  <si>
    <t>statutární</t>
  </si>
  <si>
    <t>STATUTÁRNÍ MĚSTO  BRNO</t>
  </si>
  <si>
    <t xml:space="preserve">*) konsolidace na úrovni statutárního města Brna </t>
  </si>
  <si>
    <t>statutární město Brno</t>
  </si>
  <si>
    <t xml:space="preserve"> *) konsolidace na úrovni statutárního města Brna</t>
  </si>
  <si>
    <t xml:space="preserve">VÝSLEDEK KONSOLIDACE CELKEM </t>
  </si>
  <si>
    <t>město</t>
  </si>
  <si>
    <t>městem a MČ *)</t>
  </si>
  <si>
    <t>MĚSTO</t>
  </si>
  <si>
    <t>městem a MČ</t>
  </si>
  <si>
    <t xml:space="preserve"> město</t>
  </si>
  <si>
    <t>Daň z příjmů právnických osob za obce - rozpočtová činnost</t>
  </si>
  <si>
    <r>
      <t>Členěno dle položek rozpočtové skladby</t>
    </r>
    <r>
      <rPr>
        <vertAlign val="superscript"/>
        <sz val="16"/>
        <rFont val="Times New Roman CE"/>
        <family val="1"/>
      </rPr>
      <t xml:space="preserve"> 1)</t>
    </r>
  </si>
  <si>
    <r>
      <t>Daň z příjmů právnických osob za město - rozpočtová činnost</t>
    </r>
    <r>
      <rPr>
        <vertAlign val="superscript"/>
        <sz val="16"/>
        <rFont val="Times New Roman CE"/>
        <family val="1"/>
      </rPr>
      <t xml:space="preserve"> 2)</t>
    </r>
  </si>
  <si>
    <t>Odvody za odnětí půdy ze zemědělského půdního fondu</t>
  </si>
  <si>
    <t>Poplatek za lázeňský nebo rekreační pobyt</t>
  </si>
  <si>
    <t>13 Daně a poplatky z vybraných činností a služeb</t>
  </si>
  <si>
    <t>Ostatní záležitosti v dopravě</t>
  </si>
  <si>
    <t>Hudební činnost</t>
  </si>
  <si>
    <t xml:space="preserve">Zachování a obnova kulturních památek </t>
  </si>
  <si>
    <t xml:space="preserve">Pořízení, zachování a obnova kulturních hodnot </t>
  </si>
  <si>
    <t>Prevence před drogami, alkoholem, nikotinem</t>
  </si>
  <si>
    <t>52 Civilní připravenost na krizové stavy</t>
  </si>
  <si>
    <t xml:space="preserve"> Civilní připravnost na krizové stavy</t>
  </si>
  <si>
    <t>Poplatky a odvody v oblasti životního prostředí</t>
  </si>
  <si>
    <t>Místní poplatky z vybraných činností a služeb</t>
  </si>
  <si>
    <t>tř. 6 mimo výše uved.</t>
  </si>
  <si>
    <t>tř. 5 mimo výše uved.</t>
  </si>
  <si>
    <t>tř.1 až tř. 4</t>
  </si>
  <si>
    <t>tř.5 + tř. 6</t>
  </si>
  <si>
    <t xml:space="preserve"> Bilance zdrojů a výdajů statutárního města Brna (v tis. Kč)</t>
  </si>
  <si>
    <t>Odvod výtěžku z provozování loterií</t>
  </si>
  <si>
    <t>Poplatky za odnětí pozemků plnění funkcí lesa</t>
  </si>
  <si>
    <t>135x</t>
  </si>
  <si>
    <t>Ostatní odvody z vybraných činností a služeb</t>
  </si>
  <si>
    <t>Daňové příjmy celkem (ř.7 až ř.13)</t>
  </si>
  <si>
    <t>Daň z příjmů fyz. osob z kapitálových výnosů</t>
  </si>
  <si>
    <t xml:space="preserve">Příjmy z prodeje dlouhodobého majetku </t>
  </si>
  <si>
    <t>Převody z vlastních fondů hospodářské (podnikatelské) činnosti</t>
  </si>
  <si>
    <t xml:space="preserve"> Civilní připravenost na krizové stavy</t>
  </si>
  <si>
    <t xml:space="preserve"> Soc. péče a pomoc v soc. zabez. a politice zaměstnanosti</t>
  </si>
  <si>
    <t xml:space="preserve"> Jiné veřejné služby a činnosti</t>
  </si>
  <si>
    <t>Ostatní zemědělská a potravinářská činnost</t>
  </si>
  <si>
    <t>Ostatní záležitosti pozemních komunikací</t>
  </si>
  <si>
    <t>Ostatní záležitosti v silniční dopravě</t>
  </si>
  <si>
    <t>Speciální základní školy</t>
  </si>
  <si>
    <t>Ostatní záležitosti kultury</t>
  </si>
  <si>
    <t xml:space="preserve">Ostatní záležitosti sdělovacích prostředků </t>
  </si>
  <si>
    <t>Ostatní tělovýchovná činnost</t>
  </si>
  <si>
    <t>Ostatní zájmová činnost a rekreace</t>
  </si>
  <si>
    <t>Ostatní ústavní péče</t>
  </si>
  <si>
    <t>Ostatní zdr. zařízení a služby pro zdravotnictví</t>
  </si>
  <si>
    <t>Ostatní činnost ve zdravotnictví</t>
  </si>
  <si>
    <t>Nebytové hospodářství</t>
  </si>
  <si>
    <t>Výstavba a údržba místních inženýrských sítí</t>
  </si>
  <si>
    <t>Územní rozvoj</t>
  </si>
  <si>
    <t>Ostatní nakládání s odpady</t>
  </si>
  <si>
    <t xml:space="preserve">Ostatní ochrana půdy a spodní vody </t>
  </si>
  <si>
    <t>Příspěvek na zvláštní pomůcky</t>
  </si>
  <si>
    <t>Ochrana obyvatelstva</t>
  </si>
  <si>
    <t>Ostatní záležitosti požární ochrany</t>
  </si>
  <si>
    <t>Zastupitelstva obcí</t>
  </si>
  <si>
    <t>Mezinárodní spolupráce j.n.</t>
  </si>
  <si>
    <t>Ostatní finanční operace</t>
  </si>
  <si>
    <t>Sběr a zpracování druhotných surovin</t>
  </si>
  <si>
    <t>Ostatní záležitosti vodního hospodářství</t>
  </si>
  <si>
    <t>Výstavní činnosti v kultuře</t>
  </si>
  <si>
    <t>Ostatní záležitosti sdělovacích prostředků</t>
  </si>
  <si>
    <t>Všeobecná ambulantní péče</t>
  </si>
  <si>
    <t>Komunální služby a územní rozvoj j.n.</t>
  </si>
  <si>
    <t>Ostatní záležitosti bydlení a komunálních služeb</t>
  </si>
  <si>
    <t>Využívání a zneškodňování komunálních odpadů</t>
  </si>
  <si>
    <t>Soc. pomoc osobám v nouzi a soc. nepřizpůsobivým</t>
  </si>
  <si>
    <t xml:space="preserve"> Státní správa a územní samospráva   *)</t>
  </si>
  <si>
    <t xml:space="preserve"> Státní správa a územní samospráva</t>
  </si>
  <si>
    <t>61 Státní správa a územní samospráva</t>
  </si>
  <si>
    <t xml:space="preserve"> Ostatní činnosti                                 *)</t>
  </si>
  <si>
    <t>Jedná se o převody finančních prostředků, které se konsolidují na úrovni statutárního města Brna</t>
  </si>
  <si>
    <t>43 Sociální péče a pomoc v soc. zabezpečení a politice zaměstnanosti</t>
  </si>
  <si>
    <r>
      <t xml:space="preserve">Ostatní činnosti j.n.  </t>
    </r>
    <r>
      <rPr>
        <b/>
        <vertAlign val="superscript"/>
        <sz val="10"/>
        <rFont val="Times New Roman CE"/>
        <family val="1"/>
      </rPr>
      <t>*)</t>
    </r>
  </si>
  <si>
    <r>
      <t xml:space="preserve">Činnost místní správy  </t>
    </r>
    <r>
      <rPr>
        <b/>
        <vertAlign val="superscript"/>
        <sz val="10"/>
        <rFont val="Times New Roman CE"/>
        <family val="1"/>
      </rPr>
      <t>*)</t>
    </r>
  </si>
  <si>
    <t>Ozdr. hosp. zvířat, plodin a zvl. vet. péče</t>
  </si>
  <si>
    <t>Sportovní zařízení v majetku obce</t>
  </si>
  <si>
    <t>Ostatní správa v průmyslu, stavebnictví, obchodu a službách</t>
  </si>
  <si>
    <t>212x</t>
  </si>
  <si>
    <t>501x</t>
  </si>
  <si>
    <t>502x</t>
  </si>
  <si>
    <t>Platy</t>
  </si>
  <si>
    <t>Ostatní platby za provedenou práci</t>
  </si>
  <si>
    <t>Odvody přebytků organizací s přímým vztahem</t>
  </si>
  <si>
    <t>Nedaňové příjmy celkem (ř.15 až ř.21)</t>
  </si>
  <si>
    <t>Podpora ostatních produkčních činností</t>
  </si>
  <si>
    <t>Filmová tvorba, distribuce, kina</t>
  </si>
  <si>
    <t>Pojištění funkčně nespecifikované</t>
  </si>
  <si>
    <t>214x</t>
  </si>
  <si>
    <t xml:space="preserve">Daň z příjmů fyz. osob ze samostatné výdělečné činnosti  </t>
  </si>
  <si>
    <t>Ost. záležitosti ochrany památek a péče o kulturní dědictví</t>
  </si>
  <si>
    <t>Požární ochrana - dobrovolná část</t>
  </si>
  <si>
    <t>55 Požární ochrana a IZS</t>
  </si>
  <si>
    <t>Sběr a svoz komunálních odpadů</t>
  </si>
  <si>
    <t>Bezpečnost silničního provozu</t>
  </si>
  <si>
    <t>Činnosti registrovaných církví a náb. společností</t>
  </si>
  <si>
    <t>Splátky půjčených prostředků od MČ</t>
  </si>
  <si>
    <t>Neinvestiční přijaté transfery ze státních fondů</t>
  </si>
  <si>
    <t>Neinvestiční přijaté transfery od města</t>
  </si>
  <si>
    <t>Neinvestiční přijaté transfery od jiných městských částí</t>
  </si>
  <si>
    <t>Neinvestiční přijaté transfery od obcí z jiného okresu či kraje</t>
  </si>
  <si>
    <t>Neinvestiční transfery nefin. podnikatelským sub. - právnickým osobám</t>
  </si>
  <si>
    <t>Neinvestiční transfer - DPmB a.s.</t>
  </si>
  <si>
    <t>Neinvestiční transfery podnikatelským subjektům</t>
  </si>
  <si>
    <t>Neinvestiční transfery ost. příspěvkovým a podobným organizacím</t>
  </si>
  <si>
    <t>Dlouhodobé přijaté půjčené prostředky</t>
  </si>
  <si>
    <t>Neinvestiční transfery ze SR v rámci souhrnného dotačního vztahu</t>
  </si>
  <si>
    <t xml:space="preserve">Neinvestiční přijaté transfery od obcí z jiného okresu či kraje                 </t>
  </si>
  <si>
    <r>
      <t>Neinvestiční přijaté transfery od města či jiných MČ</t>
    </r>
    <r>
      <rPr>
        <b/>
        <sz val="16"/>
        <rFont val="Times New Roman CE"/>
        <family val="1"/>
      </rPr>
      <t xml:space="preserve"> *)</t>
    </r>
  </si>
  <si>
    <t>4 Přijaté transfery</t>
  </si>
  <si>
    <t>41 Neinvestiční přijaté transfery</t>
  </si>
  <si>
    <t>Příjmy za zkoušky z odb. způsobilosti od žadatelů o řidičské oprávnění</t>
  </si>
  <si>
    <r>
      <t xml:space="preserve">Přijaté splátky půjčených prostředků </t>
    </r>
    <r>
      <rPr>
        <b/>
        <sz val="16"/>
        <rFont val="Times New Roman CE"/>
        <family val="1"/>
      </rPr>
      <t>*)</t>
    </r>
  </si>
  <si>
    <t xml:space="preserve">   Přijaté splátky půjčených prostředků</t>
  </si>
  <si>
    <t xml:space="preserve">          </t>
  </si>
  <si>
    <t xml:space="preserve"> Vzdělávání a školské služby</t>
  </si>
  <si>
    <t>Vnitřní obchod</t>
  </si>
  <si>
    <t>Osobní asistence, pečovatelská služba</t>
  </si>
  <si>
    <t>Denní stacionáře a centra denních služeb</t>
  </si>
  <si>
    <t>Domovy</t>
  </si>
  <si>
    <t>Ostatní služby a činnosti v oblasti soc. péče</t>
  </si>
  <si>
    <t>Cestovní ruch</t>
  </si>
  <si>
    <t>První stupeň základních škol</t>
  </si>
  <si>
    <t>Soc.pomoc osobám v hmotné nouzi a soc.nepřizpůsobivým</t>
  </si>
  <si>
    <t>Ost. sociální péče a pomoc ost. skupinám obyv.</t>
  </si>
  <si>
    <t>Denní stacionáře a centra sociálních služeb</t>
  </si>
  <si>
    <t>Domy na půl cesty</t>
  </si>
  <si>
    <t>Ost. služby a činnosti v oblasti sociální prevence</t>
  </si>
  <si>
    <t>Příspěvek na živobytí</t>
  </si>
  <si>
    <t>Doplatek na bydlení</t>
  </si>
  <si>
    <t>Mimořádní okamžitá pomoc</t>
  </si>
  <si>
    <t xml:space="preserve">1 Daňové příjmy </t>
  </si>
  <si>
    <t>11 Daně z příjmů, zisku a kapitálových výnosů</t>
  </si>
  <si>
    <t>12 Daně ze zboží a služeb v tuzemsku</t>
  </si>
  <si>
    <t xml:space="preserve">Neinvestiční přijaté transfery v rámci souhrnného dotačního vztahu </t>
  </si>
  <si>
    <t>Investiční transfery zřízeným příspěvkovým organizacím</t>
  </si>
  <si>
    <t>Uhrazené splátky dlouhodobých přijatých půjček od města</t>
  </si>
  <si>
    <t>Ostatní rozvoj bydlení a bytové hospodářství</t>
  </si>
  <si>
    <t>Filmová tvorba, distribuce, kina a audiovizuální archiválie</t>
  </si>
  <si>
    <t>Ostatní sociální pomoc dětem a mládeži</t>
  </si>
  <si>
    <t xml:space="preserve">Zařízení pro výkon pěstounské péče </t>
  </si>
  <si>
    <t>Přijaté splátky půjčených prostředků</t>
  </si>
  <si>
    <t>Uhrazené splátky přijatých půjčených prostředků</t>
  </si>
  <si>
    <t>Přijaté splátky půjčených prostředků od MČ</t>
  </si>
  <si>
    <t>Uhrazené splátky přijatých půjčených prostředků MČ městu</t>
  </si>
  <si>
    <t>Neinvestiční přijaté transfery od města a ostatních MČ</t>
  </si>
  <si>
    <t xml:space="preserve">Neinvestiční přijaté transfery </t>
  </si>
  <si>
    <t>Ostatní poplatky a odvody v oblasti životního prostředí</t>
  </si>
  <si>
    <t xml:space="preserve">Úpravy vodohosp.významných a vodárenských toků    </t>
  </si>
  <si>
    <t>Humanitární zahraniční pomoc přímá</t>
  </si>
  <si>
    <t>Rozhlas a televize</t>
  </si>
  <si>
    <t>Ostatní výzkum a vývoj</t>
  </si>
  <si>
    <t>38 Ostatní výzkum a vývoj</t>
  </si>
  <si>
    <t>55 Požární ochrana a integrovaný záchranný systém</t>
  </si>
  <si>
    <t>38</t>
  </si>
  <si>
    <t>Zařízení pro děti vyžadující okamžitou pomoc</t>
  </si>
  <si>
    <t>Ostatní služby a činnosti v oblasti sociální péče</t>
  </si>
  <si>
    <t xml:space="preserve"> Ostatní výzkum a vývoj</t>
  </si>
  <si>
    <t>31 Vzdělávání a školské služby</t>
  </si>
  <si>
    <t>32 Vzdělávání a školské služby</t>
  </si>
  <si>
    <t>Záležitosti předškolní výchovy a základního vzdělávání</t>
  </si>
  <si>
    <t xml:space="preserve">Školní stravování při předškolním a základním vzdělávání </t>
  </si>
  <si>
    <t>Ostatní záležitosti kultury, církví a sdělovacích prostředků</t>
  </si>
  <si>
    <t>Daň z příjmů fyzických osob z kapitálových výnosů</t>
  </si>
  <si>
    <t>Nízkoprahová zařízení pro děti a mládež</t>
  </si>
  <si>
    <t>Prevence vzniku odpadů</t>
  </si>
  <si>
    <t>Ostatní nemocnice</t>
  </si>
  <si>
    <t>Ostatní dráhy</t>
  </si>
  <si>
    <t>Výnosy z finančního majetku</t>
  </si>
  <si>
    <t xml:space="preserve"> Soc. služby a společné činnosti v soc. zabezpečení</t>
  </si>
  <si>
    <t>43 Sociální služby a společné činnosti v sociálním zabezpečení</t>
  </si>
  <si>
    <t>Ostatní záležitosti bezpečnosti a veřejného pořádku</t>
  </si>
  <si>
    <t>Ostatní záležitosti bezpečnosti, veřejného pořádku</t>
  </si>
  <si>
    <t>V na obyv.</t>
  </si>
  <si>
    <t>PŘIJATÉ TRANSFERY                                                 *)</t>
  </si>
  <si>
    <t>Poznámka : Na daňové příjmy, přijaté transfery a splátky půjček se nevztahuje odvětvové členění (tj. členění na oddíly a §) rozpočtové skladby</t>
  </si>
  <si>
    <r>
      <t>1)</t>
    </r>
    <r>
      <rPr>
        <sz val="16"/>
        <rFont val="Times New Roman CE"/>
        <family val="1"/>
      </rPr>
      <t xml:space="preserve"> Na daňové příjmy a přijaté transfery se nevztahuje odvětvové členění (tj. členění na oddíly a §) rozpočtové skladby</t>
    </r>
  </si>
  <si>
    <r>
      <t xml:space="preserve">2) </t>
    </r>
    <r>
      <rPr>
        <sz val="16"/>
        <rFont val="Times New Roman CE"/>
        <family val="1"/>
      </rPr>
      <t>Daň z příjmů právnických osob za město z rozpočtové činnosti je v příjmech i ve výdajích ve stejné výši a neovlivňuje saldo příjmů a výdajů</t>
    </r>
  </si>
  <si>
    <t>Členěno dle skupin, oddílů a paragrafů rozpočtové skladby</t>
  </si>
  <si>
    <t>632x</t>
  </si>
  <si>
    <t>312x</t>
  </si>
  <si>
    <t>Ostatní kapitálové příjmy</t>
  </si>
  <si>
    <t xml:space="preserve">Běžné výdaje celkem  (ř.1 až ř.13) </t>
  </si>
  <si>
    <t>Ostatní neinvestiční přijaté transfery ze státního rozpočtu</t>
  </si>
  <si>
    <t>Investiční transfery neziskovým apod. organizacím</t>
  </si>
  <si>
    <t>Kapitálové příjmy celkem (ř. 23 + ř.24)</t>
  </si>
  <si>
    <t>Vlastní příjmy (ř.14 + ř.22 + ř.25)</t>
  </si>
  <si>
    <t xml:space="preserve">Kapitálové výdaje celkem (ř.15 až ř.17) </t>
  </si>
  <si>
    <t>Výdaje statutárního města Brna celkem  (ř.14 + ř.18)</t>
  </si>
  <si>
    <t>Ostatní zemědělská a potravinářská činnost a rozvoj</t>
  </si>
  <si>
    <t>Ekologická výchova a osvěta</t>
  </si>
  <si>
    <t>Ostatní záležitosti lesního hospodářství</t>
  </si>
  <si>
    <t>Rybářství (myslivost)</t>
  </si>
  <si>
    <t>Pomoc zdravotně postiženým</t>
  </si>
  <si>
    <t>Sběr a svoz ostatních odpadů</t>
  </si>
  <si>
    <t>Tísňová péče</t>
  </si>
  <si>
    <t>Záležitosti vodních toků a vodohospodářských děl</t>
  </si>
  <si>
    <t xml:space="preserve">Ostatní zařízení související s výchovou a vzděláváním mládeže </t>
  </si>
  <si>
    <t>Odvádění a čištění odpadních vod a nakládání s kaly</t>
  </si>
  <si>
    <t>SCHVÁLENÝ ROZPOČET 2012</t>
  </si>
  <si>
    <t>Uhrazené splátky dlouhodobých přijatých úvěrů - EIB</t>
  </si>
  <si>
    <t xml:space="preserve">Financování statutárního města Brna celkem (ř.1 až ř.5) </t>
  </si>
  <si>
    <t>SCHVÁLENÝ ROZPOČET NA ROK 2012</t>
  </si>
  <si>
    <t>PŘÍJMY STATUTÁRNÍHO MĚSTA BRNA - rozpočet na rok 2012 - rekapitulace dle druhů příjmů a dle oddílů (v tis. Kč)</t>
  </si>
  <si>
    <t>Daňové příjmy statutárního města Brna - rozpočet na rok 2012 (v tis. Kč)</t>
  </si>
  <si>
    <t>Transfery, přijaté statutárním městem Brnem - rozpočet na rok 2012 (v tis. Kč)</t>
  </si>
  <si>
    <t>Nedaňové a kapitálové příjmy statutárního města Brna - rozpočet na rok 2012 (v tis. Kč)</t>
  </si>
  <si>
    <t>VÝDAJE STATUTÁRNÍHO MĚSTA BRNA - rozpočet na rok 2012 - rekapitulace dle druhů výdajů a dle oddílů (v tis. Kč)</t>
  </si>
  <si>
    <t>Rekultivace půdy v důsledku težební a důlní činnosti</t>
  </si>
  <si>
    <t xml:space="preserve">Požární ochrana - profesionální část </t>
  </si>
  <si>
    <t>Ostatní správa v oblasti krizového řízení</t>
  </si>
  <si>
    <t>Ost.správa v oblasti hospodářských opatření pro krizové stavy</t>
  </si>
  <si>
    <t>Investiční přijaté transfery ze státních fondů</t>
  </si>
  <si>
    <t>42 Investiční přijaté transfery</t>
  </si>
  <si>
    <t>Poplatky za znečišťování ovzduší</t>
  </si>
  <si>
    <t>Poplatek za provoz systému - komunální odpad</t>
  </si>
  <si>
    <t>Přijaté transfery celkem (ř.27 až ř.34)</t>
  </si>
  <si>
    <t>Příjmy statutárního města Brna celkem (ř.26 +  ř.35)</t>
  </si>
  <si>
    <t>31 a 32 Vzdělávání a školské služby</t>
  </si>
  <si>
    <t>Provoz veřejné silniční dopravy</t>
  </si>
  <si>
    <t>Mezinárodní spolupráce v kultuře, církvích a sděl. prostředcích</t>
  </si>
  <si>
    <t>Činnost orgánů krizového řízení na územní úrovni</t>
  </si>
  <si>
    <t xml:space="preserve">Neinvestiční poskytnuté transfery </t>
  </si>
  <si>
    <t>Neinvestiční poskytnuté transfery MČ</t>
  </si>
  <si>
    <t>Neinvestiční poskytnuté transfery ostatním MČ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</si>
</sst>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.0_);\(#,##0.0\)"/>
    <numFmt numFmtId="166" formatCode="#,##0_);\(#,##0\)"/>
    <numFmt numFmtId="167" formatCode="#,##0.0"/>
    <numFmt numFmtId="168" formatCode="0.0"/>
    <numFmt numFmtId="169" formatCode="#\ ##,000&quot;Kč&quot;"/>
    <numFmt numFmtId="170" formatCode="000\ 00"/>
  </numFmts>
  <fonts count="28">
    <font>
      <sz val="12"/>
      <name val="Arial CE"/>
      <family val="0"/>
    </font>
    <font>
      <sz val="10"/>
      <name val="Arial CE"/>
      <family val="0"/>
    </font>
    <font>
      <sz val="10"/>
      <name val="Courier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b/>
      <sz val="11"/>
      <name val="Times New Roman CE"/>
      <family val="0"/>
    </font>
    <font>
      <sz val="14"/>
      <name val="Times New Roman CE"/>
      <family val="1"/>
    </font>
    <font>
      <b/>
      <u val="single"/>
      <sz val="16"/>
      <name val="Times New Roman CE"/>
      <family val="1"/>
    </font>
    <font>
      <sz val="10"/>
      <name val="Arial"/>
      <family val="0"/>
    </font>
    <font>
      <b/>
      <sz val="18"/>
      <name val="Times New Roman CE"/>
      <family val="1"/>
    </font>
    <font>
      <i/>
      <sz val="12"/>
      <name val="Times New Roman CE"/>
      <family val="1"/>
    </font>
    <font>
      <b/>
      <i/>
      <sz val="12"/>
      <name val="Times New Roman CE"/>
      <family val="1"/>
    </font>
    <font>
      <sz val="16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vertAlign val="superscript"/>
      <sz val="16"/>
      <name val="Times New Roman CE"/>
      <family val="1"/>
    </font>
    <font>
      <b/>
      <u val="single"/>
      <sz val="18"/>
      <name val="Times New Roman CE"/>
      <family val="1"/>
    </font>
    <font>
      <sz val="18"/>
      <name val="Times New Roman CE"/>
      <family val="1"/>
    </font>
    <font>
      <b/>
      <vertAlign val="superscript"/>
      <sz val="10"/>
      <name val="Times New Roman CE"/>
      <family val="1"/>
    </font>
    <font>
      <b/>
      <u val="single"/>
      <sz val="20"/>
      <name val="Times New Roman CE"/>
      <family val="1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20"/>
      <name val="Times New Roman CE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double"/>
      <bottom style="double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double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>
        <color indexed="63"/>
      </right>
      <top style="double"/>
      <bottom style="double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double"/>
      <bottom style="double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/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58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5" fillId="0" borderId="0" xfId="0" applyFont="1" applyFill="1" applyAlignment="1">
      <alignment horizontal="centerContinuous"/>
    </xf>
    <xf numFmtId="0" fontId="7" fillId="0" borderId="3" xfId="0" applyFont="1" applyFill="1" applyBorder="1" applyAlignment="1">
      <alignment horizontal="center"/>
    </xf>
    <xf numFmtId="1" fontId="3" fillId="0" borderId="4" xfId="0" applyNumberFormat="1" applyFont="1" applyFill="1" applyBorder="1" applyAlignment="1" applyProtection="1">
      <alignment/>
      <protection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5" xfId="0" applyNumberFormat="1" applyFont="1" applyFill="1" applyBorder="1" applyAlignment="1" applyProtection="1">
      <alignment/>
      <protection/>
    </xf>
    <xf numFmtId="0" fontId="3" fillId="0" borderId="6" xfId="0" applyFont="1" applyFill="1" applyBorder="1" applyAlignment="1">
      <alignment/>
    </xf>
    <xf numFmtId="1" fontId="3" fillId="0" borderId="7" xfId="0" applyNumberFormat="1" applyFont="1" applyFill="1" applyBorder="1" applyAlignment="1" applyProtection="1">
      <alignment/>
      <protection/>
    </xf>
    <xf numFmtId="1" fontId="3" fillId="0" borderId="4" xfId="0" applyNumberFormat="1" applyFont="1" applyFill="1" applyBorder="1" applyAlignment="1">
      <alignment horizontal="right"/>
    </xf>
    <xf numFmtId="1" fontId="3" fillId="0" borderId="4" xfId="0" applyNumberFormat="1" applyFont="1" applyFill="1" applyBorder="1" applyAlignment="1" applyProtection="1">
      <alignment horizontal="right"/>
      <protection/>
    </xf>
    <xf numFmtId="1" fontId="3" fillId="0" borderId="7" xfId="0" applyNumberFormat="1" applyFont="1" applyFill="1" applyBorder="1" applyAlignment="1" applyProtection="1">
      <alignment horizontal="right"/>
      <protection/>
    </xf>
    <xf numFmtId="1" fontId="3" fillId="0" borderId="8" xfId="0" applyNumberFormat="1" applyFont="1" applyFill="1" applyBorder="1" applyAlignment="1" applyProtection="1">
      <alignment horizontal="right"/>
      <protection/>
    </xf>
    <xf numFmtId="1" fontId="3" fillId="0" borderId="7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 applyProtection="1">
      <alignment/>
      <protection/>
    </xf>
    <xf numFmtId="1" fontId="3" fillId="0" borderId="8" xfId="0" applyNumberFormat="1" applyFont="1" applyFill="1" applyBorder="1" applyAlignment="1" applyProtection="1">
      <alignment/>
      <protection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1" fontId="3" fillId="0" borderId="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1" fontId="3" fillId="0" borderId="14" xfId="0" applyNumberFormat="1" applyFont="1" applyFill="1" applyBorder="1" applyAlignment="1" applyProtection="1">
      <alignment/>
      <protection/>
    </xf>
    <xf numFmtId="165" fontId="6" fillId="2" borderId="5" xfId="0" applyNumberFormat="1" applyFont="1" applyFill="1" applyBorder="1" applyAlignment="1" applyProtection="1">
      <alignment horizontal="left"/>
      <protection/>
    </xf>
    <xf numFmtId="0" fontId="9" fillId="0" borderId="0" xfId="0" applyFont="1" applyFill="1" applyAlignment="1">
      <alignment horizontal="centerContinuous"/>
    </xf>
    <xf numFmtId="0" fontId="4" fillId="0" borderId="1" xfId="0" applyFont="1" applyFill="1" applyBorder="1" applyAlignment="1">
      <alignment horizontal="center"/>
    </xf>
    <xf numFmtId="3" fontId="8" fillId="0" borderId="5" xfId="0" applyNumberFormat="1" applyFont="1" applyFill="1" applyBorder="1" applyAlignment="1" applyProtection="1">
      <alignment/>
      <protection/>
    </xf>
    <xf numFmtId="3" fontId="8" fillId="0" borderId="7" xfId="0" applyNumberFormat="1" applyFont="1" applyFill="1" applyBorder="1" applyAlignment="1" applyProtection="1">
      <alignment/>
      <protection/>
    </xf>
    <xf numFmtId="3" fontId="8" fillId="0" borderId="8" xfId="0" applyNumberFormat="1" applyFont="1" applyFill="1" applyBorder="1" applyAlignment="1" applyProtection="1">
      <alignment/>
      <protection/>
    </xf>
    <xf numFmtId="3" fontId="8" fillId="0" borderId="15" xfId="0" applyNumberFormat="1" applyFont="1" applyFill="1" applyBorder="1" applyAlignment="1" applyProtection="1">
      <alignment/>
      <protection/>
    </xf>
    <xf numFmtId="1" fontId="3" fillId="0" borderId="14" xfId="0" applyNumberFormat="1" applyFont="1" applyFill="1" applyBorder="1" applyAlignment="1" applyProtection="1">
      <alignment horizontal="right"/>
      <protection/>
    </xf>
    <xf numFmtId="0" fontId="3" fillId="0" borderId="16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1" fontId="3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 horizontal="left"/>
      <protection/>
    </xf>
    <xf numFmtId="3" fontId="6" fillId="2" borderId="5" xfId="0" applyNumberFormat="1" applyFont="1" applyFill="1" applyBorder="1" applyAlignment="1" applyProtection="1">
      <alignment horizontal="right"/>
      <protection/>
    </xf>
    <xf numFmtId="3" fontId="8" fillId="0" borderId="17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>
      <alignment/>
    </xf>
    <xf numFmtId="165" fontId="8" fillId="0" borderId="4" xfId="0" applyNumberFormat="1" applyFont="1" applyFill="1" applyBorder="1" applyAlignment="1" applyProtection="1">
      <alignment horizontal="left"/>
      <protection/>
    </xf>
    <xf numFmtId="166" fontId="8" fillId="0" borderId="7" xfId="0" applyNumberFormat="1" applyFont="1" applyFill="1" applyBorder="1" applyAlignment="1" applyProtection="1">
      <alignment horizontal="left"/>
      <protection/>
    </xf>
    <xf numFmtId="166" fontId="8" fillId="0" borderId="4" xfId="0" applyNumberFormat="1" applyFont="1" applyFill="1" applyBorder="1" applyAlignment="1" applyProtection="1">
      <alignment horizontal="left"/>
      <protection/>
    </xf>
    <xf numFmtId="165" fontId="8" fillId="0" borderId="5" xfId="0" applyNumberFormat="1" applyFont="1" applyFill="1" applyBorder="1" applyAlignment="1" applyProtection="1">
      <alignment horizontal="left"/>
      <protection/>
    </xf>
    <xf numFmtId="0" fontId="8" fillId="0" borderId="4" xfId="0" applyFont="1" applyFill="1" applyBorder="1" applyAlignment="1">
      <alignment horizontal="left"/>
    </xf>
    <xf numFmtId="165" fontId="6" fillId="0" borderId="5" xfId="0" applyNumberFormat="1" applyFont="1" applyFill="1" applyBorder="1" applyAlignment="1" applyProtection="1">
      <alignment horizontal="left"/>
      <protection/>
    </xf>
    <xf numFmtId="165" fontId="8" fillId="0" borderId="7" xfId="0" applyNumberFormat="1" applyFont="1" applyFill="1" applyBorder="1" applyAlignment="1" applyProtection="1">
      <alignment horizontal="left"/>
      <protection/>
    </xf>
    <xf numFmtId="0" fontId="8" fillId="0" borderId="7" xfId="0" applyFont="1" applyFill="1" applyBorder="1" applyAlignment="1">
      <alignment horizontal="left"/>
    </xf>
    <xf numFmtId="165" fontId="6" fillId="0" borderId="2" xfId="0" applyNumberFormat="1" applyFont="1" applyFill="1" applyBorder="1" applyAlignment="1" applyProtection="1">
      <alignment horizontal="left"/>
      <protection/>
    </xf>
    <xf numFmtId="166" fontId="8" fillId="0" borderId="8" xfId="0" applyNumberFormat="1" applyFont="1" applyFill="1" applyBorder="1" applyAlignment="1" applyProtection="1">
      <alignment horizontal="left"/>
      <protection/>
    </xf>
    <xf numFmtId="165" fontId="8" fillId="0" borderId="8" xfId="0" applyNumberFormat="1" applyFont="1" applyFill="1" applyBorder="1" applyAlignment="1" applyProtection="1">
      <alignment horizontal="left"/>
      <protection/>
    </xf>
    <xf numFmtId="165" fontId="6" fillId="0" borderId="19" xfId="0" applyNumberFormat="1" applyFont="1" applyFill="1" applyBorder="1" applyAlignment="1" applyProtection="1">
      <alignment horizontal="left"/>
      <protection/>
    </xf>
    <xf numFmtId="165" fontId="8" fillId="0" borderId="14" xfId="0" applyNumberFormat="1" applyFont="1" applyFill="1" applyBorder="1" applyAlignment="1" applyProtection="1">
      <alignment horizontal="left"/>
      <protection/>
    </xf>
    <xf numFmtId="166" fontId="8" fillId="0" borderId="14" xfId="0" applyNumberFormat="1" applyFont="1" applyFill="1" applyBorder="1" applyAlignment="1" applyProtection="1">
      <alignment horizontal="left"/>
      <protection/>
    </xf>
    <xf numFmtId="165" fontId="6" fillId="0" borderId="20" xfId="0" applyNumberFormat="1" applyFont="1" applyFill="1" applyBorder="1" applyAlignment="1" applyProtection="1">
      <alignment horizontal="left"/>
      <protection/>
    </xf>
    <xf numFmtId="1" fontId="8" fillId="0" borderId="21" xfId="0" applyNumberFormat="1" applyFont="1" applyFill="1" applyBorder="1" applyAlignment="1" applyProtection="1">
      <alignment/>
      <protection/>
    </xf>
    <xf numFmtId="1" fontId="8" fillId="0" borderId="22" xfId="0" applyNumberFormat="1" applyFont="1" applyFill="1" applyBorder="1" applyAlignment="1" applyProtection="1">
      <alignment/>
      <protection/>
    </xf>
    <xf numFmtId="1" fontId="8" fillId="0" borderId="23" xfId="0" applyNumberFormat="1" applyFont="1" applyFill="1" applyBorder="1" applyAlignment="1" applyProtection="1">
      <alignment/>
      <protection/>
    </xf>
    <xf numFmtId="1" fontId="8" fillId="0" borderId="24" xfId="0" applyNumberFormat="1" applyFont="1" applyFill="1" applyBorder="1" applyAlignment="1" applyProtection="1">
      <alignment/>
      <protection/>
    </xf>
    <xf numFmtId="3" fontId="8" fillId="0" borderId="7" xfId="0" applyNumberFormat="1" applyFont="1" applyFill="1" applyBorder="1" applyAlignment="1" applyProtection="1">
      <alignment horizontal="right"/>
      <protection/>
    </xf>
    <xf numFmtId="3" fontId="8" fillId="0" borderId="4" xfId="0" applyNumberFormat="1" applyFont="1" applyFill="1" applyBorder="1" applyAlignment="1" applyProtection="1">
      <alignment horizontal="right"/>
      <protection/>
    </xf>
    <xf numFmtId="3" fontId="8" fillId="0" borderId="5" xfId="0" applyNumberFormat="1" applyFont="1" applyFill="1" applyBorder="1" applyAlignment="1" applyProtection="1">
      <alignment horizontal="right"/>
      <protection/>
    </xf>
    <xf numFmtId="3" fontId="8" fillId="0" borderId="4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 applyProtection="1">
      <alignment horizontal="right"/>
      <protection/>
    </xf>
    <xf numFmtId="3" fontId="8" fillId="0" borderId="7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 applyProtection="1">
      <alignment horizontal="right"/>
      <protection/>
    </xf>
    <xf numFmtId="3" fontId="8" fillId="0" borderId="8" xfId="0" applyNumberFormat="1" applyFont="1" applyFill="1" applyBorder="1" applyAlignment="1" applyProtection="1">
      <alignment horizontal="right"/>
      <protection/>
    </xf>
    <xf numFmtId="3" fontId="8" fillId="0" borderId="15" xfId="0" applyNumberFormat="1" applyFont="1" applyFill="1" applyBorder="1" applyAlignment="1" applyProtection="1">
      <alignment horizontal="right"/>
      <protection/>
    </xf>
    <xf numFmtId="3" fontId="8" fillId="0" borderId="4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1" fontId="3" fillId="0" borderId="15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3" fontId="4" fillId="0" borderId="28" xfId="22" applyNumberFormat="1" applyFont="1" applyBorder="1" applyAlignment="1">
      <alignment horizontal="centerContinuous"/>
      <protection/>
    </xf>
    <xf numFmtId="0" fontId="4" fillId="0" borderId="29" xfId="22" applyFont="1" applyBorder="1" applyAlignment="1">
      <alignment horizontal="centerContinuous"/>
      <protection/>
    </xf>
    <xf numFmtId="0" fontId="4" fillId="0" borderId="30" xfId="22" applyFont="1" applyBorder="1" applyAlignment="1">
      <alignment horizontal="centerContinuous"/>
      <protection/>
    </xf>
    <xf numFmtId="0" fontId="4" fillId="0" borderId="31" xfId="22" applyFont="1" applyBorder="1" applyAlignment="1">
      <alignment horizontal="centerContinuous"/>
      <protection/>
    </xf>
    <xf numFmtId="0" fontId="3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6" fontId="4" fillId="0" borderId="0" xfId="0" applyNumberFormat="1" applyFont="1" applyAlignment="1" applyProtection="1">
      <alignment horizontal="centerContinuous"/>
      <protection/>
    </xf>
    <xf numFmtId="166" fontId="12" fillId="0" borderId="0" xfId="0" applyNumberFormat="1" applyFont="1" applyAlignment="1" applyProtection="1">
      <alignment horizontal="right"/>
      <protection/>
    </xf>
    <xf numFmtId="0" fontId="3" fillId="0" borderId="32" xfId="0" applyFont="1" applyBorder="1" applyAlignment="1">
      <alignment/>
    </xf>
    <xf numFmtId="166" fontId="4" fillId="0" borderId="33" xfId="0" applyNumberFormat="1" applyFont="1" applyBorder="1" applyAlignment="1" applyProtection="1">
      <alignment horizontal="centerContinuous"/>
      <protection/>
    </xf>
    <xf numFmtId="0" fontId="3" fillId="0" borderId="34" xfId="0" applyFont="1" applyBorder="1" applyAlignment="1">
      <alignment horizontal="centerContinuous"/>
    </xf>
    <xf numFmtId="0" fontId="4" fillId="0" borderId="35" xfId="0" applyFont="1" applyBorder="1" applyAlignment="1">
      <alignment horizontal="center"/>
    </xf>
    <xf numFmtId="0" fontId="3" fillId="0" borderId="36" xfId="0" applyFont="1" applyBorder="1" applyAlignment="1">
      <alignment/>
    </xf>
    <xf numFmtId="166" fontId="4" fillId="0" borderId="37" xfId="0" applyNumberFormat="1" applyFont="1" applyBorder="1" applyAlignment="1" applyProtection="1">
      <alignment horizontal="center"/>
      <protection/>
    </xf>
    <xf numFmtId="166" fontId="4" fillId="0" borderId="36" xfId="0" applyNumberFormat="1" applyFont="1" applyBorder="1" applyAlignment="1" applyProtection="1">
      <alignment horizontal="center"/>
      <protection/>
    </xf>
    <xf numFmtId="0" fontId="3" fillId="0" borderId="38" xfId="0" applyFont="1" applyBorder="1" applyAlignment="1">
      <alignment/>
    </xf>
    <xf numFmtId="3" fontId="3" fillId="0" borderId="38" xfId="0" applyNumberFormat="1" applyFont="1" applyBorder="1" applyAlignment="1" applyProtection="1">
      <alignment/>
      <protection/>
    </xf>
    <xf numFmtId="0" fontId="4" fillId="0" borderId="38" xfId="0" applyFont="1" applyBorder="1" applyAlignment="1">
      <alignment/>
    </xf>
    <xf numFmtId="0" fontId="3" fillId="0" borderId="38" xfId="0" applyFont="1" applyBorder="1" applyAlignment="1">
      <alignment horizontal="right"/>
    </xf>
    <xf numFmtId="0" fontId="13" fillId="0" borderId="39" xfId="0" applyFont="1" applyBorder="1" applyAlignment="1">
      <alignment horizontal="right"/>
    </xf>
    <xf numFmtId="0" fontId="13" fillId="0" borderId="39" xfId="0" applyFont="1" applyBorder="1" applyAlignment="1">
      <alignment/>
    </xf>
    <xf numFmtId="3" fontId="4" fillId="0" borderId="34" xfId="0" applyNumberFormat="1" applyFont="1" applyBorder="1" applyAlignment="1" applyProtection="1">
      <alignment/>
      <protection/>
    </xf>
    <xf numFmtId="0" fontId="4" fillId="0" borderId="38" xfId="0" applyFont="1" applyBorder="1" applyAlignment="1">
      <alignment horizontal="right"/>
    </xf>
    <xf numFmtId="0" fontId="3" fillId="0" borderId="38" xfId="0" applyFont="1" applyBorder="1" applyAlignment="1">
      <alignment horizontal="left"/>
    </xf>
    <xf numFmtId="3" fontId="4" fillId="0" borderId="39" xfId="0" applyNumberFormat="1" applyFont="1" applyBorder="1" applyAlignment="1" applyProtection="1">
      <alignment/>
      <protection/>
    </xf>
    <xf numFmtId="0" fontId="13" fillId="0" borderId="36" xfId="0" applyFont="1" applyBorder="1" applyAlignment="1">
      <alignment horizontal="right"/>
    </xf>
    <xf numFmtId="0" fontId="13" fillId="0" borderId="36" xfId="0" applyFont="1" applyBorder="1" applyAlignment="1">
      <alignment/>
    </xf>
    <xf numFmtId="3" fontId="4" fillId="0" borderId="36" xfId="0" applyNumberFormat="1" applyFont="1" applyBorder="1" applyAlignment="1" applyProtection="1">
      <alignment/>
      <protection/>
    </xf>
    <xf numFmtId="3" fontId="4" fillId="0" borderId="38" xfId="0" applyNumberFormat="1" applyFont="1" applyBorder="1" applyAlignment="1" applyProtection="1">
      <alignment/>
      <protection/>
    </xf>
    <xf numFmtId="0" fontId="3" fillId="0" borderId="36" xfId="0" applyFont="1" applyBorder="1" applyAlignment="1">
      <alignment horizontal="right"/>
    </xf>
    <xf numFmtId="3" fontId="3" fillId="0" borderId="36" xfId="0" applyNumberFormat="1" applyFont="1" applyBorder="1" applyAlignment="1" applyProtection="1">
      <alignment/>
      <protection/>
    </xf>
    <xf numFmtId="0" fontId="4" fillId="0" borderId="36" xfId="0" applyFont="1" applyBorder="1" applyAlignment="1">
      <alignment horizontal="right"/>
    </xf>
    <xf numFmtId="0" fontId="4" fillId="0" borderId="36" xfId="0" applyFont="1" applyBorder="1" applyAlignment="1">
      <alignment/>
    </xf>
    <xf numFmtId="0" fontId="3" fillId="0" borderId="40" xfId="0" applyFont="1" applyBorder="1" applyAlignment="1">
      <alignment/>
    </xf>
    <xf numFmtId="166" fontId="4" fillId="0" borderId="40" xfId="0" applyNumberFormat="1" applyFont="1" applyBorder="1" applyAlignment="1" applyProtection="1">
      <alignment horizontal="center"/>
      <protection/>
    </xf>
    <xf numFmtId="166" fontId="4" fillId="0" borderId="38" xfId="0" applyNumberFormat="1" applyFont="1" applyBorder="1" applyAlignment="1" applyProtection="1">
      <alignment horizontal="center"/>
      <protection/>
    </xf>
    <xf numFmtId="0" fontId="3" fillId="0" borderId="41" xfId="0" applyFont="1" applyBorder="1" applyAlignment="1">
      <alignment/>
    </xf>
    <xf numFmtId="3" fontId="3" fillId="0" borderId="36" xfId="0" applyNumberFormat="1" applyFont="1" applyFill="1" applyBorder="1" applyAlignment="1" applyProtection="1">
      <alignment/>
      <protection/>
    </xf>
    <xf numFmtId="3" fontId="4" fillId="0" borderId="36" xfId="0" applyNumberFormat="1" applyFont="1" applyFill="1" applyBorder="1" applyAlignment="1" applyProtection="1">
      <alignment/>
      <protection/>
    </xf>
    <xf numFmtId="3" fontId="3" fillId="0" borderId="0" xfId="0" applyNumberFormat="1" applyFont="1" applyAlignment="1">
      <alignment/>
    </xf>
    <xf numFmtId="166" fontId="4" fillId="0" borderId="42" xfId="0" applyNumberFormat="1" applyFont="1" applyBorder="1" applyAlignment="1" applyProtection="1">
      <alignment horizontal="center"/>
      <protection/>
    </xf>
    <xf numFmtId="0" fontId="4" fillId="0" borderId="42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166" fontId="5" fillId="0" borderId="0" xfId="0" applyNumberFormat="1" applyFont="1" applyFill="1" applyBorder="1" applyAlignment="1" applyProtection="1">
      <alignment horizontal="right"/>
      <protection/>
    </xf>
    <xf numFmtId="167" fontId="5" fillId="0" borderId="0" xfId="0" applyNumberFormat="1" applyFont="1" applyFill="1" applyBorder="1" applyAlignment="1" applyProtection="1">
      <alignment horizontal="right"/>
      <protection/>
    </xf>
    <xf numFmtId="166" fontId="14" fillId="0" borderId="0" xfId="0" applyNumberFormat="1" applyFont="1" applyFill="1" applyBorder="1" applyAlignment="1" applyProtection="1">
      <alignment horizontal="right"/>
      <protection/>
    </xf>
    <xf numFmtId="167" fontId="14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Border="1" applyAlignment="1">
      <alignment horizontal="centerContinuous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14" fillId="0" borderId="45" xfId="0" applyFont="1" applyBorder="1" applyAlignment="1">
      <alignment/>
    </xf>
    <xf numFmtId="166" fontId="5" fillId="0" borderId="0" xfId="0" applyNumberFormat="1" applyFont="1" applyBorder="1" applyAlignment="1" applyProtection="1">
      <alignment horizontal="center"/>
      <protection/>
    </xf>
    <xf numFmtId="0" fontId="14" fillId="3" borderId="45" xfId="0" applyFont="1" applyFill="1" applyBorder="1" applyAlignment="1">
      <alignment/>
    </xf>
    <xf numFmtId="0" fontId="14" fillId="3" borderId="46" xfId="0" applyFont="1" applyFill="1" applyBorder="1" applyAlignment="1" applyProtection="1">
      <alignment/>
      <protection/>
    </xf>
    <xf numFmtId="0" fontId="14" fillId="0" borderId="47" xfId="0" applyFont="1" applyFill="1" applyBorder="1" applyAlignment="1">
      <alignment/>
    </xf>
    <xf numFmtId="0" fontId="14" fillId="0" borderId="48" xfId="0" applyFont="1" applyFill="1" applyBorder="1" applyAlignment="1" applyProtection="1">
      <alignment/>
      <protection/>
    </xf>
    <xf numFmtId="0" fontId="14" fillId="0" borderId="47" xfId="0" applyFont="1" applyBorder="1" applyAlignment="1">
      <alignment/>
    </xf>
    <xf numFmtId="0" fontId="14" fillId="0" borderId="47" xfId="0" applyFont="1" applyBorder="1" applyAlignment="1">
      <alignment horizontal="right"/>
    </xf>
    <xf numFmtId="0" fontId="14" fillId="0" borderId="48" xfId="0" applyFont="1" applyBorder="1" applyAlignment="1" applyProtection="1">
      <alignment/>
      <protection/>
    </xf>
    <xf numFmtId="0" fontId="14" fillId="3" borderId="46" xfId="0" applyFont="1" applyFill="1" applyBorder="1" applyAlignment="1" applyProtection="1">
      <alignment horizontal="left"/>
      <protection/>
    </xf>
    <xf numFmtId="0" fontId="14" fillId="3" borderId="49" xfId="0" applyFont="1" applyFill="1" applyBorder="1" applyAlignment="1">
      <alignment/>
    </xf>
    <xf numFmtId="0" fontId="14" fillId="0" borderId="50" xfId="0" applyFont="1" applyBorder="1" applyAlignment="1">
      <alignment/>
    </xf>
    <xf numFmtId="0" fontId="14" fillId="0" borderId="43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52" xfId="0" applyFont="1" applyBorder="1" applyAlignment="1">
      <alignment/>
    </xf>
    <xf numFmtId="0" fontId="14" fillId="0" borderId="52" xfId="0" applyFont="1" applyBorder="1" applyAlignment="1" applyProtection="1">
      <alignment/>
      <protection/>
    </xf>
    <xf numFmtId="0" fontId="14" fillId="0" borderId="0" xfId="0" applyFont="1" applyBorder="1" applyAlignment="1">
      <alignment/>
    </xf>
    <xf numFmtId="0" fontId="14" fillId="0" borderId="0" xfId="0" applyFont="1" applyBorder="1" applyAlignment="1" applyProtection="1">
      <alignment/>
      <protection/>
    </xf>
    <xf numFmtId="0" fontId="5" fillId="0" borderId="52" xfId="0" applyFont="1" applyBorder="1" applyAlignment="1">
      <alignment/>
    </xf>
    <xf numFmtId="0" fontId="5" fillId="0" borderId="0" xfId="0" applyFont="1" applyBorder="1" applyAlignment="1">
      <alignment/>
    </xf>
    <xf numFmtId="166" fontId="14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3" fontId="14" fillId="0" borderId="44" xfId="0" applyNumberFormat="1" applyFont="1" applyBorder="1" applyAlignment="1" applyProtection="1">
      <alignment horizontal="right"/>
      <protection/>
    </xf>
    <xf numFmtId="3" fontId="5" fillId="3" borderId="44" xfId="0" applyNumberFormat="1" applyFont="1" applyFill="1" applyBorder="1" applyAlignment="1" applyProtection="1">
      <alignment horizontal="right"/>
      <protection/>
    </xf>
    <xf numFmtId="3" fontId="5" fillId="0" borderId="44" xfId="0" applyNumberFormat="1" applyFont="1" applyFill="1" applyBorder="1" applyAlignment="1" applyProtection="1">
      <alignment horizontal="right"/>
      <protection/>
    </xf>
    <xf numFmtId="3" fontId="14" fillId="0" borderId="53" xfId="0" applyNumberFormat="1" applyFont="1" applyFill="1" applyBorder="1" applyAlignment="1" applyProtection="1">
      <alignment horizontal="right"/>
      <protection/>
    </xf>
    <xf numFmtId="3" fontId="5" fillId="3" borderId="53" xfId="0" applyNumberFormat="1" applyFont="1" applyFill="1" applyBorder="1" applyAlignment="1" applyProtection="1">
      <alignment horizontal="right"/>
      <protection/>
    </xf>
    <xf numFmtId="3" fontId="5" fillId="0" borderId="54" xfId="0" applyNumberFormat="1" applyFont="1" applyBorder="1" applyAlignment="1" applyProtection="1">
      <alignment horizontal="right"/>
      <protection/>
    </xf>
    <xf numFmtId="3" fontId="14" fillId="0" borderId="52" xfId="0" applyNumberFormat="1" applyFont="1" applyBorder="1" applyAlignment="1" applyProtection="1">
      <alignment horizontal="right"/>
      <protection/>
    </xf>
    <xf numFmtId="3" fontId="14" fillId="0" borderId="0" xfId="0" applyNumberFormat="1" applyFont="1" applyBorder="1" applyAlignment="1" applyProtection="1">
      <alignment horizontal="right"/>
      <protection/>
    </xf>
    <xf numFmtId="3" fontId="14" fillId="0" borderId="0" xfId="0" applyNumberFormat="1" applyFont="1" applyBorder="1" applyAlignment="1">
      <alignment horizontal="centerContinuous"/>
    </xf>
    <xf numFmtId="3" fontId="14" fillId="0" borderId="0" xfId="0" applyNumberFormat="1" applyFont="1" applyAlignment="1">
      <alignment horizontal="centerContinuous"/>
    </xf>
    <xf numFmtId="3" fontId="14" fillId="0" borderId="0" xfId="0" applyNumberFormat="1" applyFont="1" applyAlignment="1">
      <alignment/>
    </xf>
    <xf numFmtId="3" fontId="5" fillId="0" borderId="44" xfId="0" applyNumberFormat="1" applyFont="1" applyBorder="1" applyAlignment="1" applyProtection="1">
      <alignment horizontal="center"/>
      <protection/>
    </xf>
    <xf numFmtId="3" fontId="14" fillId="0" borderId="53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/>
      <protection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166" fontId="14" fillId="0" borderId="0" xfId="0" applyNumberFormat="1" applyFont="1" applyAlignment="1">
      <alignment/>
    </xf>
    <xf numFmtId="0" fontId="14" fillId="0" borderId="46" xfId="0" applyFont="1" applyBorder="1" applyAlignment="1" applyProtection="1">
      <alignment/>
      <protection/>
    </xf>
    <xf numFmtId="0" fontId="14" fillId="0" borderId="50" xfId="0" applyFont="1" applyBorder="1" applyAlignment="1" applyProtection="1">
      <alignment/>
      <protection/>
    </xf>
    <xf numFmtId="0" fontId="14" fillId="0" borderId="45" xfId="0" applyFont="1" applyFill="1" applyBorder="1" applyAlignment="1">
      <alignment/>
    </xf>
    <xf numFmtId="0" fontId="14" fillId="0" borderId="46" xfId="0" applyFont="1" applyFill="1" applyBorder="1" applyAlignment="1" applyProtection="1">
      <alignment/>
      <protection/>
    </xf>
    <xf numFmtId="0" fontId="14" fillId="0" borderId="55" xfId="0" applyFont="1" applyBorder="1" applyAlignment="1" applyProtection="1">
      <alignment/>
      <protection/>
    </xf>
    <xf numFmtId="0" fontId="14" fillId="0" borderId="46" xfId="0" applyFont="1" applyBorder="1" applyAlignment="1" applyProtection="1">
      <alignment horizontal="left"/>
      <protection/>
    </xf>
    <xf numFmtId="0" fontId="14" fillId="0" borderId="56" xfId="0" applyFont="1" applyFill="1" applyBorder="1" applyAlignment="1">
      <alignment/>
    </xf>
    <xf numFmtId="0" fontId="14" fillId="0" borderId="0" xfId="0" applyFont="1" applyAlignment="1" applyProtection="1">
      <alignment/>
      <protection/>
    </xf>
    <xf numFmtId="3" fontId="14" fillId="0" borderId="44" xfId="0" applyNumberFormat="1" applyFont="1" applyFill="1" applyBorder="1" applyAlignment="1" applyProtection="1">
      <alignment horizontal="right"/>
      <protection/>
    </xf>
    <xf numFmtId="3" fontId="14" fillId="0" borderId="57" xfId="0" applyNumberFormat="1" applyFont="1" applyBorder="1" applyAlignment="1" applyProtection="1">
      <alignment horizontal="right"/>
      <protection/>
    </xf>
    <xf numFmtId="3" fontId="5" fillId="0" borderId="44" xfId="0" applyNumberFormat="1" applyFont="1" applyBorder="1" applyAlignment="1" applyProtection="1">
      <alignment horizontal="right"/>
      <protection/>
    </xf>
    <xf numFmtId="3" fontId="5" fillId="0" borderId="57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0" fontId="15" fillId="0" borderId="0" xfId="22" applyFont="1">
      <alignment/>
      <protection/>
    </xf>
    <xf numFmtId="1" fontId="15" fillId="0" borderId="22" xfId="22" applyNumberFormat="1" applyFont="1" applyBorder="1" applyAlignment="1">
      <alignment horizontal="center"/>
      <protection/>
    </xf>
    <xf numFmtId="1" fontId="15" fillId="0" borderId="43" xfId="22" applyNumberFormat="1" applyFont="1" applyBorder="1" applyAlignment="1">
      <alignment horizontal="center"/>
      <protection/>
    </xf>
    <xf numFmtId="49" fontId="15" fillId="0" borderId="58" xfId="22" applyNumberFormat="1" applyFont="1" applyBorder="1" applyAlignment="1">
      <alignment horizontal="left"/>
      <protection/>
    </xf>
    <xf numFmtId="3" fontId="15" fillId="0" borderId="22" xfId="22" applyNumberFormat="1" applyFont="1" applyBorder="1">
      <alignment/>
      <protection/>
    </xf>
    <xf numFmtId="3" fontId="15" fillId="0" borderId="43" xfId="22" applyNumberFormat="1" applyFont="1" applyBorder="1">
      <alignment/>
      <protection/>
    </xf>
    <xf numFmtId="1" fontId="15" fillId="0" borderId="59" xfId="22" applyNumberFormat="1" applyFont="1" applyBorder="1" applyAlignment="1">
      <alignment horizontal="center"/>
      <protection/>
    </xf>
    <xf numFmtId="1" fontId="15" fillId="0" borderId="45" xfId="22" applyNumberFormat="1" applyFont="1" applyBorder="1" applyAlignment="1">
      <alignment horizontal="center"/>
      <protection/>
    </xf>
    <xf numFmtId="49" fontId="15" fillId="0" borderId="49" xfId="22" applyNumberFormat="1" applyFont="1" applyBorder="1" applyAlignment="1">
      <alignment horizontal="left"/>
      <protection/>
    </xf>
    <xf numFmtId="3" fontId="15" fillId="0" borderId="45" xfId="22" applyNumberFormat="1" applyFont="1" applyFill="1" applyBorder="1">
      <alignment/>
      <protection/>
    </xf>
    <xf numFmtId="3" fontId="15" fillId="0" borderId="59" xfId="22" applyNumberFormat="1" applyFont="1" applyBorder="1">
      <alignment/>
      <protection/>
    </xf>
    <xf numFmtId="1" fontId="16" fillId="3" borderId="59" xfId="22" applyNumberFormat="1" applyFont="1" applyFill="1" applyBorder="1" applyAlignment="1">
      <alignment horizontal="left"/>
      <protection/>
    </xf>
    <xf numFmtId="1" fontId="16" fillId="3" borderId="45" xfId="22" applyNumberFormat="1" applyFont="1" applyFill="1" applyBorder="1" applyAlignment="1">
      <alignment horizontal="left"/>
      <protection/>
    </xf>
    <xf numFmtId="1" fontId="15" fillId="3" borderId="45" xfId="22" applyNumberFormat="1" applyFont="1" applyFill="1" applyBorder="1" applyAlignment="1">
      <alignment horizontal="center"/>
      <protection/>
    </xf>
    <xf numFmtId="49" fontId="15" fillId="3" borderId="49" xfId="22" applyNumberFormat="1" applyFont="1" applyFill="1" applyBorder="1" applyAlignment="1">
      <alignment horizontal="left"/>
      <protection/>
    </xf>
    <xf numFmtId="3" fontId="16" fillId="3" borderId="59" xfId="22" applyNumberFormat="1" applyFont="1" applyFill="1" applyBorder="1">
      <alignment/>
      <protection/>
    </xf>
    <xf numFmtId="3" fontId="16" fillId="3" borderId="45" xfId="22" applyNumberFormat="1" applyFont="1" applyFill="1" applyBorder="1">
      <alignment/>
      <protection/>
    </xf>
    <xf numFmtId="1" fontId="15" fillId="0" borderId="60" xfId="22" applyNumberFormat="1" applyFont="1" applyBorder="1" applyAlignment="1">
      <alignment horizontal="center"/>
      <protection/>
    </xf>
    <xf numFmtId="1" fontId="16" fillId="0" borderId="61" xfId="22" applyNumberFormat="1" applyFont="1" applyBorder="1" applyAlignment="1">
      <alignment horizontal="left"/>
      <protection/>
    </xf>
    <xf numFmtId="1" fontId="15" fillId="0" borderId="61" xfId="22" applyNumberFormat="1" applyFont="1" applyBorder="1" applyAlignment="1">
      <alignment horizontal="center"/>
      <protection/>
    </xf>
    <xf numFmtId="49" fontId="15" fillId="0" borderId="62" xfId="22" applyNumberFormat="1" applyFont="1" applyBorder="1" applyAlignment="1">
      <alignment horizontal="left"/>
      <protection/>
    </xf>
    <xf numFmtId="3" fontId="16" fillId="0" borderId="60" xfId="22" applyNumberFormat="1" applyFont="1" applyBorder="1">
      <alignment/>
      <protection/>
    </xf>
    <xf numFmtId="3" fontId="16" fillId="0" borderId="61" xfId="22" applyNumberFormat="1" applyFont="1" applyFill="1" applyBorder="1">
      <alignment/>
      <protection/>
    </xf>
    <xf numFmtId="3" fontId="16" fillId="0" borderId="63" xfId="22" applyNumberFormat="1" applyFont="1" applyFill="1" applyBorder="1">
      <alignment/>
      <protection/>
    </xf>
    <xf numFmtId="1" fontId="16" fillId="0" borderId="64" xfId="22" applyNumberFormat="1" applyFont="1" applyBorder="1" applyAlignment="1">
      <alignment horizontal="left"/>
      <protection/>
    </xf>
    <xf numFmtId="1" fontId="15" fillId="0" borderId="65" xfId="22" applyNumberFormat="1" applyFont="1" applyBorder="1" applyAlignment="1">
      <alignment horizontal="center"/>
      <protection/>
    </xf>
    <xf numFmtId="49" fontId="15" fillId="0" borderId="66" xfId="22" applyNumberFormat="1" applyFont="1" applyBorder="1" applyAlignment="1">
      <alignment horizontal="left"/>
      <protection/>
    </xf>
    <xf numFmtId="3" fontId="16" fillId="0" borderId="64" xfId="22" applyNumberFormat="1" applyFont="1" applyBorder="1">
      <alignment/>
      <protection/>
    </xf>
    <xf numFmtId="3" fontId="16" fillId="0" borderId="65" xfId="22" applyNumberFormat="1" applyFont="1" applyFill="1" applyBorder="1">
      <alignment/>
      <protection/>
    </xf>
    <xf numFmtId="3" fontId="16" fillId="0" borderId="67" xfId="22" applyNumberFormat="1" applyFont="1" applyFill="1" applyBorder="1">
      <alignment/>
      <protection/>
    </xf>
    <xf numFmtId="1" fontId="16" fillId="0" borderId="22" xfId="22" applyNumberFormat="1" applyFont="1" applyBorder="1" applyAlignment="1">
      <alignment horizontal="left"/>
      <protection/>
    </xf>
    <xf numFmtId="3" fontId="16" fillId="0" borderId="22" xfId="22" applyNumberFormat="1" applyFont="1" applyBorder="1">
      <alignment/>
      <protection/>
    </xf>
    <xf numFmtId="3" fontId="16" fillId="0" borderId="43" xfId="22" applyNumberFormat="1" applyFont="1" applyFill="1" applyBorder="1">
      <alignment/>
      <protection/>
    </xf>
    <xf numFmtId="1" fontId="16" fillId="0" borderId="45" xfId="22" applyNumberFormat="1" applyFont="1" applyBorder="1" applyAlignment="1">
      <alignment horizontal="left"/>
      <protection/>
    </xf>
    <xf numFmtId="3" fontId="16" fillId="0" borderId="59" xfId="22" applyNumberFormat="1" applyFont="1" applyBorder="1">
      <alignment/>
      <protection/>
    </xf>
    <xf numFmtId="3" fontId="16" fillId="0" borderId="45" xfId="22" applyNumberFormat="1" applyFont="1" applyFill="1" applyBorder="1">
      <alignment/>
      <protection/>
    </xf>
    <xf numFmtId="1" fontId="16" fillId="0" borderId="68" xfId="22" applyNumberFormat="1" applyFont="1" applyBorder="1" applyAlignment="1">
      <alignment horizontal="left"/>
      <protection/>
    </xf>
    <xf numFmtId="1" fontId="15" fillId="0" borderId="51" xfId="22" applyNumberFormat="1" applyFont="1" applyBorder="1" applyAlignment="1">
      <alignment horizontal="center"/>
      <protection/>
    </xf>
    <xf numFmtId="49" fontId="15" fillId="0" borderId="69" xfId="22" applyNumberFormat="1" applyFont="1" applyBorder="1" applyAlignment="1">
      <alignment horizontal="left"/>
      <protection/>
    </xf>
    <xf numFmtId="3" fontId="16" fillId="0" borderId="68" xfId="22" applyNumberFormat="1" applyFont="1" applyBorder="1">
      <alignment/>
      <protection/>
    </xf>
    <xf numFmtId="3" fontId="16" fillId="0" borderId="51" xfId="22" applyNumberFormat="1" applyFont="1" applyFill="1" applyBorder="1">
      <alignment/>
      <protection/>
    </xf>
    <xf numFmtId="3" fontId="15" fillId="0" borderId="43" xfId="22" applyNumberFormat="1" applyFont="1" applyFill="1" applyBorder="1">
      <alignment/>
      <protection/>
    </xf>
    <xf numFmtId="1" fontId="15" fillId="0" borderId="59" xfId="22" applyNumberFormat="1" applyFont="1" applyFill="1" applyBorder="1" applyAlignment="1">
      <alignment horizontal="center"/>
      <protection/>
    </xf>
    <xf numFmtId="1" fontId="16" fillId="0" borderId="45" xfId="22" applyNumberFormat="1" applyFont="1" applyFill="1" applyBorder="1" applyAlignment="1">
      <alignment horizontal="left"/>
      <protection/>
    </xf>
    <xf numFmtId="1" fontId="15" fillId="0" borderId="45" xfId="22" applyNumberFormat="1" applyFont="1" applyFill="1" applyBorder="1" applyAlignment="1">
      <alignment horizontal="center"/>
      <protection/>
    </xf>
    <xf numFmtId="49" fontId="15" fillId="0" borderId="49" xfId="22" applyNumberFormat="1" applyFont="1" applyFill="1" applyBorder="1" applyAlignment="1">
      <alignment horizontal="left"/>
      <protection/>
    </xf>
    <xf numFmtId="3" fontId="16" fillId="0" borderId="59" xfId="22" applyNumberFormat="1" applyFont="1" applyFill="1" applyBorder="1">
      <alignment/>
      <protection/>
    </xf>
    <xf numFmtId="1" fontId="16" fillId="0" borderId="70" xfId="22" applyNumberFormat="1" applyFont="1" applyBorder="1" applyAlignment="1">
      <alignment horizontal="left"/>
      <protection/>
    </xf>
    <xf numFmtId="1" fontId="15" fillId="0" borderId="56" xfId="22" applyNumberFormat="1" applyFont="1" applyBorder="1" applyAlignment="1">
      <alignment horizontal="center"/>
      <protection/>
    </xf>
    <xf numFmtId="49" fontId="15" fillId="0" borderId="71" xfId="22" applyNumberFormat="1" applyFont="1" applyBorder="1" applyAlignment="1">
      <alignment horizontal="left"/>
      <protection/>
    </xf>
    <xf numFmtId="3" fontId="16" fillId="0" borderId="70" xfId="22" applyNumberFormat="1" applyFont="1" applyBorder="1">
      <alignment/>
      <protection/>
    </xf>
    <xf numFmtId="3" fontId="16" fillId="0" borderId="56" xfId="22" applyNumberFormat="1" applyFont="1" applyFill="1" applyBorder="1">
      <alignment/>
      <protection/>
    </xf>
    <xf numFmtId="3" fontId="16" fillId="0" borderId="72" xfId="22" applyNumberFormat="1" applyFont="1" applyFill="1" applyBorder="1">
      <alignment/>
      <protection/>
    </xf>
    <xf numFmtId="1" fontId="15" fillId="0" borderId="0" xfId="22" applyNumberFormat="1" applyFont="1" applyAlignment="1">
      <alignment horizontal="left"/>
      <protection/>
    </xf>
    <xf numFmtId="49" fontId="15" fillId="0" borderId="0" xfId="22" applyNumberFormat="1" applyFont="1" applyAlignment="1">
      <alignment horizontal="left"/>
      <protection/>
    </xf>
    <xf numFmtId="3" fontId="15" fillId="0" borderId="0" xfId="22" applyNumberFormat="1" applyFont="1">
      <alignment/>
      <protection/>
    </xf>
    <xf numFmtId="0" fontId="9" fillId="0" borderId="0" xfId="21" applyFont="1" applyAlignment="1">
      <alignment horizontal="centerContinuous"/>
      <protection/>
    </xf>
    <xf numFmtId="0" fontId="14" fillId="0" borderId="0" xfId="21" applyFont="1">
      <alignment/>
      <protection/>
    </xf>
    <xf numFmtId="0" fontId="14" fillId="0" borderId="0" xfId="21" applyFont="1" applyBorder="1">
      <alignment/>
      <protection/>
    </xf>
    <xf numFmtId="0" fontId="14" fillId="0" borderId="0" xfId="21" applyFont="1" applyAlignment="1">
      <alignment/>
      <protection/>
    </xf>
    <xf numFmtId="0" fontId="14" fillId="0" borderId="0" xfId="21" applyFont="1" applyAlignment="1">
      <alignment horizontal="centerContinuous"/>
      <protection/>
    </xf>
    <xf numFmtId="0" fontId="14" fillId="0" borderId="0" xfId="21" applyFont="1" applyBorder="1" applyAlignment="1">
      <alignment horizontal="centerContinuous"/>
      <protection/>
    </xf>
    <xf numFmtId="0" fontId="5" fillId="0" borderId="73" xfId="21" applyFont="1" applyBorder="1" applyAlignment="1">
      <alignment horizontal="centerContinuous"/>
      <protection/>
    </xf>
    <xf numFmtId="0" fontId="5" fillId="0" borderId="74" xfId="21" applyFont="1" applyBorder="1" applyAlignment="1">
      <alignment horizontal="centerContinuous"/>
      <protection/>
    </xf>
    <xf numFmtId="0" fontId="5" fillId="0" borderId="75" xfId="21" applyFont="1" applyBorder="1" applyAlignment="1">
      <alignment horizontal="centerContinuous"/>
      <protection/>
    </xf>
    <xf numFmtId="0" fontId="5" fillId="0" borderId="76" xfId="21" applyFont="1" applyBorder="1" applyAlignment="1">
      <alignment horizontal="centerContinuous"/>
      <protection/>
    </xf>
    <xf numFmtId="0" fontId="5" fillId="0" borderId="0" xfId="21" applyFont="1" applyBorder="1" applyAlignment="1">
      <alignment horizontal="center"/>
      <protection/>
    </xf>
    <xf numFmtId="0" fontId="14" fillId="0" borderId="22" xfId="21" applyFont="1" applyBorder="1">
      <alignment/>
      <protection/>
    </xf>
    <xf numFmtId="0" fontId="14" fillId="0" borderId="58" xfId="21" applyFont="1" applyBorder="1">
      <alignment/>
      <protection/>
    </xf>
    <xf numFmtId="3" fontId="14" fillId="0" borderId="21" xfId="21" applyNumberFormat="1" applyFont="1" applyBorder="1">
      <alignment/>
      <protection/>
    </xf>
    <xf numFmtId="3" fontId="14" fillId="0" borderId="77" xfId="21" applyNumberFormat="1" applyFont="1" applyBorder="1">
      <alignment/>
      <protection/>
    </xf>
    <xf numFmtId="3" fontId="14" fillId="0" borderId="13" xfId="21" applyNumberFormat="1" applyFont="1" applyBorder="1">
      <alignment/>
      <protection/>
    </xf>
    <xf numFmtId="167" fontId="14" fillId="0" borderId="0" xfId="21" applyNumberFormat="1" applyFont="1" applyBorder="1">
      <alignment/>
      <protection/>
    </xf>
    <xf numFmtId="0" fontId="14" fillId="0" borderId="59" xfId="21" applyFont="1" applyBorder="1">
      <alignment/>
      <protection/>
    </xf>
    <xf numFmtId="0" fontId="14" fillId="0" borderId="49" xfId="21" applyFont="1" applyBorder="1">
      <alignment/>
      <protection/>
    </xf>
    <xf numFmtId="3" fontId="14" fillId="0" borderId="59" xfId="21" applyNumberFormat="1" applyFont="1" applyBorder="1">
      <alignment/>
      <protection/>
    </xf>
    <xf numFmtId="3" fontId="14" fillId="0" borderId="45" xfId="21" applyNumberFormat="1" applyFont="1" applyBorder="1">
      <alignment/>
      <protection/>
    </xf>
    <xf numFmtId="3" fontId="14" fillId="0" borderId="6" xfId="21" applyNumberFormat="1" applyFont="1" applyBorder="1">
      <alignment/>
      <protection/>
    </xf>
    <xf numFmtId="4" fontId="14" fillId="0" borderId="0" xfId="21" applyNumberFormat="1" applyFont="1" applyBorder="1">
      <alignment/>
      <protection/>
    </xf>
    <xf numFmtId="3" fontId="14" fillId="0" borderId="45" xfId="21" applyNumberFormat="1" applyFont="1" applyFill="1" applyBorder="1">
      <alignment/>
      <protection/>
    </xf>
    <xf numFmtId="0" fontId="14" fillId="0" borderId="59" xfId="21" applyFont="1" applyBorder="1" applyAlignment="1">
      <alignment horizontal="left"/>
      <protection/>
    </xf>
    <xf numFmtId="0" fontId="5" fillId="0" borderId="23" xfId="21" applyFont="1" applyBorder="1">
      <alignment/>
      <protection/>
    </xf>
    <xf numFmtId="0" fontId="5" fillId="0" borderId="78" xfId="21" applyFont="1" applyBorder="1">
      <alignment/>
      <protection/>
    </xf>
    <xf numFmtId="3" fontId="5" fillId="0" borderId="23" xfId="21" applyNumberFormat="1" applyFont="1" applyBorder="1">
      <alignment/>
      <protection/>
    </xf>
    <xf numFmtId="3" fontId="5" fillId="0" borderId="79" xfId="21" applyNumberFormat="1" applyFont="1" applyBorder="1">
      <alignment/>
      <protection/>
    </xf>
    <xf numFmtId="3" fontId="5" fillId="0" borderId="11" xfId="21" applyNumberFormat="1" applyFont="1" applyBorder="1">
      <alignment/>
      <protection/>
    </xf>
    <xf numFmtId="4" fontId="5" fillId="0" borderId="0" xfId="21" applyNumberFormat="1" applyFont="1" applyBorder="1">
      <alignment/>
      <protection/>
    </xf>
    <xf numFmtId="0" fontId="14" fillId="0" borderId="22" xfId="0" applyFont="1" applyBorder="1" applyAlignment="1">
      <alignment horizontal="center"/>
    </xf>
    <xf numFmtId="3" fontId="14" fillId="0" borderId="77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0" fontId="14" fillId="0" borderId="59" xfId="0" applyFont="1" applyBorder="1" applyAlignment="1">
      <alignment horizontal="center"/>
    </xf>
    <xf numFmtId="3" fontId="14" fillId="0" borderId="6" xfId="0" applyNumberFormat="1" applyFont="1" applyBorder="1" applyAlignment="1">
      <alignment/>
    </xf>
    <xf numFmtId="0" fontId="14" fillId="0" borderId="59" xfId="0" applyFont="1" applyBorder="1" applyAlignment="1">
      <alignment/>
    </xf>
    <xf numFmtId="0" fontId="14" fillId="0" borderId="23" xfId="0" applyFont="1" applyBorder="1" applyAlignment="1">
      <alignment/>
    </xf>
    <xf numFmtId="3" fontId="5" fillId="0" borderId="79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73" xfId="0" applyFont="1" applyBorder="1" applyAlignment="1">
      <alignment horizontal="centerContinuous"/>
    </xf>
    <xf numFmtId="0" fontId="5" fillId="0" borderId="74" xfId="0" applyFont="1" applyBorder="1" applyAlignment="1">
      <alignment horizontal="centerContinuous"/>
    </xf>
    <xf numFmtId="0" fontId="5" fillId="0" borderId="75" xfId="0" applyFont="1" applyBorder="1" applyAlignment="1">
      <alignment horizontal="centerContinuous"/>
    </xf>
    <xf numFmtId="0" fontId="5" fillId="0" borderId="76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14" fillId="0" borderId="22" xfId="0" applyFont="1" applyBorder="1" applyAlignment="1">
      <alignment/>
    </xf>
    <xf numFmtId="0" fontId="14" fillId="0" borderId="58" xfId="0" applyFont="1" applyBorder="1" applyAlignment="1">
      <alignment/>
    </xf>
    <xf numFmtId="3" fontId="14" fillId="0" borderId="21" xfId="0" applyNumberFormat="1" applyFont="1" applyBorder="1" applyAlignment="1">
      <alignment/>
    </xf>
    <xf numFmtId="0" fontId="14" fillId="0" borderId="49" xfId="0" applyFont="1" applyBorder="1" applyAlignment="1">
      <alignment/>
    </xf>
    <xf numFmtId="3" fontId="14" fillId="0" borderId="59" xfId="0" applyNumberFormat="1" applyFont="1" applyBorder="1" applyAlignment="1">
      <alignment/>
    </xf>
    <xf numFmtId="3" fontId="14" fillId="0" borderId="45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78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8" fillId="0" borderId="0" xfId="0" applyNumberFormat="1" applyFont="1" applyFill="1" applyBorder="1" applyAlignment="1" applyProtection="1">
      <alignment horizontal="right"/>
      <protection/>
    </xf>
    <xf numFmtId="1" fontId="16" fillId="0" borderId="59" xfId="22" applyNumberFormat="1" applyFont="1" applyFill="1" applyBorder="1" applyAlignment="1">
      <alignment horizontal="left"/>
      <protection/>
    </xf>
    <xf numFmtId="3" fontId="15" fillId="0" borderId="45" xfId="22" applyNumberFormat="1" applyFont="1" applyBorder="1">
      <alignment/>
      <protection/>
    </xf>
    <xf numFmtId="3" fontId="16" fillId="0" borderId="61" xfId="22" applyNumberFormat="1" applyFont="1" applyBorder="1">
      <alignment/>
      <protection/>
    </xf>
    <xf numFmtId="3" fontId="16" fillId="0" borderId="65" xfId="22" applyNumberFormat="1" applyFont="1" applyBorder="1">
      <alignment/>
      <protection/>
    </xf>
    <xf numFmtId="3" fontId="16" fillId="0" borderId="43" xfId="22" applyNumberFormat="1" applyFont="1" applyBorder="1">
      <alignment/>
      <protection/>
    </xf>
    <xf numFmtId="3" fontId="16" fillId="0" borderId="45" xfId="22" applyNumberFormat="1" applyFont="1" applyBorder="1">
      <alignment/>
      <protection/>
    </xf>
    <xf numFmtId="3" fontId="16" fillId="0" borderId="51" xfId="22" applyNumberFormat="1" applyFont="1" applyBorder="1">
      <alignment/>
      <protection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/>
    </xf>
    <xf numFmtId="1" fontId="4" fillId="0" borderId="5" xfId="0" applyNumberFormat="1" applyFont="1" applyFill="1" applyBorder="1" applyAlignment="1" applyProtection="1">
      <alignment horizontal="right"/>
      <protection/>
    </xf>
    <xf numFmtId="1" fontId="4" fillId="0" borderId="5" xfId="0" applyNumberFormat="1" applyFont="1" applyFill="1" applyBorder="1" applyAlignment="1">
      <alignment horizontal="right"/>
    </xf>
    <xf numFmtId="1" fontId="4" fillId="2" borderId="5" xfId="0" applyNumberFormat="1" applyFont="1" applyFill="1" applyBorder="1" applyAlignment="1" applyProtection="1">
      <alignment horizontal="right"/>
      <protection/>
    </xf>
    <xf numFmtId="1" fontId="4" fillId="0" borderId="20" xfId="0" applyNumberFormat="1" applyFont="1" applyFill="1" applyBorder="1" applyAlignment="1" applyProtection="1">
      <alignment horizontal="right"/>
      <protection/>
    </xf>
    <xf numFmtId="3" fontId="6" fillId="2" borderId="17" xfId="0" applyNumberFormat="1" applyFont="1" applyFill="1" applyBorder="1" applyAlignment="1" applyProtection="1">
      <alignment horizontal="right"/>
      <protection/>
    </xf>
    <xf numFmtId="0" fontId="4" fillId="0" borderId="5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8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/>
    </xf>
    <xf numFmtId="0" fontId="5" fillId="0" borderId="23" xfId="21" applyFont="1" applyBorder="1" applyAlignment="1">
      <alignment horizontal="center" vertical="center" wrapText="1"/>
      <protection/>
    </xf>
    <xf numFmtId="0" fontId="5" fillId="0" borderId="79" xfId="21" applyFont="1" applyBorder="1" applyAlignment="1">
      <alignment horizontal="center" vertical="center"/>
      <protection/>
    </xf>
    <xf numFmtId="3" fontId="16" fillId="0" borderId="23" xfId="22" applyNumberFormat="1" applyFont="1" applyBorder="1" applyAlignment="1">
      <alignment horizontal="center" vertical="center" wrapText="1"/>
      <protection/>
    </xf>
    <xf numFmtId="3" fontId="16" fillId="0" borderId="79" xfId="22" applyNumberFormat="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14" fillId="0" borderId="56" xfId="0" applyFont="1" applyBorder="1" applyAlignment="1">
      <alignment/>
    </xf>
    <xf numFmtId="0" fontId="19" fillId="3" borderId="25" xfId="0" applyFont="1" applyFill="1" applyBorder="1" applyAlignment="1">
      <alignment/>
    </xf>
    <xf numFmtId="3" fontId="11" fillId="3" borderId="81" xfId="0" applyNumberFormat="1" applyFont="1" applyFill="1" applyBorder="1" applyAlignment="1" applyProtection="1">
      <alignment horizontal="right"/>
      <protection/>
    </xf>
    <xf numFmtId="0" fontId="16" fillId="0" borderId="0" xfId="22" applyFont="1">
      <alignment/>
      <protection/>
    </xf>
    <xf numFmtId="0" fontId="5" fillId="0" borderId="11" xfId="21" applyFont="1" applyBorder="1" applyAlignment="1">
      <alignment horizontal="center" vertical="center"/>
      <protection/>
    </xf>
    <xf numFmtId="3" fontId="16" fillId="0" borderId="11" xfId="22" applyNumberFormat="1" applyFont="1" applyBorder="1" applyAlignment="1">
      <alignment horizontal="center" vertical="center" wrapText="1"/>
      <protection/>
    </xf>
    <xf numFmtId="49" fontId="15" fillId="0" borderId="49" xfId="22" applyNumberFormat="1" applyFont="1" applyBorder="1" applyAlignment="1">
      <alignment horizontal="left" shrinkToFit="1"/>
      <protection/>
    </xf>
    <xf numFmtId="1" fontId="3" fillId="0" borderId="4" xfId="0" applyNumberFormat="1" applyFont="1" applyFill="1" applyBorder="1" applyAlignment="1" applyProtection="1">
      <alignment horizontal="center"/>
      <protection/>
    </xf>
    <xf numFmtId="1" fontId="3" fillId="0" borderId="14" xfId="0" applyNumberFormat="1" applyFont="1" applyFill="1" applyBorder="1" applyAlignment="1" applyProtection="1">
      <alignment horizontal="center"/>
      <protection/>
    </xf>
    <xf numFmtId="1" fontId="3" fillId="0" borderId="8" xfId="0" applyNumberFormat="1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16" fillId="0" borderId="21" xfId="22" applyFont="1" applyBorder="1" applyAlignment="1">
      <alignment horizontal="center"/>
      <protection/>
    </xf>
    <xf numFmtId="0" fontId="16" fillId="0" borderId="77" xfId="22" applyFont="1" applyBorder="1" applyAlignment="1">
      <alignment horizontal="left"/>
      <protection/>
    </xf>
    <xf numFmtId="0" fontId="16" fillId="0" borderId="77" xfId="22" applyFont="1" applyBorder="1" applyAlignment="1">
      <alignment horizontal="center"/>
      <protection/>
    </xf>
    <xf numFmtId="0" fontId="16" fillId="0" borderId="82" xfId="22" applyFont="1" applyBorder="1" applyAlignment="1">
      <alignment horizontal="center"/>
      <protection/>
    </xf>
    <xf numFmtId="3" fontId="16" fillId="0" borderId="21" xfId="22" applyNumberFormat="1" applyFont="1" applyBorder="1" applyAlignment="1">
      <alignment horizontal="center" vertical="center" wrapText="1"/>
      <protection/>
    </xf>
    <xf numFmtId="3" fontId="16" fillId="0" borderId="77" xfId="22" applyNumberFormat="1" applyFont="1" applyBorder="1" applyAlignment="1">
      <alignment horizontal="center" vertical="center" wrapText="1"/>
      <protection/>
    </xf>
    <xf numFmtId="3" fontId="16" fillId="0" borderId="13" xfId="22" applyNumberFormat="1" applyFont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centerContinuous"/>
    </xf>
    <xf numFmtId="3" fontId="14" fillId="0" borderId="0" xfId="21" applyNumberFormat="1" applyFont="1">
      <alignment/>
      <protection/>
    </xf>
    <xf numFmtId="0" fontId="5" fillId="0" borderId="24" xfId="0" applyFont="1" applyBorder="1" applyAlignment="1">
      <alignment vertical="center"/>
    </xf>
    <xf numFmtId="3" fontId="15" fillId="0" borderId="22" xfId="22" applyNumberFormat="1" applyFont="1" applyFill="1" applyBorder="1">
      <alignment/>
      <protection/>
    </xf>
    <xf numFmtId="0" fontId="8" fillId="0" borderId="15" xfId="0" applyFont="1" applyFill="1" applyBorder="1" applyAlignment="1">
      <alignment horizontal="left"/>
    </xf>
    <xf numFmtId="3" fontId="5" fillId="0" borderId="83" xfId="0" applyNumberFormat="1" applyFont="1" applyBorder="1" applyAlignment="1" applyProtection="1">
      <alignment horizontal="center"/>
      <protection/>
    </xf>
    <xf numFmtId="3" fontId="14" fillId="0" borderId="83" xfId="0" applyNumberFormat="1" applyFont="1" applyBorder="1" applyAlignment="1" applyProtection="1">
      <alignment horizontal="right"/>
      <protection/>
    </xf>
    <xf numFmtId="3" fontId="5" fillId="0" borderId="84" xfId="0" applyNumberFormat="1" applyFont="1" applyBorder="1" applyAlignment="1" applyProtection="1">
      <alignment horizontal="right"/>
      <protection/>
    </xf>
    <xf numFmtId="3" fontId="5" fillId="0" borderId="83" xfId="0" applyNumberFormat="1" applyFont="1" applyFill="1" applyBorder="1" applyAlignment="1" applyProtection="1">
      <alignment horizontal="right"/>
      <protection/>
    </xf>
    <xf numFmtId="3" fontId="5" fillId="3" borderId="83" xfId="0" applyNumberFormat="1" applyFont="1" applyFill="1" applyBorder="1" applyAlignment="1" applyProtection="1">
      <alignment horizontal="right"/>
      <protection/>
    </xf>
    <xf numFmtId="3" fontId="5" fillId="3" borderId="85" xfId="0" applyNumberFormat="1" applyFont="1" applyFill="1" applyBorder="1" applyAlignment="1" applyProtection="1">
      <alignment horizontal="right"/>
      <protection/>
    </xf>
    <xf numFmtId="0" fontId="5" fillId="0" borderId="22" xfId="0" applyFont="1" applyBorder="1" applyAlignment="1">
      <alignment horizontal="center" vertical="center"/>
    </xf>
    <xf numFmtId="0" fontId="5" fillId="0" borderId="68" xfId="0" applyFont="1" applyBorder="1" applyAlignment="1">
      <alignment/>
    </xf>
    <xf numFmtId="0" fontId="5" fillId="0" borderId="59" xfId="0" applyNumberFormat="1" applyFont="1" applyFill="1" applyBorder="1" applyAlignment="1">
      <alignment/>
    </xf>
    <xf numFmtId="0" fontId="5" fillId="3" borderId="59" xfId="0" applyNumberFormat="1" applyFont="1" applyFill="1" applyBorder="1" applyAlignment="1">
      <alignment/>
    </xf>
    <xf numFmtId="0" fontId="5" fillId="0" borderId="86" xfId="0" applyNumberFormat="1" applyFont="1" applyBorder="1" applyAlignment="1">
      <alignment/>
    </xf>
    <xf numFmtId="0" fontId="5" fillId="0" borderId="68" xfId="0" applyNumberFormat="1" applyFont="1" applyBorder="1" applyAlignment="1">
      <alignment/>
    </xf>
    <xf numFmtId="0" fontId="5" fillId="0" borderId="22" xfId="0" applyNumberFormat="1" applyFont="1" applyBorder="1" applyAlignment="1">
      <alignment/>
    </xf>
    <xf numFmtId="0" fontId="14" fillId="0" borderId="22" xfId="0" applyNumberFormat="1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0" borderId="59" xfId="0" applyFont="1" applyBorder="1" applyAlignment="1">
      <alignment/>
    </xf>
    <xf numFmtId="0" fontId="5" fillId="0" borderId="70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86" xfId="0" applyFont="1" applyBorder="1" applyAlignment="1">
      <alignment/>
    </xf>
    <xf numFmtId="0" fontId="5" fillId="0" borderId="70" xfId="0" applyFont="1" applyBorder="1" applyAlignment="1">
      <alignment/>
    </xf>
    <xf numFmtId="0" fontId="11" fillId="3" borderId="27" xfId="0" applyFont="1" applyFill="1" applyBorder="1" applyAlignment="1">
      <alignment/>
    </xf>
    <xf numFmtId="0" fontId="5" fillId="0" borderId="87" xfId="0" applyFont="1" applyBorder="1" applyAlignment="1">
      <alignment horizontal="center" vertical="center"/>
    </xf>
    <xf numFmtId="3" fontId="8" fillId="0" borderId="4" xfId="0" applyNumberFormat="1" applyFont="1" applyFill="1" applyBorder="1" applyAlignment="1" applyProtection="1">
      <alignment/>
      <protection/>
    </xf>
    <xf numFmtId="3" fontId="8" fillId="0" borderId="88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Alignment="1">
      <alignment horizontal="left"/>
    </xf>
    <xf numFmtId="3" fontId="16" fillId="3" borderId="89" xfId="22" applyNumberFormat="1" applyFont="1" applyFill="1" applyBorder="1">
      <alignment/>
      <protection/>
    </xf>
    <xf numFmtId="3" fontId="15" fillId="0" borderId="90" xfId="22" applyNumberFormat="1" applyFont="1" applyBorder="1">
      <alignment/>
      <protection/>
    </xf>
    <xf numFmtId="3" fontId="16" fillId="0" borderId="91" xfId="22" applyNumberFormat="1" applyFont="1" applyFill="1" applyBorder="1">
      <alignment/>
      <protection/>
    </xf>
    <xf numFmtId="3" fontId="15" fillId="0" borderId="88" xfId="22" applyNumberFormat="1" applyFont="1" applyBorder="1">
      <alignment/>
      <protection/>
    </xf>
    <xf numFmtId="3" fontId="15" fillId="0" borderId="14" xfId="22" applyNumberFormat="1" applyFont="1" applyBorder="1">
      <alignment/>
      <protection/>
    </xf>
    <xf numFmtId="3" fontId="16" fillId="3" borderId="14" xfId="22" applyNumberFormat="1" applyFont="1" applyFill="1" applyBorder="1">
      <alignment/>
      <protection/>
    </xf>
    <xf numFmtId="3" fontId="16" fillId="0" borderId="92" xfId="22" applyNumberFormat="1" applyFont="1" applyBorder="1">
      <alignment/>
      <protection/>
    </xf>
    <xf numFmtId="3" fontId="16" fillId="0" borderId="93" xfId="22" applyNumberFormat="1" applyFont="1" applyBorder="1">
      <alignment/>
      <protection/>
    </xf>
    <xf numFmtId="3" fontId="16" fillId="0" borderId="88" xfId="22" applyNumberFormat="1" applyFont="1" applyBorder="1">
      <alignment/>
      <protection/>
    </xf>
    <xf numFmtId="3" fontId="16" fillId="0" borderId="14" xfId="22" applyNumberFormat="1" applyFont="1" applyBorder="1">
      <alignment/>
      <protection/>
    </xf>
    <xf numFmtId="3" fontId="16" fillId="0" borderId="94" xfId="22" applyNumberFormat="1" applyFont="1" applyBorder="1">
      <alignment/>
      <protection/>
    </xf>
    <xf numFmtId="3" fontId="16" fillId="0" borderId="14" xfId="22" applyNumberFormat="1" applyFont="1" applyFill="1" applyBorder="1">
      <alignment/>
      <protection/>
    </xf>
    <xf numFmtId="3" fontId="16" fillId="0" borderId="95" xfId="22" applyNumberFormat="1" applyFont="1" applyBorder="1">
      <alignment/>
      <protection/>
    </xf>
    <xf numFmtId="3" fontId="16" fillId="0" borderId="96" xfId="22" applyNumberFormat="1" applyFont="1" applyFill="1" applyBorder="1">
      <alignment/>
      <protection/>
    </xf>
    <xf numFmtId="3" fontId="16" fillId="0" borderId="90" xfId="22" applyNumberFormat="1" applyFont="1" applyFill="1" applyBorder="1">
      <alignment/>
      <protection/>
    </xf>
    <xf numFmtId="3" fontId="15" fillId="0" borderId="89" xfId="22" applyNumberFormat="1" applyFont="1" applyBorder="1">
      <alignment/>
      <protection/>
    </xf>
    <xf numFmtId="3" fontId="16" fillId="0" borderId="89" xfId="22" applyNumberFormat="1" applyFont="1" applyFill="1" applyBorder="1">
      <alignment/>
      <protection/>
    </xf>
    <xf numFmtId="3" fontId="16" fillId="3" borderId="97" xfId="22" applyNumberFormat="1" applyFont="1" applyFill="1" applyBorder="1">
      <alignment/>
      <protection/>
    </xf>
    <xf numFmtId="3" fontId="16" fillId="0" borderId="98" xfId="22" applyNumberFormat="1" applyFont="1" applyFill="1" applyBorder="1">
      <alignment/>
      <protection/>
    </xf>
    <xf numFmtId="3" fontId="15" fillId="0" borderId="89" xfId="22" applyNumberFormat="1" applyFont="1" applyFill="1" applyBorder="1">
      <alignment/>
      <protection/>
    </xf>
    <xf numFmtId="3" fontId="16" fillId="0" borderId="99" xfId="22" applyNumberFormat="1" applyFont="1" applyFill="1" applyBorder="1">
      <alignment/>
      <protection/>
    </xf>
    <xf numFmtId="3" fontId="16" fillId="0" borderId="56" xfId="22" applyNumberFormat="1" applyFont="1" applyBorder="1">
      <alignment/>
      <protection/>
    </xf>
    <xf numFmtId="1" fontId="15" fillId="3" borderId="80" xfId="22" applyNumberFormat="1" applyFont="1" applyFill="1" applyBorder="1" applyAlignment="1">
      <alignment horizontal="center"/>
      <protection/>
    </xf>
    <xf numFmtId="49" fontId="15" fillId="3" borderId="100" xfId="22" applyNumberFormat="1" applyFont="1" applyFill="1" applyBorder="1" applyAlignment="1">
      <alignment horizontal="left"/>
      <protection/>
    </xf>
    <xf numFmtId="3" fontId="16" fillId="3" borderId="24" xfId="22" applyNumberFormat="1" applyFont="1" applyFill="1" applyBorder="1">
      <alignment/>
      <protection/>
    </xf>
    <xf numFmtId="3" fontId="16" fillId="3" borderId="80" xfId="22" applyNumberFormat="1" applyFont="1" applyFill="1" applyBorder="1">
      <alignment/>
      <protection/>
    </xf>
    <xf numFmtId="3" fontId="16" fillId="3" borderId="18" xfId="22" applyNumberFormat="1" applyFont="1" applyFill="1" applyBorder="1">
      <alignment/>
      <protection/>
    </xf>
    <xf numFmtId="1" fontId="4" fillId="3" borderId="24" xfId="22" applyNumberFormat="1" applyFont="1" applyFill="1" applyBorder="1" applyAlignment="1">
      <alignment horizontal="left"/>
      <protection/>
    </xf>
    <xf numFmtId="165" fontId="8" fillId="0" borderId="8" xfId="0" applyNumberFormat="1" applyFont="1" applyFill="1" applyBorder="1" applyAlignment="1" applyProtection="1">
      <alignment horizontal="left" shrinkToFit="1"/>
      <protection/>
    </xf>
    <xf numFmtId="0" fontId="5" fillId="0" borderId="59" xfId="0" applyFont="1" applyFill="1" applyBorder="1" applyAlignment="1">
      <alignment/>
    </xf>
    <xf numFmtId="3" fontId="14" fillId="0" borderId="101" xfId="0" applyNumberFormat="1" applyFont="1" applyBorder="1" applyAlignment="1" applyProtection="1">
      <alignment horizontal="right"/>
      <protection/>
    </xf>
    <xf numFmtId="3" fontId="14" fillId="0" borderId="102" xfId="0" applyNumberFormat="1" applyFont="1" applyBorder="1" applyAlignment="1" applyProtection="1">
      <alignment horizontal="right"/>
      <protection/>
    </xf>
    <xf numFmtId="3" fontId="5" fillId="3" borderId="102" xfId="0" applyNumberFormat="1" applyFont="1" applyFill="1" applyBorder="1" applyAlignment="1" applyProtection="1">
      <alignment horizontal="right"/>
      <protection/>
    </xf>
    <xf numFmtId="3" fontId="5" fillId="0" borderId="102" xfId="0" applyNumberFormat="1" applyFont="1" applyFill="1" applyBorder="1" applyAlignment="1" applyProtection="1">
      <alignment horizontal="right"/>
      <protection/>
    </xf>
    <xf numFmtId="3" fontId="5" fillId="3" borderId="101" xfId="0" applyNumberFormat="1" applyFont="1" applyFill="1" applyBorder="1" applyAlignment="1" applyProtection="1">
      <alignment horizontal="right"/>
      <protection/>
    </xf>
    <xf numFmtId="3" fontId="5" fillId="0" borderId="103" xfId="0" applyNumberFormat="1" applyFont="1" applyFill="1" applyBorder="1" applyAlignment="1" applyProtection="1">
      <alignment horizontal="right"/>
      <protection/>
    </xf>
    <xf numFmtId="3" fontId="5" fillId="0" borderId="104" xfId="0" applyNumberFormat="1" applyFont="1" applyBorder="1" applyAlignment="1" applyProtection="1">
      <alignment horizontal="right"/>
      <protection/>
    </xf>
    <xf numFmtId="0" fontId="14" fillId="0" borderId="59" xfId="0" applyFont="1" applyBorder="1" applyAlignment="1">
      <alignment horizontal="left"/>
    </xf>
    <xf numFmtId="0" fontId="21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3" fontId="8" fillId="0" borderId="105" xfId="0" applyNumberFormat="1" applyFont="1" applyFill="1" applyBorder="1" applyAlignment="1" applyProtection="1">
      <alignment horizontal="right"/>
      <protection/>
    </xf>
    <xf numFmtId="3" fontId="6" fillId="0" borderId="105" xfId="0" applyNumberFormat="1" applyFont="1" applyFill="1" applyBorder="1" applyAlignment="1" applyProtection="1">
      <alignment horizontal="right"/>
      <protection/>
    </xf>
    <xf numFmtId="3" fontId="8" fillId="0" borderId="14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 applyProtection="1">
      <alignment horizontal="right"/>
      <protection/>
    </xf>
    <xf numFmtId="3" fontId="8" fillId="0" borderId="14" xfId="0" applyNumberFormat="1" applyFont="1" applyFill="1" applyBorder="1" applyAlignment="1" applyProtection="1">
      <alignment horizontal="right"/>
      <protection/>
    </xf>
    <xf numFmtId="3" fontId="8" fillId="0" borderId="1" xfId="0" applyNumberFormat="1" applyFont="1" applyFill="1" applyBorder="1" applyAlignment="1" applyProtection="1">
      <alignment horizontal="right"/>
      <protection/>
    </xf>
    <xf numFmtId="3" fontId="8" fillId="0" borderId="3" xfId="0" applyNumberFormat="1" applyFont="1" applyFill="1" applyBorder="1" applyAlignment="1" applyProtection="1">
      <alignment horizontal="right"/>
      <protection/>
    </xf>
    <xf numFmtId="3" fontId="8" fillId="0" borderId="89" xfId="0" applyNumberFormat="1" applyFont="1" applyFill="1" applyBorder="1" applyAlignment="1" applyProtection="1">
      <alignment horizontal="right"/>
      <protection/>
    </xf>
    <xf numFmtId="3" fontId="8" fillId="0" borderId="89" xfId="0" applyNumberFormat="1" applyFont="1" applyFill="1" applyBorder="1" applyAlignment="1">
      <alignment horizontal="right"/>
    </xf>
    <xf numFmtId="3" fontId="8" fillId="0" borderId="106" xfId="0" applyNumberFormat="1" applyFont="1" applyFill="1" applyBorder="1" applyAlignment="1" applyProtection="1">
      <alignment horizontal="right"/>
      <protection/>
    </xf>
    <xf numFmtId="3" fontId="8" fillId="0" borderId="90" xfId="0" applyNumberFormat="1" applyFont="1" applyFill="1" applyBorder="1" applyAlignment="1" applyProtection="1">
      <alignment horizontal="right"/>
      <protection/>
    </xf>
    <xf numFmtId="3" fontId="8" fillId="0" borderId="90" xfId="0" applyNumberFormat="1" applyFont="1" applyFill="1" applyBorder="1" applyAlignment="1">
      <alignment horizontal="right"/>
    </xf>
    <xf numFmtId="3" fontId="8" fillId="0" borderId="99" xfId="0" applyNumberFormat="1" applyFont="1" applyFill="1" applyBorder="1" applyAlignment="1" applyProtection="1">
      <alignment horizontal="right"/>
      <protection/>
    </xf>
    <xf numFmtId="3" fontId="8" fillId="0" borderId="106" xfId="0" applyNumberFormat="1" applyFont="1" applyFill="1" applyBorder="1" applyAlignment="1" applyProtection="1">
      <alignment/>
      <protection/>
    </xf>
    <xf numFmtId="0" fontId="14" fillId="0" borderId="48" xfId="0" applyFont="1" applyBorder="1" applyAlignment="1" applyProtection="1">
      <alignment shrinkToFit="1"/>
      <protection/>
    </xf>
    <xf numFmtId="0" fontId="5" fillId="0" borderId="107" xfId="0" applyFont="1" applyBorder="1" applyAlignment="1">
      <alignment horizontal="center" vertical="center"/>
    </xf>
    <xf numFmtId="3" fontId="16" fillId="3" borderId="6" xfId="22" applyNumberFormat="1" applyFont="1" applyFill="1" applyBorder="1">
      <alignment/>
      <protection/>
    </xf>
    <xf numFmtId="0" fontId="5" fillId="0" borderId="10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3" fontId="14" fillId="0" borderId="59" xfId="0" applyNumberFormat="1" applyFont="1" applyFill="1" applyBorder="1" applyAlignment="1">
      <alignment/>
    </xf>
    <xf numFmtId="0" fontId="5" fillId="0" borderId="108" xfId="0" applyFont="1" applyBorder="1" applyAlignment="1" applyProtection="1">
      <alignment horizontal="center"/>
      <protection/>
    </xf>
    <xf numFmtId="0" fontId="5" fillId="0" borderId="109" xfId="0" applyFont="1" applyBorder="1" applyAlignment="1" applyProtection="1">
      <alignment horizontal="center"/>
      <protection/>
    </xf>
    <xf numFmtId="0" fontId="5" fillId="0" borderId="83" xfId="0" applyFont="1" applyBorder="1" applyAlignment="1" applyProtection="1">
      <alignment horizontal="center"/>
      <protection/>
    </xf>
    <xf numFmtId="0" fontId="5" fillId="0" borderId="86" xfId="0" applyNumberFormat="1" applyFont="1" applyFill="1" applyBorder="1" applyAlignment="1">
      <alignment/>
    </xf>
    <xf numFmtId="3" fontId="14" fillId="0" borderId="85" xfId="0" applyNumberFormat="1" applyFont="1" applyFill="1" applyBorder="1" applyAlignment="1" applyProtection="1">
      <alignment horizontal="right"/>
      <protection/>
    </xf>
    <xf numFmtId="0" fontId="14" fillId="0" borderId="86" xfId="0" applyNumberFormat="1" applyFont="1" applyBorder="1" applyAlignment="1">
      <alignment/>
    </xf>
    <xf numFmtId="3" fontId="5" fillId="0" borderId="108" xfId="0" applyNumberFormat="1" applyFont="1" applyBorder="1" applyAlignment="1" applyProtection="1">
      <alignment horizontal="center"/>
      <protection/>
    </xf>
    <xf numFmtId="3" fontId="5" fillId="0" borderId="109" xfId="0" applyNumberFormat="1" applyFont="1" applyBorder="1" applyAlignment="1" applyProtection="1">
      <alignment horizontal="center"/>
      <protection/>
    </xf>
    <xf numFmtId="3" fontId="14" fillId="0" borderId="85" xfId="0" applyNumberFormat="1" applyFont="1" applyBorder="1" applyAlignment="1" applyProtection="1">
      <alignment horizontal="right"/>
      <protection/>
    </xf>
    <xf numFmtId="0" fontId="5" fillId="0" borderId="94" xfId="0" applyFont="1" applyBorder="1" applyAlignment="1">
      <alignment/>
    </xf>
    <xf numFmtId="0" fontId="5" fillId="0" borderId="110" xfId="0" applyFont="1" applyBorder="1" applyAlignment="1" applyProtection="1">
      <alignment horizontal="center"/>
      <protection/>
    </xf>
    <xf numFmtId="0" fontId="5" fillId="0" borderId="55" xfId="0" applyFont="1" applyBorder="1" applyAlignment="1" applyProtection="1">
      <alignment horizontal="center"/>
      <protection/>
    </xf>
    <xf numFmtId="0" fontId="5" fillId="0" borderId="111" xfId="0" applyFont="1" applyBorder="1" applyAlignment="1" applyProtection="1">
      <alignment horizontal="center"/>
      <protection/>
    </xf>
    <xf numFmtId="0" fontId="5" fillId="0" borderId="112" xfId="0" applyFont="1" applyBorder="1" applyAlignment="1" applyProtection="1">
      <alignment horizontal="center"/>
      <protection/>
    </xf>
    <xf numFmtId="3" fontId="14" fillId="0" borderId="112" xfId="0" applyNumberFormat="1" applyFont="1" applyBorder="1" applyAlignment="1" applyProtection="1">
      <alignment horizontal="right"/>
      <protection/>
    </xf>
    <xf numFmtId="3" fontId="5" fillId="3" borderId="112" xfId="0" applyNumberFormat="1" applyFont="1" applyFill="1" applyBorder="1" applyAlignment="1" applyProtection="1">
      <alignment horizontal="right"/>
      <protection/>
    </xf>
    <xf numFmtId="3" fontId="5" fillId="0" borderId="112" xfId="0" applyNumberFormat="1" applyFont="1" applyFill="1" applyBorder="1" applyAlignment="1" applyProtection="1">
      <alignment horizontal="right"/>
      <protection/>
    </xf>
    <xf numFmtId="3" fontId="14" fillId="0" borderId="113" xfId="0" applyNumberFormat="1" applyFont="1" applyFill="1" applyBorder="1" applyAlignment="1" applyProtection="1">
      <alignment horizontal="right"/>
      <protection/>
    </xf>
    <xf numFmtId="3" fontId="5" fillId="3" borderId="113" xfId="0" applyNumberFormat="1" applyFont="1" applyFill="1" applyBorder="1" applyAlignment="1" applyProtection="1">
      <alignment horizontal="right"/>
      <protection/>
    </xf>
    <xf numFmtId="3" fontId="5" fillId="0" borderId="114" xfId="0" applyNumberFormat="1" applyFont="1" applyBorder="1" applyAlignment="1" applyProtection="1">
      <alignment horizontal="right"/>
      <protection/>
    </xf>
    <xf numFmtId="3" fontId="5" fillId="0" borderId="111" xfId="0" applyNumberFormat="1" applyFont="1" applyBorder="1" applyAlignment="1" applyProtection="1">
      <alignment horizontal="center"/>
      <protection/>
    </xf>
    <xf numFmtId="3" fontId="14" fillId="0" borderId="113" xfId="0" applyNumberFormat="1" applyFont="1" applyBorder="1" applyAlignment="1" applyProtection="1">
      <alignment horizontal="right"/>
      <protection/>
    </xf>
    <xf numFmtId="166" fontId="5" fillId="0" borderId="115" xfId="0" applyNumberFormat="1" applyFont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/>
      <protection/>
    </xf>
    <xf numFmtId="0" fontId="19" fillId="3" borderId="25" xfId="0" applyFont="1" applyFill="1" applyBorder="1" applyAlignment="1" applyProtection="1">
      <alignment/>
      <protection/>
    </xf>
    <xf numFmtId="3" fontId="5" fillId="0" borderId="116" xfId="0" applyNumberFormat="1" applyFont="1" applyBorder="1" applyAlignment="1" applyProtection="1">
      <alignment horizontal="center"/>
      <protection/>
    </xf>
    <xf numFmtId="3" fontId="14" fillId="0" borderId="116" xfId="0" applyNumberFormat="1" applyFont="1" applyBorder="1" applyAlignment="1" applyProtection="1">
      <alignment horizontal="right"/>
      <protection/>
    </xf>
    <xf numFmtId="3" fontId="5" fillId="0" borderId="117" xfId="0" applyNumberFormat="1" applyFont="1" applyBorder="1" applyAlignment="1" applyProtection="1">
      <alignment horizontal="right"/>
      <protection/>
    </xf>
    <xf numFmtId="3" fontId="5" fillId="0" borderId="116" xfId="0" applyNumberFormat="1" applyFont="1" applyFill="1" applyBorder="1" applyAlignment="1" applyProtection="1">
      <alignment horizontal="right"/>
      <protection/>
    </xf>
    <xf numFmtId="3" fontId="5" fillId="3" borderId="116" xfId="0" applyNumberFormat="1" applyFont="1" applyFill="1" applyBorder="1" applyAlignment="1" applyProtection="1">
      <alignment horizontal="right"/>
      <protection/>
    </xf>
    <xf numFmtId="3" fontId="14" fillId="0" borderId="118" xfId="0" applyNumberFormat="1" applyFont="1" applyBorder="1" applyAlignment="1" applyProtection="1">
      <alignment horizontal="right"/>
      <protection/>
    </xf>
    <xf numFmtId="3" fontId="5" fillId="3" borderId="119" xfId="0" applyNumberFormat="1" applyFont="1" applyFill="1" applyBorder="1" applyAlignment="1" applyProtection="1">
      <alignment horizontal="right"/>
      <protection/>
    </xf>
    <xf numFmtId="3" fontId="14" fillId="0" borderId="119" xfId="0" applyNumberFormat="1" applyFont="1" applyBorder="1" applyAlignment="1" applyProtection="1">
      <alignment horizontal="right"/>
      <protection/>
    </xf>
    <xf numFmtId="3" fontId="5" fillId="0" borderId="118" xfId="0" applyNumberFormat="1" applyFont="1" applyFill="1" applyBorder="1" applyAlignment="1" applyProtection="1">
      <alignment horizontal="right"/>
      <protection/>
    </xf>
    <xf numFmtId="3" fontId="14" fillId="0" borderId="120" xfId="0" applyNumberFormat="1" applyFont="1" applyBorder="1" applyAlignment="1" applyProtection="1">
      <alignment horizontal="right"/>
      <protection/>
    </xf>
    <xf numFmtId="3" fontId="5" fillId="0" borderId="119" xfId="0" applyNumberFormat="1" applyFont="1" applyFill="1" applyBorder="1" applyAlignment="1" applyProtection="1">
      <alignment horizontal="right"/>
      <protection/>
    </xf>
    <xf numFmtId="3" fontId="11" fillId="3" borderId="121" xfId="0" applyNumberFormat="1" applyFont="1" applyFill="1" applyBorder="1" applyAlignment="1" applyProtection="1">
      <alignment horizontal="right"/>
      <protection/>
    </xf>
    <xf numFmtId="0" fontId="3" fillId="0" borderId="72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1" fontId="4" fillId="2" borderId="17" xfId="0" applyNumberFormat="1" applyFont="1" applyFill="1" applyBorder="1" applyAlignment="1" applyProtection="1">
      <alignment horizontal="right"/>
      <protection/>
    </xf>
    <xf numFmtId="166" fontId="6" fillId="2" borderId="17" xfId="0" applyNumberFormat="1" applyFont="1" applyFill="1" applyBorder="1" applyAlignment="1" applyProtection="1">
      <alignment horizontal="left"/>
      <protection/>
    </xf>
    <xf numFmtId="1" fontId="15" fillId="0" borderId="64" xfId="22" applyNumberFormat="1" applyFont="1" applyBorder="1" applyAlignment="1">
      <alignment horizontal="center"/>
      <protection/>
    </xf>
    <xf numFmtId="1" fontId="16" fillId="0" borderId="65" xfId="22" applyNumberFormat="1" applyFont="1" applyBorder="1" applyAlignment="1">
      <alignment horizontal="left"/>
      <protection/>
    </xf>
    <xf numFmtId="1" fontId="15" fillId="0" borderId="86" xfId="22" applyNumberFormat="1" applyFont="1" applyBorder="1" applyAlignment="1">
      <alignment horizontal="center"/>
      <protection/>
    </xf>
    <xf numFmtId="1" fontId="16" fillId="0" borderId="47" xfId="22" applyNumberFormat="1" applyFont="1" applyBorder="1" applyAlignment="1">
      <alignment horizontal="left"/>
      <protection/>
    </xf>
    <xf numFmtId="1" fontId="15" fillId="0" borderId="47" xfId="22" applyNumberFormat="1" applyFont="1" applyBorder="1" applyAlignment="1">
      <alignment horizontal="center"/>
      <protection/>
    </xf>
    <xf numFmtId="49" fontId="15" fillId="0" borderId="122" xfId="22" applyNumberFormat="1" applyFont="1" applyBorder="1" applyAlignment="1">
      <alignment horizontal="left"/>
      <protection/>
    </xf>
    <xf numFmtId="3" fontId="16" fillId="0" borderId="86" xfId="22" applyNumberFormat="1" applyFont="1" applyBorder="1">
      <alignment/>
      <protection/>
    </xf>
    <xf numFmtId="3" fontId="16" fillId="0" borderId="47" xfId="22" applyNumberFormat="1" applyFont="1" applyBorder="1">
      <alignment/>
      <protection/>
    </xf>
    <xf numFmtId="3" fontId="16" fillId="0" borderId="47" xfId="22" applyNumberFormat="1" applyFont="1" applyFill="1" applyBorder="1">
      <alignment/>
      <protection/>
    </xf>
    <xf numFmtId="3" fontId="16" fillId="0" borderId="123" xfId="22" applyNumberFormat="1" applyFont="1" applyBorder="1">
      <alignment/>
      <protection/>
    </xf>
    <xf numFmtId="3" fontId="16" fillId="0" borderId="106" xfId="22" applyNumberFormat="1" applyFont="1" applyFill="1" applyBorder="1">
      <alignment/>
      <protection/>
    </xf>
    <xf numFmtId="3" fontId="14" fillId="0" borderId="103" xfId="0" applyNumberFormat="1" applyFont="1" applyBorder="1" applyAlignment="1" applyProtection="1">
      <alignment horizontal="right"/>
      <protection/>
    </xf>
    <xf numFmtId="3" fontId="5" fillId="0" borderId="102" xfId="0" applyNumberFormat="1" applyFont="1" applyBorder="1" applyAlignment="1" applyProtection="1">
      <alignment horizontal="right"/>
      <protection/>
    </xf>
    <xf numFmtId="3" fontId="11" fillId="3" borderId="124" xfId="0" applyNumberFormat="1" applyFont="1" applyFill="1" applyBorder="1" applyAlignment="1" applyProtection="1">
      <alignment horizontal="right"/>
      <protection/>
    </xf>
    <xf numFmtId="3" fontId="5" fillId="0" borderId="125" xfId="0" applyNumberFormat="1" applyFont="1" applyBorder="1" applyAlignment="1" applyProtection="1">
      <alignment horizontal="center"/>
      <protection/>
    </xf>
    <xf numFmtId="3" fontId="14" fillId="0" borderId="125" xfId="0" applyNumberFormat="1" applyFont="1" applyFill="1" applyBorder="1" applyAlignment="1" applyProtection="1">
      <alignment horizontal="right"/>
      <protection/>
    </xf>
    <xf numFmtId="3" fontId="5" fillId="0" borderId="115" xfId="0" applyNumberFormat="1" applyFont="1" applyBorder="1" applyAlignment="1" applyProtection="1">
      <alignment horizontal="right"/>
      <protection/>
    </xf>
    <xf numFmtId="3" fontId="5" fillId="0" borderId="125" xfId="0" applyNumberFormat="1" applyFont="1" applyFill="1" applyBorder="1" applyAlignment="1" applyProtection="1">
      <alignment horizontal="right"/>
      <protection/>
    </xf>
    <xf numFmtId="3" fontId="14" fillId="0" borderId="125" xfId="0" applyNumberFormat="1" applyFont="1" applyBorder="1" applyAlignment="1" applyProtection="1">
      <alignment horizontal="right"/>
      <protection/>
    </xf>
    <xf numFmtId="3" fontId="5" fillId="3" borderId="125" xfId="0" applyNumberFormat="1" applyFont="1" applyFill="1" applyBorder="1" applyAlignment="1" applyProtection="1">
      <alignment horizontal="right"/>
      <protection/>
    </xf>
    <xf numFmtId="3" fontId="14" fillId="0" borderId="126" xfId="0" applyNumberFormat="1" applyFont="1" applyBorder="1" applyAlignment="1" applyProtection="1">
      <alignment horizontal="right"/>
      <protection/>
    </xf>
    <xf numFmtId="3" fontId="5" fillId="3" borderId="127" xfId="0" applyNumberFormat="1" applyFont="1" applyFill="1" applyBorder="1" applyAlignment="1" applyProtection="1">
      <alignment horizontal="right"/>
      <protection/>
    </xf>
    <xf numFmtId="3" fontId="5" fillId="0" borderId="125" xfId="0" applyNumberFormat="1" applyFont="1" applyBorder="1" applyAlignment="1" applyProtection="1">
      <alignment horizontal="right"/>
      <protection/>
    </xf>
    <xf numFmtId="3" fontId="5" fillId="0" borderId="126" xfId="0" applyNumberFormat="1" applyFont="1" applyFill="1" applyBorder="1" applyAlignment="1" applyProtection="1">
      <alignment horizontal="right"/>
      <protection/>
    </xf>
    <xf numFmtId="3" fontId="11" fillId="3" borderId="128" xfId="0" applyNumberFormat="1" applyFont="1" applyFill="1" applyBorder="1" applyAlignment="1" applyProtection="1">
      <alignment horizontal="right"/>
      <protection/>
    </xf>
    <xf numFmtId="3" fontId="5" fillId="0" borderId="129" xfId="0" applyNumberFormat="1" applyFont="1" applyBorder="1" applyAlignment="1" applyProtection="1">
      <alignment horizontal="center"/>
      <protection/>
    </xf>
    <xf numFmtId="3" fontId="14" fillId="0" borderId="129" xfId="0" applyNumberFormat="1" applyFont="1" applyBorder="1" applyAlignment="1" applyProtection="1">
      <alignment horizontal="right"/>
      <protection/>
    </xf>
    <xf numFmtId="3" fontId="5" fillId="0" borderId="130" xfId="0" applyNumberFormat="1" applyFont="1" applyBorder="1" applyAlignment="1" applyProtection="1">
      <alignment horizontal="right"/>
      <protection/>
    </xf>
    <xf numFmtId="3" fontId="5" fillId="0" borderId="129" xfId="0" applyNumberFormat="1" applyFont="1" applyFill="1" applyBorder="1" applyAlignment="1" applyProtection="1">
      <alignment horizontal="right"/>
      <protection/>
    </xf>
    <xf numFmtId="3" fontId="5" fillId="3" borderId="129" xfId="0" applyNumberFormat="1" applyFont="1" applyFill="1" applyBorder="1" applyAlignment="1" applyProtection="1">
      <alignment horizontal="right"/>
      <protection/>
    </xf>
    <xf numFmtId="3" fontId="14" fillId="0" borderId="131" xfId="0" applyNumberFormat="1" applyFont="1" applyBorder="1" applyAlignment="1" applyProtection="1">
      <alignment horizontal="right"/>
      <protection/>
    </xf>
    <xf numFmtId="3" fontId="5" fillId="3" borderId="132" xfId="0" applyNumberFormat="1" applyFont="1" applyFill="1" applyBorder="1" applyAlignment="1" applyProtection="1">
      <alignment horizontal="right"/>
      <protection/>
    </xf>
    <xf numFmtId="3" fontId="14" fillId="0" borderId="132" xfId="0" applyNumberFormat="1" applyFont="1" applyBorder="1" applyAlignment="1" applyProtection="1">
      <alignment horizontal="right"/>
      <protection/>
    </xf>
    <xf numFmtId="3" fontId="5" fillId="0" borderId="131" xfId="0" applyNumberFormat="1" applyFont="1" applyFill="1" applyBorder="1" applyAlignment="1" applyProtection="1">
      <alignment horizontal="right"/>
      <protection/>
    </xf>
    <xf numFmtId="3" fontId="14" fillId="0" borderId="133" xfId="0" applyNumberFormat="1" applyFont="1" applyBorder="1" applyAlignment="1" applyProtection="1">
      <alignment horizontal="right"/>
      <protection/>
    </xf>
    <xf numFmtId="3" fontId="5" fillId="0" borderId="132" xfId="0" applyNumberFormat="1" applyFont="1" applyFill="1" applyBorder="1" applyAlignment="1" applyProtection="1">
      <alignment horizontal="right"/>
      <protection/>
    </xf>
    <xf numFmtId="3" fontId="11" fillId="3" borderId="134" xfId="0" applyNumberFormat="1" applyFont="1" applyFill="1" applyBorder="1" applyAlignment="1" applyProtection="1">
      <alignment horizontal="right"/>
      <protection/>
    </xf>
    <xf numFmtId="3" fontId="14" fillId="0" borderId="135" xfId="0" applyNumberFormat="1" applyFont="1" applyBorder="1" applyAlignment="1" applyProtection="1">
      <alignment horizontal="right"/>
      <protection/>
    </xf>
    <xf numFmtId="3" fontId="5" fillId="0" borderId="83" xfId="0" applyNumberFormat="1" applyFont="1" applyBorder="1" applyAlignment="1" applyProtection="1">
      <alignment horizontal="right"/>
      <protection/>
    </xf>
    <xf numFmtId="3" fontId="5" fillId="0" borderId="135" xfId="0" applyNumberFormat="1" applyFont="1" applyFill="1" applyBorder="1" applyAlignment="1" applyProtection="1">
      <alignment horizontal="right"/>
      <protection/>
    </xf>
    <xf numFmtId="3" fontId="5" fillId="0" borderId="119" xfId="0" applyNumberFormat="1" applyFont="1" applyBorder="1" applyAlignment="1" applyProtection="1">
      <alignment horizontal="right"/>
      <protection/>
    </xf>
    <xf numFmtId="3" fontId="11" fillId="3" borderId="136" xfId="0" applyNumberFormat="1" applyFont="1" applyFill="1" applyBorder="1" applyAlignment="1" applyProtection="1">
      <alignment horizontal="right"/>
      <protection/>
    </xf>
    <xf numFmtId="3" fontId="5" fillId="0" borderId="28" xfId="0" applyNumberFormat="1" applyFont="1" applyBorder="1" applyAlignment="1">
      <alignment horizontal="centerContinuous"/>
    </xf>
    <xf numFmtId="3" fontId="5" fillId="0" borderId="29" xfId="0" applyNumberFormat="1" applyFont="1" applyBorder="1" applyAlignment="1">
      <alignment horizontal="centerContinuous"/>
    </xf>
    <xf numFmtId="3" fontId="5" fillId="0" borderId="31" xfId="0" applyNumberFormat="1" applyFont="1" applyBorder="1" applyAlignment="1">
      <alignment horizontal="centerContinuous"/>
    </xf>
    <xf numFmtId="3" fontId="15" fillId="0" borderId="45" xfId="22" applyNumberFormat="1" applyFont="1" applyBorder="1">
      <alignment/>
      <protection/>
    </xf>
    <xf numFmtId="0" fontId="5" fillId="0" borderId="137" xfId="0" applyFont="1" applyBorder="1" applyAlignment="1">
      <alignment horizontal="center" vertical="center"/>
    </xf>
    <xf numFmtId="0" fontId="5" fillId="0" borderId="138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/>
      <protection/>
    </xf>
    <xf numFmtId="0" fontId="5" fillId="0" borderId="139" xfId="0" applyFont="1" applyBorder="1" applyAlignment="1" applyProtection="1">
      <alignment horizontal="center"/>
      <protection/>
    </xf>
    <xf numFmtId="0" fontId="5" fillId="0" borderId="140" xfId="0" applyFont="1" applyBorder="1" applyAlignment="1" applyProtection="1">
      <alignment horizontal="center"/>
      <protection/>
    </xf>
    <xf numFmtId="0" fontId="5" fillId="0" borderId="141" xfId="0" applyFont="1" applyBorder="1" applyAlignment="1" applyProtection="1">
      <alignment horizontal="center"/>
      <protection/>
    </xf>
    <xf numFmtId="3" fontId="5" fillId="0" borderId="139" xfId="0" applyNumberFormat="1" applyFont="1" applyBorder="1" applyAlignment="1" applyProtection="1">
      <alignment horizontal="center"/>
      <protection/>
    </xf>
    <xf numFmtId="3" fontId="5" fillId="0" borderId="140" xfId="0" applyNumberFormat="1" applyFont="1" applyBorder="1" applyAlignment="1" applyProtection="1">
      <alignment horizontal="center"/>
      <protection/>
    </xf>
    <xf numFmtId="3" fontId="5" fillId="0" borderId="141" xfId="0" applyNumberFormat="1" applyFont="1" applyBorder="1" applyAlignment="1" applyProtection="1">
      <alignment horizontal="center"/>
      <protection/>
    </xf>
    <xf numFmtId="3" fontId="5" fillId="0" borderId="102" xfId="0" applyNumberFormat="1" applyFont="1" applyBorder="1" applyAlignment="1" applyProtection="1">
      <alignment horizontal="center"/>
      <protection/>
    </xf>
    <xf numFmtId="3" fontId="5" fillId="0" borderId="23" xfId="0" applyNumberFormat="1" applyFont="1" applyBorder="1" applyAlignment="1">
      <alignment horizontal="center" vertical="center" wrapText="1"/>
    </xf>
    <xf numFmtId="3" fontId="5" fillId="0" borderId="79" xfId="0" applyNumberFormat="1" applyFont="1" applyBorder="1" applyAlignment="1">
      <alignment horizontal="center" vertical="center"/>
    </xf>
    <xf numFmtId="3" fontId="5" fillId="0" borderId="78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42" xfId="0" applyNumberFormat="1" applyFont="1" applyBorder="1" applyAlignment="1">
      <alignment horizontal="center" vertical="center" wrapText="1"/>
    </xf>
    <xf numFmtId="3" fontId="14" fillId="0" borderId="83" xfId="0" applyNumberFormat="1" applyFont="1" applyFill="1" applyBorder="1" applyAlignment="1" applyProtection="1">
      <alignment horizontal="right"/>
      <protection/>
    </xf>
    <xf numFmtId="3" fontId="14" fillId="0" borderId="0" xfId="21" applyNumberFormat="1" applyFont="1" applyBorder="1">
      <alignment/>
      <protection/>
    </xf>
    <xf numFmtId="3" fontId="5" fillId="0" borderId="0" xfId="21" applyNumberFormat="1" applyFont="1" applyBorder="1">
      <alignment/>
      <protection/>
    </xf>
    <xf numFmtId="4" fontId="14" fillId="0" borderId="0" xfId="21" applyNumberFormat="1" applyFont="1">
      <alignment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4" fillId="0" borderId="55" xfId="0" applyFont="1" applyFill="1" applyBorder="1" applyAlignment="1" applyProtection="1">
      <alignment shrinkToFit="1"/>
      <protection/>
    </xf>
    <xf numFmtId="1" fontId="3" fillId="0" borderId="3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3" fontId="8" fillId="0" borderId="99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left"/>
    </xf>
    <xf numFmtId="3" fontId="14" fillId="0" borderId="0" xfId="21" applyNumberFormat="1" applyFont="1" applyFill="1" applyBorder="1">
      <alignment/>
      <protection/>
    </xf>
    <xf numFmtId="3" fontId="15" fillId="0" borderId="49" xfId="22" applyNumberFormat="1" applyFont="1" applyFill="1" applyBorder="1">
      <alignment/>
      <protection/>
    </xf>
    <xf numFmtId="3" fontId="16" fillId="0" borderId="79" xfId="22" applyNumberFormat="1" applyFont="1" applyFill="1" applyBorder="1" applyAlignment="1">
      <alignment horizontal="center" vertical="center" wrapText="1"/>
      <protection/>
    </xf>
    <xf numFmtId="1" fontId="3" fillId="0" borderId="3" xfId="0" applyNumberFormat="1" applyFont="1" applyFill="1" applyBorder="1" applyAlignment="1" applyProtection="1">
      <alignment/>
      <protection/>
    </xf>
    <xf numFmtId="3" fontId="5" fillId="0" borderId="113" xfId="0" applyNumberFormat="1" applyFont="1" applyFill="1" applyBorder="1" applyAlignment="1" applyProtection="1">
      <alignment horizontal="right"/>
      <protection/>
    </xf>
    <xf numFmtId="3" fontId="5" fillId="0" borderId="53" xfId="0" applyNumberFormat="1" applyFont="1" applyFill="1" applyBorder="1" applyAlignment="1" applyProtection="1">
      <alignment horizontal="right"/>
      <protection/>
    </xf>
    <xf numFmtId="3" fontId="5" fillId="0" borderId="85" xfId="0" applyNumberFormat="1" applyFont="1" applyFill="1" applyBorder="1" applyAlignment="1" applyProtection="1">
      <alignment horizontal="right"/>
      <protection/>
    </xf>
    <xf numFmtId="3" fontId="15" fillId="0" borderId="6" xfId="22" applyNumberFormat="1" applyFont="1" applyBorder="1">
      <alignment/>
      <protection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5" fillId="0" borderId="87" xfId="0" applyFont="1" applyBorder="1" applyAlignment="1">
      <alignment vertical="center"/>
    </xf>
    <xf numFmtId="0" fontId="0" fillId="0" borderId="137" xfId="0" applyBorder="1" applyAlignment="1">
      <alignment vertical="center"/>
    </xf>
    <xf numFmtId="0" fontId="5" fillId="0" borderId="107" xfId="0" applyFont="1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5" fillId="0" borderId="110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5" fillId="0" borderId="87" xfId="21" applyFont="1" applyBorder="1" applyAlignment="1">
      <alignment horizontal="center" vertical="center"/>
      <protection/>
    </xf>
    <xf numFmtId="0" fontId="0" fillId="0" borderId="137" xfId="0" applyBorder="1" applyAlignment="1">
      <alignment horizontal="center" vertical="center"/>
    </xf>
    <xf numFmtId="0" fontId="5" fillId="0" borderId="9" xfId="21" applyFont="1" applyBorder="1" applyAlignment="1">
      <alignment horizontal="center" vertical="center"/>
      <protection/>
    </xf>
    <xf numFmtId="0" fontId="16" fillId="0" borderId="87" xfId="22" applyFont="1" applyBorder="1" applyAlignment="1">
      <alignment horizontal="center" vertical="center"/>
      <protection/>
    </xf>
    <xf numFmtId="0" fontId="16" fillId="0" borderId="107" xfId="22" applyFont="1" applyBorder="1" applyAlignment="1">
      <alignment horizontal="center" vertical="center"/>
      <protection/>
    </xf>
    <xf numFmtId="0" fontId="0" fillId="0" borderId="138" xfId="0" applyBorder="1" applyAlignment="1">
      <alignment vertical="center"/>
    </xf>
    <xf numFmtId="0" fontId="16" fillId="0" borderId="138" xfId="22" applyFont="1" applyBorder="1" applyAlignment="1">
      <alignment horizontal="center" vertical="center"/>
      <protection/>
    </xf>
    <xf numFmtId="0" fontId="16" fillId="0" borderId="9" xfId="22" applyFont="1" applyBorder="1" applyAlignment="1">
      <alignment horizontal="center" vertical="center"/>
      <protection/>
    </xf>
    <xf numFmtId="0" fontId="16" fillId="0" borderId="16" xfId="22" applyFont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edefinován" xfId="20"/>
    <cellStyle name="normální_Příjmy město oddíly SR 2000" xfId="21"/>
    <cellStyle name="normální_Výdaje SR 2000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zoomScale="75" zoomScaleNormal="75" zoomScaleSheetLayoutView="75" workbookViewId="0" topLeftCell="A1">
      <selection activeCell="A2" sqref="A2"/>
    </sheetView>
  </sheetViews>
  <sheetFormatPr defaultColWidth="8.796875" defaultRowHeight="15"/>
  <cols>
    <col min="1" max="1" width="4.69921875" style="4" customWidth="1"/>
    <col min="2" max="2" width="17.796875" style="4" customWidth="1"/>
    <col min="3" max="3" width="59.59765625" style="5" bestFit="1" customWidth="1"/>
    <col min="4" max="4" width="15.8984375" style="5" customWidth="1"/>
    <col min="5" max="6" width="14.19921875" style="7" customWidth="1"/>
    <col min="7" max="7" width="10.796875" style="4" customWidth="1"/>
    <col min="8" max="8" width="9.8984375" style="0" bestFit="1" customWidth="1"/>
    <col min="9" max="9" width="10.19921875" style="0" bestFit="1" customWidth="1"/>
    <col min="10" max="10" width="9.796875" style="0" bestFit="1" customWidth="1"/>
    <col min="11" max="16384" width="8.8984375" style="4" customWidth="1"/>
  </cols>
  <sheetData>
    <row r="1" spans="1:10" ht="20.25">
      <c r="A1" s="34" t="s">
        <v>244</v>
      </c>
      <c r="B1" s="317"/>
      <c r="C1" s="317"/>
      <c r="D1" s="317"/>
      <c r="E1" s="3"/>
      <c r="F1" s="3"/>
      <c r="J1" s="4"/>
    </row>
    <row r="2" spans="1:10" ht="12" customHeight="1" thickBot="1">
      <c r="A2" s="2"/>
      <c r="B2" s="2"/>
      <c r="C2" s="10"/>
      <c r="D2" s="10"/>
      <c r="J2" s="4"/>
    </row>
    <row r="3" spans="1:10" ht="19.5" customHeight="1" thickBot="1">
      <c r="A3" s="25"/>
      <c r="B3" s="14" t="s">
        <v>34</v>
      </c>
      <c r="C3" s="8"/>
      <c r="D3" s="79" t="s">
        <v>419</v>
      </c>
      <c r="E3" s="77"/>
      <c r="F3" s="78"/>
      <c r="J3" s="4"/>
    </row>
    <row r="4" spans="1:10" ht="15.75">
      <c r="A4" s="484" t="s">
        <v>0</v>
      </c>
      <c r="B4" s="13" t="s">
        <v>33</v>
      </c>
      <c r="C4" s="11" t="s">
        <v>1</v>
      </c>
      <c r="D4" s="35" t="s">
        <v>214</v>
      </c>
      <c r="E4" s="35"/>
      <c r="F4" s="35"/>
      <c r="J4" s="4"/>
    </row>
    <row r="5" spans="1:10" ht="16.5" thickBot="1">
      <c r="A5" s="41"/>
      <c r="B5" s="30" t="s">
        <v>32</v>
      </c>
      <c r="C5" s="9"/>
      <c r="D5" s="42" t="s">
        <v>49</v>
      </c>
      <c r="E5" s="42" t="s">
        <v>220</v>
      </c>
      <c r="F5" s="42" t="s">
        <v>48</v>
      </c>
      <c r="J5" s="4"/>
    </row>
    <row r="6" spans="1:10" ht="18.75">
      <c r="A6" s="26">
        <v>1</v>
      </c>
      <c r="B6" s="17">
        <v>1111</v>
      </c>
      <c r="C6" s="49" t="s">
        <v>17</v>
      </c>
      <c r="D6" s="67">
        <f aca="true" t="shared" si="0" ref="D6:D11">+E6+F6</f>
        <v>1520000</v>
      </c>
      <c r="E6" s="67">
        <v>1520000</v>
      </c>
      <c r="F6" s="67"/>
      <c r="J6" s="4"/>
    </row>
    <row r="7" spans="1:10" ht="18.75">
      <c r="A7" s="16">
        <v>2</v>
      </c>
      <c r="B7" s="12">
        <v>1112</v>
      </c>
      <c r="C7" s="50" t="s">
        <v>309</v>
      </c>
      <c r="D7" s="385">
        <f t="shared" si="0"/>
        <v>110000</v>
      </c>
      <c r="E7" s="68">
        <v>110000</v>
      </c>
      <c r="F7" s="68"/>
      <c r="J7" s="4"/>
    </row>
    <row r="8" spans="1:10" ht="18.75">
      <c r="A8" s="26">
        <v>3</v>
      </c>
      <c r="B8" s="12">
        <v>1113</v>
      </c>
      <c r="C8" s="50" t="s">
        <v>250</v>
      </c>
      <c r="D8" s="385">
        <f t="shared" si="0"/>
        <v>140000</v>
      </c>
      <c r="E8" s="68">
        <v>140000</v>
      </c>
      <c r="F8" s="68"/>
      <c r="J8" s="4"/>
    </row>
    <row r="9" spans="1:10" ht="18.75">
      <c r="A9" s="16">
        <v>4</v>
      </c>
      <c r="B9" s="12">
        <v>1121</v>
      </c>
      <c r="C9" s="50" t="s">
        <v>2</v>
      </c>
      <c r="D9" s="385">
        <f t="shared" si="0"/>
        <v>1490000</v>
      </c>
      <c r="E9" s="68">
        <v>1490000</v>
      </c>
      <c r="F9" s="68"/>
      <c r="J9" s="4"/>
    </row>
    <row r="10" spans="1:10" ht="18.75">
      <c r="A10" s="26">
        <v>5</v>
      </c>
      <c r="B10" s="12">
        <v>1211</v>
      </c>
      <c r="C10" s="50" t="s">
        <v>177</v>
      </c>
      <c r="D10" s="385">
        <f t="shared" si="0"/>
        <v>3350000</v>
      </c>
      <c r="E10" s="68">
        <v>3350000</v>
      </c>
      <c r="F10" s="68"/>
      <c r="J10" s="4"/>
    </row>
    <row r="11" spans="1:10" ht="18.75">
      <c r="A11" s="16">
        <v>6</v>
      </c>
      <c r="B11" s="12">
        <v>1511</v>
      </c>
      <c r="C11" s="48" t="s">
        <v>3</v>
      </c>
      <c r="D11" s="385">
        <f t="shared" si="0"/>
        <v>221000</v>
      </c>
      <c r="E11" s="68">
        <v>221000</v>
      </c>
      <c r="F11" s="68"/>
      <c r="J11" s="4"/>
    </row>
    <row r="12" spans="1:10" ht="19.5" thickBot="1">
      <c r="A12" s="26">
        <v>7</v>
      </c>
      <c r="B12" s="15"/>
      <c r="C12" s="51" t="s">
        <v>178</v>
      </c>
      <c r="D12" s="427">
        <f>SUM(D6:D11)</f>
        <v>6831000</v>
      </c>
      <c r="E12" s="69">
        <f>SUM(E6:E11)</f>
        <v>6831000</v>
      </c>
      <c r="F12" s="69"/>
      <c r="J12" s="4"/>
    </row>
    <row r="13" spans="1:10" ht="18.75">
      <c r="A13" s="16">
        <v>8</v>
      </c>
      <c r="B13" s="12">
        <v>1122</v>
      </c>
      <c r="C13" s="50" t="s">
        <v>4</v>
      </c>
      <c r="D13" s="385">
        <f aca="true" t="shared" si="1" ref="D13:D18">+E13+F13</f>
        <v>54005</v>
      </c>
      <c r="E13" s="68"/>
      <c r="F13" s="434">
        <v>54005</v>
      </c>
      <c r="H13" s="309"/>
      <c r="J13" s="4"/>
    </row>
    <row r="14" spans="1:10" ht="18.75">
      <c r="A14" s="26">
        <v>9</v>
      </c>
      <c r="B14" s="12">
        <v>1122</v>
      </c>
      <c r="C14" s="50" t="s">
        <v>225</v>
      </c>
      <c r="D14" s="385">
        <f t="shared" si="1"/>
        <v>359090</v>
      </c>
      <c r="E14" s="68">
        <v>350000</v>
      </c>
      <c r="F14" s="434">
        <v>9090</v>
      </c>
      <c r="H14" s="309"/>
      <c r="J14" s="4"/>
    </row>
    <row r="15" spans="1:10" ht="18.75">
      <c r="A15" s="16">
        <v>10</v>
      </c>
      <c r="B15" s="18" t="s">
        <v>25</v>
      </c>
      <c r="C15" s="52" t="s">
        <v>238</v>
      </c>
      <c r="D15" s="385">
        <f t="shared" si="1"/>
        <v>884</v>
      </c>
      <c r="E15" s="70">
        <v>833</v>
      </c>
      <c r="F15" s="435">
        <v>51</v>
      </c>
      <c r="J15" s="4"/>
    </row>
    <row r="16" spans="1:10" ht="18.75">
      <c r="A16" s="26">
        <v>11</v>
      </c>
      <c r="B16" s="19" t="s">
        <v>26</v>
      </c>
      <c r="C16" s="48" t="s">
        <v>239</v>
      </c>
      <c r="D16" s="385">
        <f t="shared" si="1"/>
        <v>301255</v>
      </c>
      <c r="E16" s="68">
        <v>185236</v>
      </c>
      <c r="F16" s="434">
        <v>116019</v>
      </c>
      <c r="J16" s="4"/>
    </row>
    <row r="17" spans="1:10" ht="18.75">
      <c r="A17" s="16">
        <v>12</v>
      </c>
      <c r="B17" s="19" t="s">
        <v>247</v>
      </c>
      <c r="C17" s="48" t="s">
        <v>248</v>
      </c>
      <c r="D17" s="385">
        <f t="shared" si="1"/>
        <v>11441</v>
      </c>
      <c r="E17" s="74">
        <v>7000</v>
      </c>
      <c r="F17" s="436">
        <v>4441</v>
      </c>
      <c r="J17" s="4"/>
    </row>
    <row r="18" spans="1:10" ht="18.75">
      <c r="A18" s="26">
        <v>13</v>
      </c>
      <c r="B18" s="12">
        <v>1361</v>
      </c>
      <c r="C18" s="48" t="s">
        <v>5</v>
      </c>
      <c r="D18" s="385">
        <f t="shared" si="1"/>
        <v>74548</v>
      </c>
      <c r="E18" s="74">
        <v>64158</v>
      </c>
      <c r="F18" s="436">
        <v>10390</v>
      </c>
      <c r="J18" s="4"/>
    </row>
    <row r="19" spans="1:10" ht="19.5" thickBot="1">
      <c r="A19" s="16">
        <v>14</v>
      </c>
      <c r="B19" s="319" t="s">
        <v>36</v>
      </c>
      <c r="C19" s="53" t="s">
        <v>249</v>
      </c>
      <c r="D19" s="428">
        <f>SUM(D12:D18)</f>
        <v>7632223</v>
      </c>
      <c r="E19" s="71">
        <f>SUM(E12:E18)</f>
        <v>7438227</v>
      </c>
      <c r="F19" s="71">
        <f>SUM(F13:F18)</f>
        <v>193996</v>
      </c>
      <c r="J19" s="4"/>
    </row>
    <row r="20" spans="1:10" ht="18.75">
      <c r="A20" s="26">
        <v>15</v>
      </c>
      <c r="B20" s="20" t="s">
        <v>27</v>
      </c>
      <c r="C20" s="54" t="s">
        <v>6</v>
      </c>
      <c r="D20" s="385">
        <f>+E20+F20</f>
        <v>75907</v>
      </c>
      <c r="E20" s="67">
        <v>40686</v>
      </c>
      <c r="F20" s="437">
        <v>35221</v>
      </c>
      <c r="J20" s="4"/>
    </row>
    <row r="21" spans="1:10" ht="18.75">
      <c r="A21" s="16">
        <v>16</v>
      </c>
      <c r="B21" s="20" t="s">
        <v>298</v>
      </c>
      <c r="C21" s="54" t="s">
        <v>303</v>
      </c>
      <c r="D21" s="385">
        <f>+E21+F21</f>
        <v>124339</v>
      </c>
      <c r="E21" s="67">
        <v>121639</v>
      </c>
      <c r="F21" s="437">
        <v>2700</v>
      </c>
      <c r="J21" s="4"/>
    </row>
    <row r="22" spans="1:10" ht="18.75">
      <c r="A22" s="26">
        <v>17</v>
      </c>
      <c r="B22" s="18" t="s">
        <v>28</v>
      </c>
      <c r="C22" s="52" t="s">
        <v>7</v>
      </c>
      <c r="D22" s="385">
        <f>+E22+F22</f>
        <v>266143</v>
      </c>
      <c r="E22" s="70">
        <v>180147</v>
      </c>
      <c r="F22" s="435">
        <v>85996</v>
      </c>
      <c r="J22" s="4"/>
    </row>
    <row r="23" spans="1:10" ht="18.75">
      <c r="A23" s="16">
        <v>18</v>
      </c>
      <c r="B23" s="18" t="s">
        <v>308</v>
      </c>
      <c r="C23" s="52" t="s">
        <v>388</v>
      </c>
      <c r="D23" s="385">
        <f>+E23+F23</f>
        <v>28677</v>
      </c>
      <c r="E23" s="70">
        <v>22161</v>
      </c>
      <c r="F23" s="435">
        <v>6516</v>
      </c>
      <c r="J23" s="4"/>
    </row>
    <row r="24" spans="1:10" ht="18.75">
      <c r="A24" s="26">
        <v>19</v>
      </c>
      <c r="B24" s="18" t="s">
        <v>29</v>
      </c>
      <c r="C24" s="52" t="s">
        <v>8</v>
      </c>
      <c r="D24" s="385">
        <f>+E24+F24</f>
        <v>46897</v>
      </c>
      <c r="E24" s="70">
        <v>43020</v>
      </c>
      <c r="F24" s="435">
        <v>3877</v>
      </c>
      <c r="J24" s="4"/>
    </row>
    <row r="25" spans="1:10" ht="18.75">
      <c r="A25" s="16">
        <v>20</v>
      </c>
      <c r="B25" s="18">
        <v>2441</v>
      </c>
      <c r="C25" s="52" t="s">
        <v>316</v>
      </c>
      <c r="D25" s="429" t="s">
        <v>179</v>
      </c>
      <c r="E25" s="70">
        <v>23578</v>
      </c>
      <c r="F25" s="70"/>
      <c r="J25" s="4"/>
    </row>
    <row r="26" spans="1:10" ht="18.75">
      <c r="A26" s="26">
        <v>21</v>
      </c>
      <c r="B26" s="344" t="s">
        <v>30</v>
      </c>
      <c r="C26" s="48" t="s">
        <v>9</v>
      </c>
      <c r="D26" s="385">
        <f>+E26+F26</f>
        <v>98282</v>
      </c>
      <c r="E26" s="68">
        <v>81299</v>
      </c>
      <c r="F26" s="434">
        <f>151293-F20-F21-F22-F23-F24</f>
        <v>16983</v>
      </c>
      <c r="J26" s="4"/>
    </row>
    <row r="27" spans="1:10" ht="19.5" thickBot="1">
      <c r="A27" s="16">
        <v>22</v>
      </c>
      <c r="B27" s="319" t="s">
        <v>37</v>
      </c>
      <c r="C27" s="53" t="s">
        <v>304</v>
      </c>
      <c r="D27" s="428">
        <f>SUM(D20:D26)</f>
        <v>640245</v>
      </c>
      <c r="E27" s="71">
        <f>SUM(E20:E26)</f>
        <v>512530</v>
      </c>
      <c r="F27" s="71">
        <f>SUM(F20:F26)</f>
        <v>151293</v>
      </c>
      <c r="J27" s="4"/>
    </row>
    <row r="28" spans="1:10" ht="18.75">
      <c r="A28" s="26">
        <v>23</v>
      </c>
      <c r="B28" s="22" t="s">
        <v>35</v>
      </c>
      <c r="C28" s="55" t="s">
        <v>251</v>
      </c>
      <c r="D28" s="385">
        <f>+E28+F28</f>
        <v>1664515</v>
      </c>
      <c r="E28" s="72">
        <v>1664280</v>
      </c>
      <c r="F28" s="438">
        <v>235</v>
      </c>
      <c r="J28" s="4"/>
    </row>
    <row r="29" spans="1:10" ht="18.75">
      <c r="A29" s="16">
        <v>24</v>
      </c>
      <c r="B29" s="556" t="s">
        <v>400</v>
      </c>
      <c r="C29" s="559" t="s">
        <v>401</v>
      </c>
      <c r="D29" s="385">
        <f>+E29+F29</f>
        <v>5</v>
      </c>
      <c r="E29" s="557"/>
      <c r="F29" s="558">
        <v>5</v>
      </c>
      <c r="J29" s="4"/>
    </row>
    <row r="30" spans="1:10" ht="19.5" thickBot="1">
      <c r="A30" s="26">
        <v>25</v>
      </c>
      <c r="B30" s="320" t="s">
        <v>38</v>
      </c>
      <c r="C30" s="53" t="s">
        <v>405</v>
      </c>
      <c r="D30" s="428">
        <f>SUM(D28:D29)</f>
        <v>1664520</v>
      </c>
      <c r="E30" s="71">
        <f>SUM(E28:E29)</f>
        <v>1664280</v>
      </c>
      <c r="F30" s="71">
        <f>SUM(F28:F29)</f>
        <v>240</v>
      </c>
      <c r="J30" s="4"/>
    </row>
    <row r="31" spans="1:10" ht="19.5" thickBot="1">
      <c r="A31" s="16">
        <v>26</v>
      </c>
      <c r="B31" s="23"/>
      <c r="C31" s="56" t="s">
        <v>406</v>
      </c>
      <c r="D31" s="430">
        <f>+D19+D27+D30</f>
        <v>9936988</v>
      </c>
      <c r="E31" s="73">
        <f>+E19+E27+E30</f>
        <v>9615037</v>
      </c>
      <c r="F31" s="73">
        <f>+F19+F27+F30</f>
        <v>345529</v>
      </c>
      <c r="J31" s="4"/>
    </row>
    <row r="32" spans="1:10" ht="18.75">
      <c r="A32" s="26">
        <v>27</v>
      </c>
      <c r="B32" s="17">
        <v>4112</v>
      </c>
      <c r="C32" s="54" t="s">
        <v>354</v>
      </c>
      <c r="D32" s="385">
        <f>+E32+F32</f>
        <v>381307</v>
      </c>
      <c r="E32" s="72">
        <v>137808</v>
      </c>
      <c r="F32" s="437">
        <v>243499</v>
      </c>
      <c r="J32" s="4"/>
    </row>
    <row r="33" spans="1:10" ht="18.75">
      <c r="A33" s="16">
        <v>28</v>
      </c>
      <c r="B33" s="17">
        <v>4113</v>
      </c>
      <c r="C33" s="54" t="s">
        <v>317</v>
      </c>
      <c r="D33" s="385">
        <f>+E33+F33</f>
        <v>4279</v>
      </c>
      <c r="E33" s="67"/>
      <c r="F33" s="437">
        <v>4279</v>
      </c>
      <c r="J33" s="4"/>
    </row>
    <row r="34" spans="1:10" ht="18.75">
      <c r="A34" s="26">
        <v>29</v>
      </c>
      <c r="B34" s="17">
        <v>4116</v>
      </c>
      <c r="C34" s="54" t="s">
        <v>403</v>
      </c>
      <c r="D34" s="385">
        <f>+E34+F34</f>
        <v>2333</v>
      </c>
      <c r="E34" s="67"/>
      <c r="F34" s="437">
        <v>2333</v>
      </c>
      <c r="J34" s="4"/>
    </row>
    <row r="35" spans="1:10" ht="18.75">
      <c r="A35" s="16">
        <v>30</v>
      </c>
      <c r="B35" s="17">
        <v>4121</v>
      </c>
      <c r="C35" s="54" t="s">
        <v>318</v>
      </c>
      <c r="D35" s="429" t="s">
        <v>179</v>
      </c>
      <c r="E35" s="67"/>
      <c r="F35" s="437">
        <v>982595</v>
      </c>
      <c r="I35" s="309"/>
      <c r="J35" s="4"/>
    </row>
    <row r="36" spans="1:10" ht="18.75">
      <c r="A36" s="26">
        <v>31</v>
      </c>
      <c r="B36" s="17">
        <v>4121</v>
      </c>
      <c r="C36" s="54" t="s">
        <v>319</v>
      </c>
      <c r="D36" s="429" t="s">
        <v>179</v>
      </c>
      <c r="E36" s="67"/>
      <c r="F36" s="437">
        <v>370</v>
      </c>
      <c r="I36" s="309"/>
      <c r="J36" s="4"/>
    </row>
    <row r="37" spans="1:10" ht="18.75">
      <c r="A37" s="16">
        <v>32</v>
      </c>
      <c r="B37" s="17">
        <v>4121</v>
      </c>
      <c r="C37" s="54" t="s">
        <v>320</v>
      </c>
      <c r="D37" s="385">
        <f>+E37+F37</f>
        <v>379</v>
      </c>
      <c r="E37" s="67">
        <v>30</v>
      </c>
      <c r="F37" s="437">
        <v>349</v>
      </c>
      <c r="I37" s="309"/>
      <c r="J37" s="4"/>
    </row>
    <row r="38" spans="1:10" ht="18.75">
      <c r="A38" s="26">
        <v>33</v>
      </c>
      <c r="B38" s="17">
        <v>4131</v>
      </c>
      <c r="C38" s="54" t="s">
        <v>252</v>
      </c>
      <c r="D38" s="385">
        <f>+E38+F38</f>
        <v>875515</v>
      </c>
      <c r="E38" s="67">
        <v>419600</v>
      </c>
      <c r="F38" s="437">
        <v>455915</v>
      </c>
      <c r="I38" s="318"/>
      <c r="J38" s="4"/>
    </row>
    <row r="39" spans="1:10" ht="18.75">
      <c r="A39" s="26">
        <v>34</v>
      </c>
      <c r="B39" s="563">
        <v>4213</v>
      </c>
      <c r="C39" s="54" t="s">
        <v>432</v>
      </c>
      <c r="D39" s="385">
        <f>+E39+F39</f>
        <v>1500</v>
      </c>
      <c r="E39" s="433"/>
      <c r="F39" s="439">
        <v>1500</v>
      </c>
      <c r="I39" s="318"/>
      <c r="J39" s="4"/>
    </row>
    <row r="40" spans="1:10" ht="19.5" thickBot="1">
      <c r="A40" s="16">
        <v>35</v>
      </c>
      <c r="B40" s="319" t="s">
        <v>39</v>
      </c>
      <c r="C40" s="53" t="s">
        <v>436</v>
      </c>
      <c r="D40" s="71">
        <f>SUM(D32:D39)</f>
        <v>1265313</v>
      </c>
      <c r="E40" s="71">
        <f>SUM(E32:E38)</f>
        <v>557438</v>
      </c>
      <c r="F40" s="71">
        <f>SUM(F32:F39)</f>
        <v>1690840</v>
      </c>
      <c r="J40" s="4"/>
    </row>
    <row r="41" spans="1:10" ht="19.5" thickBot="1">
      <c r="A41" s="27">
        <v>36</v>
      </c>
      <c r="B41" s="321" t="s">
        <v>42</v>
      </c>
      <c r="C41" s="33" t="s">
        <v>437</v>
      </c>
      <c r="D41" s="45">
        <f>+D31+D40</f>
        <v>11202301</v>
      </c>
      <c r="E41" s="45">
        <f>+E31+E40</f>
        <v>10172475</v>
      </c>
      <c r="F41" s="45">
        <f>+F31+F40</f>
        <v>2036369</v>
      </c>
      <c r="J41" s="4"/>
    </row>
    <row r="42" spans="1:10" ht="12.75" customHeight="1" thickBot="1">
      <c r="A42" s="1"/>
      <c r="B42" s="6"/>
      <c r="C42" s="28"/>
      <c r="D42" s="28"/>
      <c r="E42" s="28"/>
      <c r="F42" s="28"/>
      <c r="J42" s="4"/>
    </row>
    <row r="43" spans="1:10" ht="16.5" thickBot="1">
      <c r="A43" s="25"/>
      <c r="B43" s="14" t="s">
        <v>34</v>
      </c>
      <c r="C43" s="8"/>
      <c r="D43" s="79" t="s">
        <v>419</v>
      </c>
      <c r="E43" s="77"/>
      <c r="F43" s="78"/>
      <c r="J43" s="4"/>
    </row>
    <row r="44" spans="1:10" ht="15.75">
      <c r="A44" s="484" t="s">
        <v>0</v>
      </c>
      <c r="B44" s="13" t="s">
        <v>33</v>
      </c>
      <c r="C44" s="11" t="s">
        <v>11</v>
      </c>
      <c r="D44" s="35" t="s">
        <v>214</v>
      </c>
      <c r="E44" s="35"/>
      <c r="F44" s="35"/>
      <c r="J44" s="4"/>
    </row>
    <row r="45" spans="1:10" ht="16.5" thickBot="1">
      <c r="A45" s="41"/>
      <c r="B45" s="30" t="s">
        <v>32</v>
      </c>
      <c r="C45" s="9"/>
      <c r="D45" s="42" t="s">
        <v>49</v>
      </c>
      <c r="E45" s="42" t="s">
        <v>220</v>
      </c>
      <c r="F45" s="42" t="s">
        <v>48</v>
      </c>
      <c r="J45" s="4"/>
    </row>
    <row r="46" spans="1:10" ht="18.75" customHeight="1">
      <c r="A46" s="31">
        <v>1</v>
      </c>
      <c r="B46" s="80" t="s">
        <v>299</v>
      </c>
      <c r="C46" s="361" t="s">
        <v>301</v>
      </c>
      <c r="D46" s="431">
        <f aca="true" t="shared" si="2" ref="D46:D52">+E46+F46</f>
        <v>917312</v>
      </c>
      <c r="E46" s="432">
        <v>573596</v>
      </c>
      <c r="F46" s="439">
        <v>343716</v>
      </c>
      <c r="J46" s="4"/>
    </row>
    <row r="47" spans="1:10" ht="18.75" customHeight="1">
      <c r="A47" s="16">
        <v>2</v>
      </c>
      <c r="B47" s="18" t="s">
        <v>300</v>
      </c>
      <c r="C47" s="52" t="s">
        <v>302</v>
      </c>
      <c r="D47" s="431">
        <f t="shared" si="2"/>
        <v>96727</v>
      </c>
      <c r="E47" s="68">
        <v>19447</v>
      </c>
      <c r="F47" s="434">
        <v>77280</v>
      </c>
      <c r="J47" s="4"/>
    </row>
    <row r="48" spans="1:10" ht="18.75" customHeight="1">
      <c r="A48" s="16">
        <v>3</v>
      </c>
      <c r="B48" s="19">
        <v>5141</v>
      </c>
      <c r="C48" s="50" t="s">
        <v>20</v>
      </c>
      <c r="D48" s="431">
        <f t="shared" si="2"/>
        <v>290559</v>
      </c>
      <c r="E48" s="433">
        <v>265446</v>
      </c>
      <c r="F48" s="439">
        <v>25113</v>
      </c>
      <c r="J48" s="4"/>
    </row>
    <row r="49" spans="1:10" ht="18.75" customHeight="1">
      <c r="A49" s="16">
        <v>4</v>
      </c>
      <c r="B49" s="21">
        <v>5213</v>
      </c>
      <c r="C49" s="57" t="s">
        <v>322</v>
      </c>
      <c r="D49" s="385">
        <f t="shared" si="2"/>
        <v>1731000</v>
      </c>
      <c r="E49" s="38">
        <v>1731000</v>
      </c>
      <c r="F49" s="440"/>
      <c r="J49" s="4"/>
    </row>
    <row r="50" spans="1:10" ht="18.75" customHeight="1">
      <c r="A50" s="16">
        <v>5</v>
      </c>
      <c r="B50" s="21">
        <v>5213</v>
      </c>
      <c r="C50" s="415" t="s">
        <v>321</v>
      </c>
      <c r="D50" s="385">
        <f t="shared" si="2"/>
        <v>170772</v>
      </c>
      <c r="E50" s="74">
        <v>169112</v>
      </c>
      <c r="F50" s="436">
        <v>1660</v>
      </c>
      <c r="J50" s="4"/>
    </row>
    <row r="51" spans="1:10" ht="18.75">
      <c r="A51" s="16">
        <v>6</v>
      </c>
      <c r="B51" s="21" t="s">
        <v>23</v>
      </c>
      <c r="C51" s="57" t="s">
        <v>323</v>
      </c>
      <c r="D51" s="385">
        <f t="shared" si="2"/>
        <v>3910</v>
      </c>
      <c r="E51" s="74">
        <v>3800</v>
      </c>
      <c r="F51" s="436">
        <v>110</v>
      </c>
      <c r="J51" s="4"/>
    </row>
    <row r="52" spans="1:10" ht="18.75">
      <c r="A52" s="16">
        <v>7</v>
      </c>
      <c r="B52" s="21" t="s">
        <v>21</v>
      </c>
      <c r="C52" s="57" t="s">
        <v>22</v>
      </c>
      <c r="D52" s="385">
        <f t="shared" si="2"/>
        <v>671257</v>
      </c>
      <c r="E52" s="74">
        <v>657646</v>
      </c>
      <c r="F52" s="436">
        <v>13611</v>
      </c>
      <c r="J52" s="4"/>
    </row>
    <row r="53" spans="1:10" ht="18.75">
      <c r="A53" s="16">
        <v>8</v>
      </c>
      <c r="B53" s="21">
        <v>5321</v>
      </c>
      <c r="C53" s="57" t="s">
        <v>18</v>
      </c>
      <c r="D53" s="429" t="s">
        <v>179</v>
      </c>
      <c r="E53" s="74">
        <v>982595</v>
      </c>
      <c r="F53" s="436">
        <v>370</v>
      </c>
      <c r="J53" s="4"/>
    </row>
    <row r="54" spans="1:6" ht="18.75">
      <c r="A54" s="16">
        <v>9</v>
      </c>
      <c r="B54" s="24">
        <v>5331</v>
      </c>
      <c r="C54" s="57" t="s">
        <v>15</v>
      </c>
      <c r="D54" s="385">
        <f>+E54+F54</f>
        <v>1492068</v>
      </c>
      <c r="E54" s="74">
        <v>1122699</v>
      </c>
      <c r="F54" s="436">
        <v>369369</v>
      </c>
    </row>
    <row r="55" spans="1:6" ht="18.75">
      <c r="A55" s="16">
        <v>10</v>
      </c>
      <c r="B55" s="21" t="s">
        <v>204</v>
      </c>
      <c r="C55" s="57" t="s">
        <v>324</v>
      </c>
      <c r="D55" s="385">
        <f>+E55+F55</f>
        <v>14820</v>
      </c>
      <c r="E55" s="74">
        <v>14607</v>
      </c>
      <c r="F55" s="436">
        <v>213</v>
      </c>
    </row>
    <row r="56" spans="1:6" ht="18.75">
      <c r="A56" s="16">
        <v>11</v>
      </c>
      <c r="B56" s="21">
        <v>5362</v>
      </c>
      <c r="C56" s="57" t="s">
        <v>225</v>
      </c>
      <c r="D56" s="385">
        <f>+E56+F56</f>
        <v>359090</v>
      </c>
      <c r="E56" s="74">
        <v>350000</v>
      </c>
      <c r="F56" s="436">
        <v>9090</v>
      </c>
    </row>
    <row r="57" spans="1:6" ht="18.75">
      <c r="A57" s="16">
        <v>12</v>
      </c>
      <c r="B57" s="21">
        <v>5901</v>
      </c>
      <c r="C57" s="58" t="s">
        <v>12</v>
      </c>
      <c r="D57" s="385">
        <f>+E57+F57</f>
        <v>31085</v>
      </c>
      <c r="E57" s="68">
        <v>5950</v>
      </c>
      <c r="F57" s="436">
        <v>25135</v>
      </c>
    </row>
    <row r="58" spans="1:6" ht="18.75">
      <c r="A58" s="16">
        <v>13</v>
      </c>
      <c r="B58" s="346" t="s">
        <v>241</v>
      </c>
      <c r="C58" s="58" t="s">
        <v>24</v>
      </c>
      <c r="D58" s="67">
        <f>+E58+F58</f>
        <v>3046869</v>
      </c>
      <c r="E58" s="74">
        <v>2269142</v>
      </c>
      <c r="F58" s="436">
        <f>1643394-F46-F47-F48-F49-F50-F51-F52-F53-F54-F55-F56-F57</f>
        <v>777727</v>
      </c>
    </row>
    <row r="59" spans="1:6" ht="19.5" thickBot="1">
      <c r="A59" s="16">
        <v>14</v>
      </c>
      <c r="B59" s="319" t="s">
        <v>40</v>
      </c>
      <c r="C59" s="59" t="s">
        <v>402</v>
      </c>
      <c r="D59" s="71">
        <f>SUM(D46:D58)</f>
        <v>8825469</v>
      </c>
      <c r="E59" s="71">
        <f>SUM(E46:E58)</f>
        <v>8165040</v>
      </c>
      <c r="F59" s="71">
        <f>SUM(F46:F58)</f>
        <v>1643394</v>
      </c>
    </row>
    <row r="60" spans="1:6" ht="18.75">
      <c r="A60" s="16">
        <v>15</v>
      </c>
      <c r="B60" s="40" t="s">
        <v>399</v>
      </c>
      <c r="C60" s="415" t="s">
        <v>404</v>
      </c>
      <c r="D60" s="67">
        <f>+E60+F60</f>
        <v>150</v>
      </c>
      <c r="E60" s="75"/>
      <c r="F60" s="75">
        <v>150</v>
      </c>
    </row>
    <row r="61" spans="1:6" ht="18.75">
      <c r="A61" s="16">
        <v>16</v>
      </c>
      <c r="B61" s="32">
        <v>6351</v>
      </c>
      <c r="C61" s="60" t="s">
        <v>355</v>
      </c>
      <c r="D61" s="67">
        <f>+E61+F61</f>
        <v>20331</v>
      </c>
      <c r="E61" s="68">
        <v>19200</v>
      </c>
      <c r="F61" s="68">
        <v>1131</v>
      </c>
    </row>
    <row r="62" spans="1:6" ht="18.75">
      <c r="A62" s="16">
        <v>17</v>
      </c>
      <c r="B62" s="345" t="s">
        <v>240</v>
      </c>
      <c r="C62" s="61" t="s">
        <v>31</v>
      </c>
      <c r="D62" s="67">
        <f>+E62+F62</f>
        <v>3548756</v>
      </c>
      <c r="E62" s="68">
        <v>2876838</v>
      </c>
      <c r="F62" s="434">
        <f>673199-F60-F61</f>
        <v>671918</v>
      </c>
    </row>
    <row r="63" spans="1:6" ht="19.5" thickBot="1">
      <c r="A63" s="16">
        <v>18</v>
      </c>
      <c r="B63" s="322" t="s">
        <v>41</v>
      </c>
      <c r="C63" s="62" t="s">
        <v>407</v>
      </c>
      <c r="D63" s="73">
        <f>SUM(D60:D62)</f>
        <v>3569237</v>
      </c>
      <c r="E63" s="73">
        <f>SUM(E60:E62)</f>
        <v>2896038</v>
      </c>
      <c r="F63" s="73">
        <f>SUM(F60:F62)</f>
        <v>673199</v>
      </c>
    </row>
    <row r="64" spans="1:6" ht="19.5" thickBot="1">
      <c r="A64" s="27">
        <v>19</v>
      </c>
      <c r="B64" s="321" t="s">
        <v>43</v>
      </c>
      <c r="C64" s="33" t="s">
        <v>408</v>
      </c>
      <c r="D64" s="45">
        <f>+D59+D63</f>
        <v>12394706</v>
      </c>
      <c r="E64" s="45">
        <f>+E59+E63</f>
        <v>11061078</v>
      </c>
      <c r="F64" s="45">
        <f>+F59+F63</f>
        <v>2316593</v>
      </c>
    </row>
    <row r="65" spans="1:6" ht="9.75" customHeight="1" thickBot="1">
      <c r="A65" s="1"/>
      <c r="B65" s="43"/>
      <c r="C65" s="44"/>
      <c r="D65" s="44"/>
      <c r="E65" s="44"/>
      <c r="F65" s="44"/>
    </row>
    <row r="66" spans="1:6" ht="16.5" thickBot="1">
      <c r="A66" s="25"/>
      <c r="B66" s="14" t="s">
        <v>34</v>
      </c>
      <c r="C66" s="8"/>
      <c r="D66" s="79" t="s">
        <v>419</v>
      </c>
      <c r="E66" s="77"/>
      <c r="F66" s="78"/>
    </row>
    <row r="67" spans="1:6" ht="15.75">
      <c r="A67" s="484" t="s">
        <v>0</v>
      </c>
      <c r="B67" s="13" t="s">
        <v>33</v>
      </c>
      <c r="C67" s="11" t="s">
        <v>16</v>
      </c>
      <c r="D67" s="35" t="s">
        <v>214</v>
      </c>
      <c r="E67" s="35"/>
      <c r="F67" s="35"/>
    </row>
    <row r="68" spans="1:6" ht="16.5" thickBot="1">
      <c r="A68" s="41"/>
      <c r="B68" s="30" t="s">
        <v>32</v>
      </c>
      <c r="C68" s="9"/>
      <c r="D68" s="42" t="s">
        <v>49</v>
      </c>
      <c r="E68" s="42" t="s">
        <v>49</v>
      </c>
      <c r="F68" s="42" t="s">
        <v>48</v>
      </c>
    </row>
    <row r="69" spans="1:6" ht="18.75" customHeight="1">
      <c r="A69" s="16">
        <v>1</v>
      </c>
      <c r="B69" s="18">
        <v>8115</v>
      </c>
      <c r="C69" s="50" t="s">
        <v>19</v>
      </c>
      <c r="D69" s="431">
        <f>+E69+F69</f>
        <v>1461243</v>
      </c>
      <c r="E69" s="384">
        <v>1099130</v>
      </c>
      <c r="F69" s="384">
        <v>362113</v>
      </c>
    </row>
    <row r="70" spans="1:6" ht="18.75" customHeight="1">
      <c r="A70" s="26">
        <v>2</v>
      </c>
      <c r="B70" s="18">
        <v>8123</v>
      </c>
      <c r="C70" s="50" t="s">
        <v>325</v>
      </c>
      <c r="D70" s="68">
        <f>+E70+F70</f>
        <v>15000</v>
      </c>
      <c r="E70" s="384"/>
      <c r="F70" s="384">
        <v>15000</v>
      </c>
    </row>
    <row r="71" spans="1:8" ht="18.75">
      <c r="A71" s="26">
        <v>3</v>
      </c>
      <c r="B71" s="24">
        <v>8124</v>
      </c>
      <c r="C71" s="50" t="s">
        <v>356</v>
      </c>
      <c r="D71" s="76" t="s">
        <v>179</v>
      </c>
      <c r="E71" s="74"/>
      <c r="F71" s="74">
        <v>-23578</v>
      </c>
      <c r="H71" s="309"/>
    </row>
    <row r="72" spans="1:8" ht="18.75">
      <c r="A72" s="26">
        <v>4</v>
      </c>
      <c r="B72" s="12">
        <v>8124</v>
      </c>
      <c r="C72" s="50" t="s">
        <v>210</v>
      </c>
      <c r="D72" s="68">
        <f>+E72+F72</f>
        <v>-73311</v>
      </c>
      <c r="E72" s="68"/>
      <c r="F72" s="68">
        <v>-73311</v>
      </c>
      <c r="H72" s="309"/>
    </row>
    <row r="73" spans="1:8" ht="19.5" thickBot="1">
      <c r="A73" s="26">
        <v>5</v>
      </c>
      <c r="B73" s="24">
        <v>8224</v>
      </c>
      <c r="C73" s="50" t="s">
        <v>420</v>
      </c>
      <c r="D73" s="74">
        <f>+E73+F73</f>
        <v>-210527</v>
      </c>
      <c r="E73" s="74">
        <v>-210527</v>
      </c>
      <c r="F73" s="74"/>
      <c r="H73" s="309"/>
    </row>
    <row r="74" spans="1:8" ht="19.5" thickBot="1">
      <c r="A74" s="41">
        <v>6</v>
      </c>
      <c r="B74" s="486" t="s">
        <v>44</v>
      </c>
      <c r="C74" s="487" t="s">
        <v>421</v>
      </c>
      <c r="D74" s="323">
        <f>SUM(D69:D73)</f>
        <v>1192405</v>
      </c>
      <c r="E74" s="323">
        <f>SUM(E69:E73)</f>
        <v>888603</v>
      </c>
      <c r="F74" s="323">
        <f>SUM(F69:F73)</f>
        <v>280224</v>
      </c>
      <c r="H74" s="318"/>
    </row>
    <row r="75" spans="5:6" ht="8.25" customHeight="1" thickBot="1">
      <c r="E75" s="5"/>
      <c r="F75" s="5"/>
    </row>
    <row r="76" spans="1:6" ht="16.5" thickBot="1">
      <c r="A76" s="25"/>
      <c r="B76" s="14" t="s">
        <v>32</v>
      </c>
      <c r="C76" s="8"/>
      <c r="D76" s="79" t="s">
        <v>419</v>
      </c>
      <c r="E76" s="77"/>
      <c r="F76" s="78"/>
    </row>
    <row r="77" spans="1:6" ht="15.75">
      <c r="A77" s="485" t="s">
        <v>0</v>
      </c>
      <c r="B77" s="13"/>
      <c r="C77" s="11" t="s">
        <v>13</v>
      </c>
      <c r="D77" s="35" t="s">
        <v>214</v>
      </c>
      <c r="E77" s="35"/>
      <c r="F77" s="35"/>
    </row>
    <row r="78" spans="1:6" ht="16.5" thickBot="1">
      <c r="A78" s="29"/>
      <c r="B78" s="30"/>
      <c r="C78" s="9"/>
      <c r="D78" s="42" t="s">
        <v>49</v>
      </c>
      <c r="E78" s="42" t="s">
        <v>220</v>
      </c>
      <c r="F78" s="42" t="s">
        <v>48</v>
      </c>
    </row>
    <row r="79" spans="1:6" ht="18.75">
      <c r="A79" s="31">
        <v>1</v>
      </c>
      <c r="B79" s="347" t="s">
        <v>242</v>
      </c>
      <c r="C79" s="63" t="s">
        <v>46</v>
      </c>
      <c r="D79" s="39">
        <f>+D41</f>
        <v>11202301</v>
      </c>
      <c r="E79" s="39">
        <f>+E41</f>
        <v>10172475</v>
      </c>
      <c r="F79" s="39">
        <f>+F41</f>
        <v>2036369</v>
      </c>
    </row>
    <row r="80" spans="1:6" ht="18.75">
      <c r="A80" s="26">
        <v>2</v>
      </c>
      <c r="B80" s="348" t="s">
        <v>243</v>
      </c>
      <c r="C80" s="64" t="s">
        <v>47</v>
      </c>
      <c r="D80" s="37">
        <f>+D64</f>
        <v>12394706</v>
      </c>
      <c r="E80" s="37">
        <f>+E64</f>
        <v>11061078</v>
      </c>
      <c r="F80" s="37">
        <f>+F64</f>
        <v>2316593</v>
      </c>
    </row>
    <row r="81" spans="1:6" ht="19.5" thickBot="1">
      <c r="A81" s="27">
        <v>3</v>
      </c>
      <c r="B81" s="324"/>
      <c r="C81" s="65" t="s">
        <v>45</v>
      </c>
      <c r="D81" s="36">
        <f>+D79-D80</f>
        <v>-1192405</v>
      </c>
      <c r="E81" s="36">
        <f>+E79-E80</f>
        <v>-888603</v>
      </c>
      <c r="F81" s="36">
        <f>+F79-F80</f>
        <v>-280224</v>
      </c>
    </row>
    <row r="82" spans="1:6" ht="19.5" thickBot="1">
      <c r="A82" s="47">
        <v>4</v>
      </c>
      <c r="B82" s="349" t="s">
        <v>44</v>
      </c>
      <c r="C82" s="66" t="s">
        <v>14</v>
      </c>
      <c r="D82" s="46">
        <f>+D74</f>
        <v>1192405</v>
      </c>
      <c r="E82" s="46">
        <f>+E74</f>
        <v>888603</v>
      </c>
      <c r="F82" s="46">
        <f>+F74</f>
        <v>280224</v>
      </c>
    </row>
    <row r="83" ht="7.5" customHeight="1"/>
    <row r="84" spans="1:3" ht="18.75">
      <c r="A84" s="325" t="s">
        <v>179</v>
      </c>
      <c r="B84" s="81" t="s">
        <v>291</v>
      </c>
      <c r="C84" s="82"/>
    </row>
    <row r="87" ht="15.75">
      <c r="D87" s="386"/>
    </row>
  </sheetData>
  <printOptions horizontalCentered="1"/>
  <pageMargins left="0.5905511811023623" right="0.5905511811023623" top="0.2755905511811024" bottom="0.1968503937007874" header="0" footer="0"/>
  <pageSetup fitToHeight="1" fitToWidth="1" horizontalDpi="600" verticalDpi="600" orientation="portrait" paperSize="9" scale="54" r:id="rId1"/>
  <rowBreaks count="1" manualBreakCount="1">
    <brk id="42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zoomScale="75" zoomScaleNormal="75" workbookViewId="0" topLeftCell="A1">
      <selection activeCell="A3" sqref="A3"/>
    </sheetView>
  </sheetViews>
  <sheetFormatPr defaultColWidth="8.796875" defaultRowHeight="15"/>
  <cols>
    <col min="1" max="1" width="8.8984375" style="87" customWidth="1"/>
    <col min="2" max="2" width="49.69921875" style="87" customWidth="1"/>
    <col min="3" max="3" width="19.59765625" style="87" bestFit="1" customWidth="1"/>
    <col min="4" max="4" width="18.19921875" style="87" customWidth="1"/>
    <col min="5" max="16384" width="8.8984375" style="87" customWidth="1"/>
  </cols>
  <sheetData>
    <row r="1" spans="1:4" ht="24.75" customHeight="1">
      <c r="A1" s="568" t="s">
        <v>192</v>
      </c>
      <c r="B1" s="568"/>
      <c r="C1" s="568"/>
      <c r="D1" s="568"/>
    </row>
    <row r="2" spans="1:4" ht="24.75" customHeight="1">
      <c r="A2" s="569" t="s">
        <v>422</v>
      </c>
      <c r="B2" s="569"/>
      <c r="C2" s="569"/>
      <c r="D2" s="569"/>
    </row>
    <row r="4" spans="1:4" ht="18.75">
      <c r="A4" s="88" t="s">
        <v>291</v>
      </c>
      <c r="B4" s="89"/>
      <c r="C4" s="89"/>
      <c r="D4" s="90"/>
    </row>
    <row r="6" ht="16.5" thickBot="1">
      <c r="D6" s="91" t="s">
        <v>193</v>
      </c>
    </row>
    <row r="7" spans="1:4" ht="16.5" thickBot="1">
      <c r="A7" s="92"/>
      <c r="B7" s="92"/>
      <c r="C7" s="93" t="s">
        <v>194</v>
      </c>
      <c r="D7" s="94"/>
    </row>
    <row r="8" spans="1:4" ht="15.75">
      <c r="A8" s="119" t="s">
        <v>34</v>
      </c>
      <c r="B8" s="119" t="s">
        <v>215</v>
      </c>
      <c r="C8" s="95" t="s">
        <v>195</v>
      </c>
      <c r="D8" s="95" t="s">
        <v>195</v>
      </c>
    </row>
    <row r="9" spans="1:4" ht="16.5" thickBot="1">
      <c r="A9" s="96"/>
      <c r="B9" s="96"/>
      <c r="C9" s="97" t="s">
        <v>221</v>
      </c>
      <c r="D9" s="98" t="s">
        <v>196</v>
      </c>
    </row>
    <row r="10" spans="1:4" ht="15.75">
      <c r="A10" s="99"/>
      <c r="B10" s="99"/>
      <c r="C10" s="100"/>
      <c r="D10" s="100"/>
    </row>
    <row r="11" spans="1:4" ht="15.75">
      <c r="A11" s="101"/>
      <c r="B11" s="101" t="s">
        <v>1</v>
      </c>
      <c r="C11" s="100"/>
      <c r="D11" s="100"/>
    </row>
    <row r="12" spans="1:4" ht="15.75">
      <c r="A12" s="102">
        <v>2441</v>
      </c>
      <c r="B12" s="99" t="s">
        <v>361</v>
      </c>
      <c r="C12" s="100">
        <f>C34</f>
        <v>23578</v>
      </c>
      <c r="D12" s="100"/>
    </row>
    <row r="13" spans="1:4" ht="16.5" thickBot="1">
      <c r="A13" s="102">
        <v>4121</v>
      </c>
      <c r="B13" s="99" t="s">
        <v>366</v>
      </c>
      <c r="C13" s="100">
        <f>C50</f>
        <v>982595</v>
      </c>
      <c r="D13" s="100">
        <f>D50</f>
        <v>370</v>
      </c>
    </row>
    <row r="14" spans="1:4" ht="16.5" thickBot="1">
      <c r="A14" s="103"/>
      <c r="B14" s="104" t="s">
        <v>46</v>
      </c>
      <c r="C14" s="105">
        <f>SUM(C12:C13)</f>
        <v>1006173</v>
      </c>
      <c r="D14" s="105">
        <f>SUM(D10:D13)</f>
        <v>370</v>
      </c>
    </row>
    <row r="15" spans="1:4" ht="15.75">
      <c r="A15" s="102"/>
      <c r="B15" s="99"/>
      <c r="C15" s="100"/>
      <c r="D15" s="100"/>
    </row>
    <row r="16" spans="1:4" ht="15.75">
      <c r="A16" s="106"/>
      <c r="B16" s="101" t="s">
        <v>11</v>
      </c>
      <c r="C16" s="100"/>
      <c r="D16" s="100"/>
    </row>
    <row r="17" spans="1:4" ht="16.5" thickBot="1">
      <c r="A17" s="102">
        <v>5321</v>
      </c>
      <c r="B17" s="107" t="s">
        <v>442</v>
      </c>
      <c r="C17" s="100">
        <f>+C38</f>
        <v>982595</v>
      </c>
      <c r="D17" s="100">
        <f>D54</f>
        <v>370</v>
      </c>
    </row>
    <row r="18" spans="1:4" ht="16.5" thickBot="1">
      <c r="A18" s="103"/>
      <c r="B18" s="104" t="s">
        <v>47</v>
      </c>
      <c r="C18" s="108">
        <f>SUM(C15:C17)</f>
        <v>982595</v>
      </c>
      <c r="D18" s="108">
        <f>SUM(D15:D17)</f>
        <v>370</v>
      </c>
    </row>
    <row r="19" spans="1:4" ht="16.5" thickBot="1">
      <c r="A19" s="109"/>
      <c r="B19" s="110" t="s">
        <v>197</v>
      </c>
      <c r="C19" s="111">
        <f>C14-C18</f>
        <v>23578</v>
      </c>
      <c r="D19" s="111">
        <f>D14-D18</f>
        <v>0</v>
      </c>
    </row>
    <row r="20" spans="1:4" ht="15.75">
      <c r="A20" s="102"/>
      <c r="B20" s="99"/>
      <c r="C20" s="100"/>
      <c r="D20" s="100"/>
    </row>
    <row r="21" spans="1:4" ht="15.75">
      <c r="A21" s="106"/>
      <c r="B21" s="101" t="s">
        <v>16</v>
      </c>
      <c r="C21" s="112"/>
      <c r="D21" s="100"/>
    </row>
    <row r="22" spans="1:4" ht="16.5" thickBot="1">
      <c r="A22" s="113">
        <v>8124</v>
      </c>
      <c r="B22" s="96" t="s">
        <v>362</v>
      </c>
      <c r="C22" s="114">
        <f>C59</f>
        <v>-23578</v>
      </c>
      <c r="D22" s="114"/>
    </row>
    <row r="23" spans="1:4" ht="16.5" thickBot="1">
      <c r="A23" s="109"/>
      <c r="B23" s="110" t="s">
        <v>198</v>
      </c>
      <c r="C23" s="111">
        <f>SUM(C21:C22)</f>
        <v>-23578</v>
      </c>
      <c r="D23" s="111">
        <f>SUM(D22)</f>
        <v>0</v>
      </c>
    </row>
    <row r="24" spans="1:4" ht="16.5" thickBot="1">
      <c r="A24" s="109"/>
      <c r="B24" s="110"/>
      <c r="C24" s="111"/>
      <c r="D24" s="111"/>
    </row>
    <row r="25" spans="1:4" ht="16.5" thickBot="1">
      <c r="A25" s="115"/>
      <c r="B25" s="116" t="s">
        <v>219</v>
      </c>
      <c r="C25" s="111">
        <f>C19+C23</f>
        <v>0</v>
      </c>
      <c r="D25" s="111">
        <f>D19+D23</f>
        <v>0</v>
      </c>
    </row>
    <row r="26" ht="15.75">
      <c r="B26" s="87" t="s">
        <v>216</v>
      </c>
    </row>
    <row r="28" ht="16.5" thickBot="1">
      <c r="C28" s="91" t="s">
        <v>193</v>
      </c>
    </row>
    <row r="29" spans="1:3" ht="15.75">
      <c r="A29" s="117"/>
      <c r="B29" s="117"/>
      <c r="C29" s="118" t="s">
        <v>199</v>
      </c>
    </row>
    <row r="30" spans="1:3" ht="15.75">
      <c r="A30" s="119" t="s">
        <v>34</v>
      </c>
      <c r="B30" s="125" t="s">
        <v>222</v>
      </c>
      <c r="C30" s="119" t="s">
        <v>195</v>
      </c>
    </row>
    <row r="31" spans="1:3" ht="16.5" thickBot="1">
      <c r="A31" s="96"/>
      <c r="B31" s="96"/>
      <c r="C31" s="98" t="s">
        <v>223</v>
      </c>
    </row>
    <row r="32" spans="1:3" ht="15.75">
      <c r="A32" s="99"/>
      <c r="B32" s="99"/>
      <c r="C32" s="100"/>
    </row>
    <row r="33" spans="1:3" ht="15.75">
      <c r="A33" s="101"/>
      <c r="B33" s="101" t="s">
        <v>1</v>
      </c>
      <c r="C33" s="100"/>
    </row>
    <row r="34" spans="1:3" ht="16.5" thickBot="1">
      <c r="A34" s="99">
        <v>2441</v>
      </c>
      <c r="B34" s="99" t="s">
        <v>363</v>
      </c>
      <c r="C34" s="100">
        <f>Bilance!E25</f>
        <v>23578</v>
      </c>
    </row>
    <row r="35" spans="1:3" ht="16.5" thickBot="1">
      <c r="A35" s="104"/>
      <c r="B35" s="104" t="s">
        <v>46</v>
      </c>
      <c r="C35" s="108">
        <f>SUM(C34:C34)</f>
        <v>23578</v>
      </c>
    </row>
    <row r="36" spans="1:3" ht="15.75">
      <c r="A36" s="99"/>
      <c r="B36" s="99"/>
      <c r="C36" s="100"/>
    </row>
    <row r="37" spans="1:3" ht="15.75">
      <c r="A37" s="101"/>
      <c r="B37" s="101" t="s">
        <v>11</v>
      </c>
      <c r="C37" s="100"/>
    </row>
    <row r="38" spans="1:3" ht="16.5" thickBot="1">
      <c r="A38" s="99">
        <v>5321</v>
      </c>
      <c r="B38" s="99" t="s">
        <v>443</v>
      </c>
      <c r="C38" s="100">
        <f>Bilance!E53</f>
        <v>982595</v>
      </c>
    </row>
    <row r="39" spans="1:3" ht="16.5" thickBot="1">
      <c r="A39" s="104"/>
      <c r="B39" s="104" t="s">
        <v>47</v>
      </c>
      <c r="C39" s="108">
        <f>SUM(C38:C38)</f>
        <v>982595</v>
      </c>
    </row>
    <row r="40" spans="1:3" ht="16.5" thickBot="1">
      <c r="A40" s="110"/>
      <c r="B40" s="110" t="s">
        <v>197</v>
      </c>
      <c r="C40" s="111">
        <f>C35-C39</f>
        <v>-959017</v>
      </c>
    </row>
    <row r="44" ht="16.5" thickBot="1">
      <c r="D44" s="91" t="s">
        <v>193</v>
      </c>
    </row>
    <row r="45" spans="1:4" ht="16.5" thickBot="1">
      <c r="A45" s="120"/>
      <c r="B45" s="120"/>
      <c r="C45" s="93" t="s">
        <v>194</v>
      </c>
      <c r="D45" s="94"/>
    </row>
    <row r="46" spans="1:4" ht="15.75">
      <c r="A46" s="124" t="s">
        <v>34</v>
      </c>
      <c r="B46" s="124" t="s">
        <v>200</v>
      </c>
      <c r="C46" s="118" t="s">
        <v>195</v>
      </c>
      <c r="D46" s="118" t="s">
        <v>195</v>
      </c>
    </row>
    <row r="47" spans="1:4" ht="16.5" thickBot="1">
      <c r="A47" s="96"/>
      <c r="B47" s="96"/>
      <c r="C47" s="98" t="s">
        <v>223</v>
      </c>
      <c r="D47" s="98" t="s">
        <v>201</v>
      </c>
    </row>
    <row r="48" spans="1:4" ht="15.75">
      <c r="A48" s="99"/>
      <c r="B48" s="99"/>
      <c r="C48" s="100"/>
      <c r="D48" s="100"/>
    </row>
    <row r="49" spans="1:4" ht="15.75">
      <c r="A49" s="101"/>
      <c r="B49" s="101" t="s">
        <v>1</v>
      </c>
      <c r="C49" s="100"/>
      <c r="D49" s="100"/>
    </row>
    <row r="50" spans="1:4" ht="16.5" thickBot="1">
      <c r="A50" s="99">
        <v>4121</v>
      </c>
      <c r="B50" s="99" t="s">
        <v>365</v>
      </c>
      <c r="C50" s="100">
        <f>Bilance!F35</f>
        <v>982595</v>
      </c>
      <c r="D50" s="100">
        <f>Bilance!F36</f>
        <v>370</v>
      </c>
    </row>
    <row r="51" spans="1:4" ht="16.5" thickBot="1">
      <c r="A51" s="104"/>
      <c r="B51" s="104" t="s">
        <v>46</v>
      </c>
      <c r="C51" s="108">
        <f>SUM(C48:C50)</f>
        <v>982595</v>
      </c>
      <c r="D51" s="108">
        <f>SUM(D48:D50)</f>
        <v>370</v>
      </c>
    </row>
    <row r="52" spans="1:4" ht="15.75">
      <c r="A52" s="99"/>
      <c r="B52" s="99"/>
      <c r="C52" s="100"/>
      <c r="D52" s="100"/>
    </row>
    <row r="53" spans="1:4" ht="15.75">
      <c r="A53" s="101"/>
      <c r="B53" s="101" t="s">
        <v>11</v>
      </c>
      <c r="C53" s="100"/>
      <c r="D53" s="100"/>
    </row>
    <row r="54" spans="1:4" ht="16.5" thickBot="1">
      <c r="A54" s="99">
        <v>5321</v>
      </c>
      <c r="B54" s="99" t="s">
        <v>444</v>
      </c>
      <c r="C54" s="100"/>
      <c r="D54" s="100">
        <f>Bilance!F53</f>
        <v>370</v>
      </c>
    </row>
    <row r="55" spans="1:4" ht="16.5" thickBot="1">
      <c r="A55" s="104"/>
      <c r="B55" s="104" t="s">
        <v>47</v>
      </c>
      <c r="C55" s="108">
        <v>0</v>
      </c>
      <c r="D55" s="108">
        <f>SUM(D54:D54)</f>
        <v>370</v>
      </c>
    </row>
    <row r="56" spans="1:4" ht="16.5" thickBot="1">
      <c r="A56" s="110"/>
      <c r="B56" s="110" t="s">
        <v>197</v>
      </c>
      <c r="C56" s="111">
        <f>C51-C55</f>
        <v>982595</v>
      </c>
      <c r="D56" s="111">
        <f>D51-D55</f>
        <v>0</v>
      </c>
    </row>
    <row r="57" spans="1:4" ht="15.75">
      <c r="A57" s="99"/>
      <c r="B57" s="99"/>
      <c r="C57" s="100"/>
      <c r="D57" s="100"/>
    </row>
    <row r="58" spans="1:4" ht="15.75">
      <c r="A58" s="101"/>
      <c r="B58" s="101" t="s">
        <v>16</v>
      </c>
      <c r="C58" s="112"/>
      <c r="D58" s="100"/>
    </row>
    <row r="59" spans="1:4" ht="16.5" thickBot="1">
      <c r="A59" s="96">
        <v>8124</v>
      </c>
      <c r="B59" s="96" t="s">
        <v>364</v>
      </c>
      <c r="C59" s="121">
        <f>Bilance!F71</f>
        <v>-23578</v>
      </c>
      <c r="D59" s="121"/>
    </row>
    <row r="60" spans="1:4" ht="16.5" thickBot="1">
      <c r="A60" s="110"/>
      <c r="B60" s="110" t="s">
        <v>198</v>
      </c>
      <c r="C60" s="122">
        <f>SUM(C59:C59)</f>
        <v>-23578</v>
      </c>
      <c r="D60" s="111">
        <v>0</v>
      </c>
    </row>
    <row r="62" ht="15.75">
      <c r="C62" s="123"/>
    </row>
  </sheetData>
  <mergeCells count="2">
    <mergeCell ref="A1:D1"/>
    <mergeCell ref="A2:D2"/>
  </mergeCells>
  <printOptions horizontalCentered="1" verticalCentered="1"/>
  <pageMargins left="0.7874015748031497" right="0.7874015748031497" top="0.71" bottom="0.74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="75" zoomScaleNormal="75" zoomScaleSheetLayoutView="75" workbookViewId="0" topLeftCell="A1">
      <selection activeCell="A2" sqref="A2"/>
    </sheetView>
  </sheetViews>
  <sheetFormatPr defaultColWidth="8.796875" defaultRowHeight="15"/>
  <cols>
    <col min="1" max="1" width="8.3984375" style="133" customWidth="1"/>
    <col min="2" max="2" width="56.59765625" style="133" bestFit="1" customWidth="1"/>
    <col min="3" max="11" width="15" style="133" customWidth="1"/>
    <col min="12" max="12" width="16.69921875" style="133" customWidth="1"/>
    <col min="13" max="15" width="15.796875" style="133" customWidth="1"/>
    <col min="16" max="16384" width="8.8984375" style="133" customWidth="1"/>
  </cols>
  <sheetData>
    <row r="1" spans="1:6" ht="20.25">
      <c r="A1" s="196" t="s">
        <v>423</v>
      </c>
      <c r="B1" s="127"/>
      <c r="C1" s="127"/>
      <c r="F1" s="155"/>
    </row>
    <row r="2" spans="1:6" ht="20.25">
      <c r="A2" s="126"/>
      <c r="B2" s="127"/>
      <c r="C2" s="127"/>
      <c r="F2" s="155"/>
    </row>
    <row r="3" ht="21" thickBot="1">
      <c r="F3" s="155"/>
    </row>
    <row r="4" spans="1:6" ht="41.25" thickBot="1">
      <c r="A4" s="359" t="s">
        <v>66</v>
      </c>
      <c r="B4" s="444" t="s">
        <v>67</v>
      </c>
      <c r="C4" s="445" t="s">
        <v>217</v>
      </c>
      <c r="D4" s="326" t="s">
        <v>220</v>
      </c>
      <c r="E4" s="327" t="s">
        <v>48</v>
      </c>
      <c r="F4" s="158"/>
    </row>
    <row r="5" spans="1:7" ht="20.25">
      <c r="A5" s="284">
        <v>1</v>
      </c>
      <c r="B5" s="301" t="s">
        <v>68</v>
      </c>
      <c r="C5" s="302">
        <f>+'Daňové a Transfery'!E40</f>
        <v>7632223</v>
      </c>
      <c r="D5" s="285">
        <f>+'Daňové a Transfery'!F40</f>
        <v>7438227</v>
      </c>
      <c r="E5" s="286">
        <f>+'Daňové a Transfery'!G40</f>
        <v>193996</v>
      </c>
      <c r="F5" s="287"/>
      <c r="G5" s="172"/>
    </row>
    <row r="6" spans="1:7" ht="20.25">
      <c r="A6" s="288">
        <v>2</v>
      </c>
      <c r="B6" s="303" t="s">
        <v>209</v>
      </c>
      <c r="C6" s="446">
        <f>+'N a K'!E115</f>
        <v>640245</v>
      </c>
      <c r="D6" s="305">
        <f>+D34</f>
        <v>512530</v>
      </c>
      <c r="E6" s="289">
        <f>+'N a K'!G115</f>
        <v>151293</v>
      </c>
      <c r="F6" s="287"/>
      <c r="G6" s="172"/>
    </row>
    <row r="7" spans="1:7" ht="20.25">
      <c r="A7" s="288">
        <v>3</v>
      </c>
      <c r="B7" s="303" t="s">
        <v>69</v>
      </c>
      <c r="C7" s="446">
        <f>+'N a K'!H115</f>
        <v>1664520</v>
      </c>
      <c r="D7" s="305">
        <f>+G34</f>
        <v>1664280</v>
      </c>
      <c r="E7" s="289">
        <f>+'N a K'!J115</f>
        <v>240</v>
      </c>
      <c r="F7" s="287"/>
      <c r="G7" s="172"/>
    </row>
    <row r="8" spans="1:7" ht="20.25">
      <c r="A8" s="288">
        <v>4</v>
      </c>
      <c r="B8" s="303" t="s">
        <v>394</v>
      </c>
      <c r="C8" s="446">
        <f>+'Daňové a Transfery'!E62</f>
        <v>1265313</v>
      </c>
      <c r="D8" s="305">
        <f>+'Daňové a Transfery'!F62</f>
        <v>557438</v>
      </c>
      <c r="E8" s="289">
        <f>+'Daňové a Transfery'!G62</f>
        <v>1690840</v>
      </c>
      <c r="F8" s="287"/>
      <c r="G8" s="172"/>
    </row>
    <row r="9" spans="1:7" ht="20.25">
      <c r="A9" s="290"/>
      <c r="B9" s="303"/>
      <c r="C9" s="290"/>
      <c r="D9" s="305"/>
      <c r="E9" s="289"/>
      <c r="F9" s="287"/>
      <c r="G9" s="172"/>
    </row>
    <row r="10" spans="1:7" ht="21" thickBot="1">
      <c r="A10" s="291"/>
      <c r="B10" s="307" t="s">
        <v>70</v>
      </c>
      <c r="C10" s="308">
        <f>SUM(C5:C9)</f>
        <v>11202301</v>
      </c>
      <c r="D10" s="292">
        <f>SUM(D5:D9)</f>
        <v>10172475</v>
      </c>
      <c r="E10" s="293">
        <f>SUM(E5:E8)</f>
        <v>2036369</v>
      </c>
      <c r="F10" s="294"/>
      <c r="G10" s="172"/>
    </row>
    <row r="11" spans="4:6" ht="20.25">
      <c r="D11" s="172"/>
      <c r="F11" s="155"/>
    </row>
    <row r="12" spans="3:6" ht="10.5" customHeight="1">
      <c r="C12" s="172"/>
      <c r="F12" s="155"/>
    </row>
    <row r="13" ht="21" thickBot="1"/>
    <row r="14" spans="1:12" ht="20.25">
      <c r="A14" s="572" t="s">
        <v>71</v>
      </c>
      <c r="B14" s="570" t="s">
        <v>72</v>
      </c>
      <c r="C14" s="295" t="s">
        <v>182</v>
      </c>
      <c r="D14" s="296"/>
      <c r="E14" s="297"/>
      <c r="F14" s="295" t="s">
        <v>183</v>
      </c>
      <c r="G14" s="296"/>
      <c r="H14" s="297"/>
      <c r="I14" s="295" t="s">
        <v>184</v>
      </c>
      <c r="J14" s="296"/>
      <c r="K14" s="298"/>
      <c r="L14" s="299"/>
    </row>
    <row r="15" spans="1:12" ht="41.25" thickBot="1">
      <c r="A15" s="573"/>
      <c r="B15" s="571"/>
      <c r="C15" s="328" t="s">
        <v>217</v>
      </c>
      <c r="D15" s="329" t="s">
        <v>220</v>
      </c>
      <c r="E15" s="329" t="s">
        <v>48</v>
      </c>
      <c r="F15" s="328" t="s">
        <v>217</v>
      </c>
      <c r="G15" s="329" t="s">
        <v>220</v>
      </c>
      <c r="H15" s="329" t="s">
        <v>48</v>
      </c>
      <c r="I15" s="328" t="s">
        <v>217</v>
      </c>
      <c r="J15" s="329" t="s">
        <v>220</v>
      </c>
      <c r="K15" s="334" t="s">
        <v>48</v>
      </c>
      <c r="L15" s="299"/>
    </row>
    <row r="16" spans="1:12" ht="20.25">
      <c r="A16" s="300"/>
      <c r="B16" s="301" t="s">
        <v>73</v>
      </c>
      <c r="C16" s="302">
        <f>+'N a K'!E9</f>
        <v>66720</v>
      </c>
      <c r="D16" s="285">
        <f>+'N a K'!F9</f>
        <v>85824</v>
      </c>
      <c r="E16" s="285">
        <f>+'N a K'!G9</f>
        <v>4474</v>
      </c>
      <c r="F16" s="302"/>
      <c r="G16" s="285"/>
      <c r="H16" s="285"/>
      <c r="I16" s="302">
        <f>+'N a K'!K9</f>
        <v>66720</v>
      </c>
      <c r="J16" s="285">
        <f>+'N a K'!L9</f>
        <v>85824</v>
      </c>
      <c r="K16" s="286">
        <f>+'N a K'!M9</f>
        <v>4474</v>
      </c>
      <c r="L16" s="287"/>
    </row>
    <row r="17" spans="1:12" ht="20.25">
      <c r="A17" s="290" t="s">
        <v>74</v>
      </c>
      <c r="B17" s="303" t="s">
        <v>75</v>
      </c>
      <c r="C17" s="304">
        <f>+'N a K'!E16</f>
        <v>18757</v>
      </c>
      <c r="D17" s="305">
        <f>+'N a K'!F16</f>
        <v>3369</v>
      </c>
      <c r="E17" s="305">
        <f>+'N a K'!G16</f>
        <v>15388</v>
      </c>
      <c r="F17" s="304"/>
      <c r="G17" s="305"/>
      <c r="H17" s="305"/>
      <c r="I17" s="304">
        <f>+'N a K'!K16</f>
        <v>18757</v>
      </c>
      <c r="J17" s="305">
        <f>+'N a K'!L16</f>
        <v>3369</v>
      </c>
      <c r="K17" s="289">
        <f>+'N a K'!M16</f>
        <v>15388</v>
      </c>
      <c r="L17" s="287"/>
    </row>
    <row r="18" spans="1:12" ht="20.25">
      <c r="A18" s="290" t="s">
        <v>76</v>
      </c>
      <c r="B18" s="303" t="s">
        <v>77</v>
      </c>
      <c r="C18" s="304">
        <f>+'N a K'!E24</f>
        <v>2326</v>
      </c>
      <c r="D18" s="305">
        <f>+'N a K'!F24</f>
        <v>1027</v>
      </c>
      <c r="E18" s="305">
        <f>+'N a K'!G24</f>
        <v>1299</v>
      </c>
      <c r="F18" s="304"/>
      <c r="G18" s="305"/>
      <c r="H18" s="305"/>
      <c r="I18" s="304">
        <f>+'N a K'!K24</f>
        <v>2326</v>
      </c>
      <c r="J18" s="305">
        <f>+'N a K'!L24</f>
        <v>1027</v>
      </c>
      <c r="K18" s="289">
        <f>+'N a K'!M24</f>
        <v>1299</v>
      </c>
      <c r="L18" s="287"/>
    </row>
    <row r="19" spans="1:12" ht="20.25">
      <c r="A19" s="290" t="s">
        <v>78</v>
      </c>
      <c r="B19" s="303" t="s">
        <v>79</v>
      </c>
      <c r="C19" s="304">
        <f>+'N a K'!E29</f>
        <v>49319</v>
      </c>
      <c r="D19" s="305">
        <f>+'N a K'!F29</f>
        <v>49090</v>
      </c>
      <c r="E19" s="305">
        <f>+'N a K'!G29</f>
        <v>229</v>
      </c>
      <c r="F19" s="304"/>
      <c r="G19" s="305"/>
      <c r="H19" s="305"/>
      <c r="I19" s="304">
        <f>+'N a K'!K29</f>
        <v>49319</v>
      </c>
      <c r="J19" s="305">
        <f>+'N a K'!L29</f>
        <v>49090</v>
      </c>
      <c r="K19" s="289">
        <f>+'N a K'!M29</f>
        <v>229</v>
      </c>
      <c r="L19" s="287"/>
    </row>
    <row r="20" spans="1:12" ht="20.25">
      <c r="A20" s="290" t="s">
        <v>80</v>
      </c>
      <c r="B20" s="303" t="s">
        <v>81</v>
      </c>
      <c r="C20" s="304">
        <f>+'N a K'!E34</f>
        <v>575</v>
      </c>
      <c r="D20" s="305">
        <f>+'N a K'!F34</f>
        <v>575</v>
      </c>
      <c r="E20" s="305"/>
      <c r="F20" s="304"/>
      <c r="G20" s="305"/>
      <c r="H20" s="305"/>
      <c r="I20" s="304">
        <f>+'N a K'!K34</f>
        <v>575</v>
      </c>
      <c r="J20" s="305">
        <f>+'N a K'!L34</f>
        <v>575</v>
      </c>
      <c r="K20" s="289"/>
      <c r="L20" s="287"/>
    </row>
    <row r="21" spans="1:12" ht="20.25">
      <c r="A21" s="290" t="s">
        <v>212</v>
      </c>
      <c r="B21" s="303" t="s">
        <v>335</v>
      </c>
      <c r="C21" s="304">
        <f>+'N a K'!E40</f>
        <v>9167</v>
      </c>
      <c r="D21" s="305">
        <f>+'N a K'!F40</f>
        <v>4369</v>
      </c>
      <c r="E21" s="305">
        <f>+'N a K'!G40</f>
        <v>4798</v>
      </c>
      <c r="F21" s="304"/>
      <c r="G21" s="305"/>
      <c r="H21" s="305"/>
      <c r="I21" s="304">
        <f>+'N a K'!K40</f>
        <v>9167</v>
      </c>
      <c r="J21" s="305">
        <f>+'N a K'!L40</f>
        <v>4369</v>
      </c>
      <c r="K21" s="289">
        <f>+'N a K'!M40</f>
        <v>4798</v>
      </c>
      <c r="L21" s="287"/>
    </row>
    <row r="22" spans="1:12" ht="20.25">
      <c r="A22" s="290" t="s">
        <v>82</v>
      </c>
      <c r="B22" s="303" t="s">
        <v>83</v>
      </c>
      <c r="C22" s="304">
        <f>+'N a K'!E53</f>
        <v>121418</v>
      </c>
      <c r="D22" s="305">
        <f>+'N a K'!F53</f>
        <v>113248</v>
      </c>
      <c r="E22" s="305">
        <f>+'N a K'!G53</f>
        <v>8170</v>
      </c>
      <c r="F22" s="304"/>
      <c r="G22" s="305"/>
      <c r="H22" s="305"/>
      <c r="I22" s="304">
        <f>+'N a K'!K53</f>
        <v>121418</v>
      </c>
      <c r="J22" s="305">
        <f>+'N a K'!L53</f>
        <v>113248</v>
      </c>
      <c r="K22" s="289">
        <f>+'N a K'!M53</f>
        <v>8170</v>
      </c>
      <c r="L22" s="287"/>
    </row>
    <row r="23" spans="1:12" ht="20.25">
      <c r="A23" s="290" t="s">
        <v>84</v>
      </c>
      <c r="B23" s="303" t="s">
        <v>85</v>
      </c>
      <c r="C23" s="304">
        <f>+'N a K'!E58</f>
        <v>2483</v>
      </c>
      <c r="D23" s="305">
        <f>+'N a K'!F58</f>
        <v>1081</v>
      </c>
      <c r="E23" s="305">
        <f>+'N a K'!G58</f>
        <v>1402</v>
      </c>
      <c r="F23" s="304"/>
      <c r="G23" s="305"/>
      <c r="H23" s="305"/>
      <c r="I23" s="304">
        <f>+'N a K'!K58</f>
        <v>2483</v>
      </c>
      <c r="J23" s="305">
        <f>+'N a K'!L58</f>
        <v>1081</v>
      </c>
      <c r="K23" s="289">
        <f>+'N a K'!M58</f>
        <v>1402</v>
      </c>
      <c r="L23" s="287"/>
    </row>
    <row r="24" spans="1:12" ht="20.25">
      <c r="A24" s="290" t="s">
        <v>86</v>
      </c>
      <c r="B24" s="303" t="s">
        <v>87</v>
      </c>
      <c r="C24" s="304">
        <f>+'N a K'!E62</f>
        <v>12003</v>
      </c>
      <c r="D24" s="305">
        <f>+'N a K'!F62</f>
        <v>6184</v>
      </c>
      <c r="E24" s="305">
        <f>+'N a K'!G62</f>
        <v>5819</v>
      </c>
      <c r="F24" s="304"/>
      <c r="G24" s="305"/>
      <c r="H24" s="305"/>
      <c r="I24" s="304">
        <f>+'N a K'!K62</f>
        <v>12003</v>
      </c>
      <c r="J24" s="305">
        <f>+'N a K'!L62</f>
        <v>6184</v>
      </c>
      <c r="K24" s="289">
        <f>+'N a K'!M62</f>
        <v>5819</v>
      </c>
      <c r="L24" s="287"/>
    </row>
    <row r="25" spans="1:12" ht="20.25">
      <c r="A25" s="290" t="s">
        <v>88</v>
      </c>
      <c r="B25" s="303" t="s">
        <v>89</v>
      </c>
      <c r="C25" s="304">
        <f>+'N a K'!E71</f>
        <v>209692</v>
      </c>
      <c r="D25" s="305">
        <f>+'N a K'!F71</f>
        <v>165073</v>
      </c>
      <c r="E25" s="305">
        <f>+'N a K'!G71</f>
        <v>44619</v>
      </c>
      <c r="F25" s="304">
        <f>+'N a K'!H71</f>
        <v>1664205</v>
      </c>
      <c r="G25" s="305">
        <f>+'N a K'!I71</f>
        <v>1664200</v>
      </c>
      <c r="H25" s="305">
        <f>'N a K'!J71</f>
        <v>5</v>
      </c>
      <c r="I25" s="304">
        <f>+'N a K'!K71</f>
        <v>1873897</v>
      </c>
      <c r="J25" s="305">
        <f>+'N a K'!L71</f>
        <v>1829273</v>
      </c>
      <c r="K25" s="289">
        <f>+'N a K'!M71</f>
        <v>44624</v>
      </c>
      <c r="L25" s="287"/>
    </row>
    <row r="26" spans="1:12" ht="20.25">
      <c r="A26" s="290" t="s">
        <v>90</v>
      </c>
      <c r="B26" s="303" t="s">
        <v>91</v>
      </c>
      <c r="C26" s="304">
        <f>+'N a K'!E78</f>
        <v>19495</v>
      </c>
      <c r="D26" s="305">
        <f>+'N a K'!F78</f>
        <v>18036</v>
      </c>
      <c r="E26" s="305">
        <f>+'N a K'!G78</f>
        <v>1459</v>
      </c>
      <c r="F26" s="304"/>
      <c r="G26" s="305"/>
      <c r="H26" s="305"/>
      <c r="I26" s="304">
        <f>+'N a K'!K78</f>
        <v>19495</v>
      </c>
      <c r="J26" s="305">
        <f>+'N a K'!L78</f>
        <v>18036</v>
      </c>
      <c r="K26" s="289">
        <f>+'N a K'!M78</f>
        <v>1459</v>
      </c>
      <c r="L26" s="287"/>
    </row>
    <row r="27" spans="1:12" ht="20.25">
      <c r="A27" s="290" t="s">
        <v>92</v>
      </c>
      <c r="B27" s="303" t="s">
        <v>254</v>
      </c>
      <c r="C27" s="304">
        <f>+'N a K'!E88</f>
        <v>26415</v>
      </c>
      <c r="D27" s="305">
        <f>+'N a K'!F88</f>
        <v>3010</v>
      </c>
      <c r="E27" s="305">
        <f>+'N a K'!G88</f>
        <v>23405</v>
      </c>
      <c r="F27" s="304">
        <f>+'N a K'!H88</f>
        <v>55</v>
      </c>
      <c r="G27" s="305"/>
      <c r="H27" s="305">
        <f>'N a K'!J88</f>
        <v>55</v>
      </c>
      <c r="I27" s="304">
        <f>+'N a K'!K88</f>
        <v>26470</v>
      </c>
      <c r="J27" s="305">
        <f>+'N a K'!L88</f>
        <v>3010</v>
      </c>
      <c r="K27" s="289">
        <f>+'N a K'!M88</f>
        <v>23460</v>
      </c>
      <c r="L27" s="287"/>
    </row>
    <row r="28" spans="1:12" ht="20.25">
      <c r="A28" s="290" t="s">
        <v>93</v>
      </c>
      <c r="B28" s="303" t="s">
        <v>253</v>
      </c>
      <c r="C28" s="304">
        <f>+'N a K'!E93</f>
        <v>23</v>
      </c>
      <c r="D28" s="305">
        <f>+'N a K'!F93</f>
        <v>23</v>
      </c>
      <c r="E28" s="305"/>
      <c r="F28" s="304">
        <f>'N a K'!H93</f>
        <v>40</v>
      </c>
      <c r="G28" s="305"/>
      <c r="H28" s="305">
        <f>'N a K'!J93</f>
        <v>40</v>
      </c>
      <c r="I28" s="304">
        <f>+'N a K'!K93</f>
        <v>63</v>
      </c>
      <c r="J28" s="305">
        <f>+'N a K'!L93</f>
        <v>23</v>
      </c>
      <c r="K28" s="289">
        <f>+'N a K'!M93</f>
        <v>40</v>
      </c>
      <c r="L28" s="287"/>
    </row>
    <row r="29" spans="1:12" ht="20.25">
      <c r="A29" s="290" t="s">
        <v>94</v>
      </c>
      <c r="B29" s="303" t="s">
        <v>95</v>
      </c>
      <c r="C29" s="304">
        <f>+'N a K'!E96</f>
        <v>28157</v>
      </c>
      <c r="D29" s="305">
        <f>+'N a K'!F96</f>
        <v>27970</v>
      </c>
      <c r="E29" s="305">
        <f>+'N a K'!G96</f>
        <v>187</v>
      </c>
      <c r="F29" s="304">
        <f>+'N a K'!H96</f>
        <v>80</v>
      </c>
      <c r="G29" s="305">
        <f>+'N a K'!I96</f>
        <v>80</v>
      </c>
      <c r="H29" s="305"/>
      <c r="I29" s="304">
        <f>+'N a K'!K96</f>
        <v>28237</v>
      </c>
      <c r="J29" s="305">
        <f>+'N a K'!L96</f>
        <v>28050</v>
      </c>
      <c r="K29" s="289">
        <f>+'N a K'!M96</f>
        <v>187</v>
      </c>
      <c r="L29" s="287"/>
    </row>
    <row r="30" spans="1:12" ht="20.25">
      <c r="A30" s="424">
        <v>55</v>
      </c>
      <c r="B30" s="303" t="s">
        <v>141</v>
      </c>
      <c r="C30" s="304">
        <f>+'N a K'!E99</f>
        <v>130</v>
      </c>
      <c r="D30" s="305"/>
      <c r="E30" s="305">
        <f>+'N a K'!G99</f>
        <v>130</v>
      </c>
      <c r="F30" s="304"/>
      <c r="G30" s="305"/>
      <c r="H30" s="305"/>
      <c r="I30" s="304">
        <f>+'N a K'!K99</f>
        <v>130</v>
      </c>
      <c r="J30" s="305"/>
      <c r="K30" s="289">
        <f>+'N a K'!M99</f>
        <v>130</v>
      </c>
      <c r="L30" s="287"/>
    </row>
    <row r="31" spans="1:12" ht="20.25">
      <c r="A31" s="290" t="s">
        <v>96</v>
      </c>
      <c r="B31" s="303" t="s">
        <v>288</v>
      </c>
      <c r="C31" s="304">
        <f>+'N a K'!E104</f>
        <v>46619</v>
      </c>
      <c r="D31" s="305">
        <f>+'N a K'!F104</f>
        <v>13421</v>
      </c>
      <c r="E31" s="305">
        <f>+'N a K'!G104</f>
        <v>33198</v>
      </c>
      <c r="F31" s="304">
        <f>'N a K'!H104</f>
        <v>140</v>
      </c>
      <c r="G31" s="305"/>
      <c r="H31" s="305">
        <f>'N a K'!J104</f>
        <v>140</v>
      </c>
      <c r="I31" s="304">
        <f>+'N a K'!K104</f>
        <v>46759</v>
      </c>
      <c r="J31" s="305">
        <f>+'N a K'!L104</f>
        <v>13421</v>
      </c>
      <c r="K31" s="289">
        <f>+'N a K'!M104</f>
        <v>33338</v>
      </c>
      <c r="L31" s="287"/>
    </row>
    <row r="32" spans="1:12" ht="20.25">
      <c r="A32" s="290" t="s">
        <v>97</v>
      </c>
      <c r="B32" s="303" t="s">
        <v>255</v>
      </c>
      <c r="C32" s="304">
        <f>+'N a K'!E107</f>
        <v>30</v>
      </c>
      <c r="D32" s="305">
        <f>+'N a K'!F107</f>
        <v>30</v>
      </c>
      <c r="E32" s="305"/>
      <c r="F32" s="304"/>
      <c r="G32" s="305"/>
      <c r="H32" s="305"/>
      <c r="I32" s="304">
        <f>+'N a K'!K107</f>
        <v>30</v>
      </c>
      <c r="J32" s="305">
        <f>+'N a K'!L107</f>
        <v>30</v>
      </c>
      <c r="K32" s="289"/>
      <c r="L32" s="287"/>
    </row>
    <row r="33" spans="1:12" ht="20.25">
      <c r="A33" s="290" t="s">
        <v>98</v>
      </c>
      <c r="B33" s="303" t="s">
        <v>99</v>
      </c>
      <c r="C33" s="304">
        <f>+'N a K'!E111</f>
        <v>26916</v>
      </c>
      <c r="D33" s="305">
        <f>+'N a K'!F111</f>
        <v>20200</v>
      </c>
      <c r="E33" s="305">
        <f>+'N a K'!G111</f>
        <v>6716</v>
      </c>
      <c r="F33" s="304"/>
      <c r="G33" s="305"/>
      <c r="H33" s="305"/>
      <c r="I33" s="304">
        <f>+'N a K'!K111</f>
        <v>26916</v>
      </c>
      <c r="J33" s="305">
        <f>+'N a K'!L111</f>
        <v>20200</v>
      </c>
      <c r="K33" s="289">
        <f>+'N a K'!M111</f>
        <v>6716</v>
      </c>
      <c r="L33" s="287"/>
    </row>
    <row r="34" spans="1:12" ht="21" thickBot="1">
      <c r="A34" s="306"/>
      <c r="B34" s="307" t="s">
        <v>70</v>
      </c>
      <c r="C34" s="308">
        <f aca="true" t="shared" si="0" ref="C34:K34">SUM(C16:C33)</f>
        <v>640245</v>
      </c>
      <c r="D34" s="292">
        <f t="shared" si="0"/>
        <v>512530</v>
      </c>
      <c r="E34" s="292">
        <f t="shared" si="0"/>
        <v>151293</v>
      </c>
      <c r="F34" s="308">
        <f t="shared" si="0"/>
        <v>1664520</v>
      </c>
      <c r="G34" s="292">
        <f t="shared" si="0"/>
        <v>1664280</v>
      </c>
      <c r="H34" s="292">
        <f t="shared" si="0"/>
        <v>240</v>
      </c>
      <c r="I34" s="308">
        <f t="shared" si="0"/>
        <v>2304765</v>
      </c>
      <c r="J34" s="292">
        <f t="shared" si="0"/>
        <v>2176810</v>
      </c>
      <c r="K34" s="293">
        <f t="shared" si="0"/>
        <v>151533</v>
      </c>
      <c r="L34" s="294"/>
    </row>
    <row r="35" ht="20.25">
      <c r="H35" s="172"/>
    </row>
    <row r="36" ht="20.25">
      <c r="A36" s="133" t="s">
        <v>395</v>
      </c>
    </row>
    <row r="38" ht="20.25">
      <c r="A38" s="133" t="s">
        <v>218</v>
      </c>
    </row>
  </sheetData>
  <mergeCells count="2">
    <mergeCell ref="B14:B15"/>
    <mergeCell ref="A14:A15"/>
  </mergeCells>
  <printOptions horizontalCentered="1" verticalCentered="1"/>
  <pageMargins left="0.6692913385826772" right="0.6692913385826772" top="0.984251968503937" bottom="0.8267716535433072" header="0.5905511811023623" footer="0.5118110236220472"/>
  <pageSetup fitToHeight="1" fitToWidth="1" horizontalDpi="600" verticalDpi="600" orientation="landscape" paperSize="9" scale="55" r:id="rId1"/>
  <headerFooter alignWithMargins="0">
    <oddHeader xml:space="preserve">&amp;R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8"/>
  <sheetViews>
    <sheetView zoomScale="60" zoomScaleNormal="60" workbookViewId="0" topLeftCell="A1">
      <selection activeCell="G15" sqref="G15"/>
    </sheetView>
  </sheetViews>
  <sheetFormatPr defaultColWidth="8.796875" defaultRowHeight="15" outlineLevelRow="3"/>
  <cols>
    <col min="1" max="1" width="8.796875" style="133" customWidth="1"/>
    <col min="2" max="3" width="9.69921875" style="133" customWidth="1"/>
    <col min="4" max="4" width="69.296875" style="133" customWidth="1"/>
    <col min="5" max="7" width="16.796875" style="133" customWidth="1"/>
    <col min="8" max="9" width="14.796875" style="133" customWidth="1"/>
    <col min="10" max="10" width="13.796875" style="133" customWidth="1"/>
    <col min="11" max="16384" width="8.8984375" style="133" customWidth="1"/>
  </cols>
  <sheetData>
    <row r="1" spans="1:7" ht="23.25" customHeight="1">
      <c r="A1" s="335" t="s">
        <v>424</v>
      </c>
      <c r="B1" s="127"/>
      <c r="C1" s="127"/>
      <c r="D1" s="127"/>
      <c r="E1" s="127"/>
      <c r="F1" s="127"/>
      <c r="G1" s="127"/>
    </row>
    <row r="2" spans="1:7" ht="28.5" customHeight="1">
      <c r="A2" s="127" t="s">
        <v>226</v>
      </c>
      <c r="B2" s="127"/>
      <c r="C2" s="127"/>
      <c r="D2" s="127"/>
      <c r="E2" s="127"/>
      <c r="F2" s="127"/>
      <c r="G2" s="127"/>
    </row>
    <row r="3" spans="1:5" ht="18" customHeight="1">
      <c r="A3" s="127"/>
      <c r="B3" s="127"/>
      <c r="C3" s="127"/>
      <c r="D3" s="127"/>
      <c r="E3" s="127"/>
    </row>
    <row r="4" spans="1:5" ht="18" customHeight="1">
      <c r="A4" s="127"/>
      <c r="B4" s="127"/>
      <c r="C4" s="127"/>
      <c r="D4" s="127"/>
      <c r="E4" s="127"/>
    </row>
    <row r="5" ht="21" thickBot="1"/>
    <row r="6" spans="1:11" ht="21" customHeight="1">
      <c r="A6" s="383" t="s">
        <v>50</v>
      </c>
      <c r="B6" s="442" t="s">
        <v>51</v>
      </c>
      <c r="C6" s="442" t="s">
        <v>52</v>
      </c>
      <c r="D6" s="457" t="s">
        <v>53</v>
      </c>
      <c r="E6" s="459" t="s">
        <v>214</v>
      </c>
      <c r="F6" s="447" t="s">
        <v>220</v>
      </c>
      <c r="G6" s="448" t="s">
        <v>48</v>
      </c>
      <c r="H6" s="134"/>
      <c r="I6" s="134"/>
      <c r="J6" s="134"/>
      <c r="K6" s="135"/>
    </row>
    <row r="7" spans="1:10" ht="21" customHeight="1" thickBot="1">
      <c r="A7" s="534"/>
      <c r="B7" s="535" t="s">
        <v>54</v>
      </c>
      <c r="C7" s="535"/>
      <c r="D7" s="536"/>
      <c r="E7" s="537" t="s">
        <v>49</v>
      </c>
      <c r="F7" s="538"/>
      <c r="G7" s="539"/>
      <c r="H7" s="138"/>
      <c r="I7" s="138"/>
      <c r="J7" s="138"/>
    </row>
    <row r="8" spans="1:10" ht="21" customHeight="1">
      <c r="A8" s="368"/>
      <c r="B8" s="136"/>
      <c r="C8" s="136"/>
      <c r="D8" s="458"/>
      <c r="E8" s="460"/>
      <c r="F8" s="137"/>
      <c r="G8" s="449"/>
      <c r="H8" s="138"/>
      <c r="I8" s="138"/>
      <c r="J8" s="138"/>
    </row>
    <row r="9" spans="1:10" ht="21" customHeight="1">
      <c r="A9" s="290">
        <v>1</v>
      </c>
      <c r="B9" s="139">
        <v>11</v>
      </c>
      <c r="C9" s="139">
        <v>1111</v>
      </c>
      <c r="D9" s="183" t="s">
        <v>55</v>
      </c>
      <c r="E9" s="461">
        <f>+F9+G9</f>
        <v>1520000</v>
      </c>
      <c r="F9" s="162">
        <v>1520000</v>
      </c>
      <c r="G9" s="363"/>
      <c r="H9" s="140"/>
      <c r="I9" s="138"/>
      <c r="J9" s="138"/>
    </row>
    <row r="10" spans="1:10" ht="21" customHeight="1">
      <c r="A10" s="290">
        <v>1</v>
      </c>
      <c r="B10" s="139">
        <v>11</v>
      </c>
      <c r="C10" s="139">
        <v>1112</v>
      </c>
      <c r="D10" s="183" t="s">
        <v>56</v>
      </c>
      <c r="E10" s="461">
        <f aca="true" t="shared" si="0" ref="E10:E38">+F10+G10</f>
        <v>110000</v>
      </c>
      <c r="F10" s="162">
        <v>110000</v>
      </c>
      <c r="G10" s="363"/>
      <c r="H10" s="140"/>
      <c r="I10" s="138"/>
      <c r="J10" s="138"/>
    </row>
    <row r="11" spans="1:10" ht="21" customHeight="1">
      <c r="A11" s="290">
        <v>1</v>
      </c>
      <c r="B11" s="139">
        <v>11</v>
      </c>
      <c r="C11" s="139">
        <v>1113</v>
      </c>
      <c r="D11" s="183" t="s">
        <v>383</v>
      </c>
      <c r="E11" s="461">
        <f t="shared" si="0"/>
        <v>140000</v>
      </c>
      <c r="F11" s="162">
        <v>140000</v>
      </c>
      <c r="G11" s="363"/>
      <c r="H11" s="140"/>
      <c r="I11" s="138"/>
      <c r="J11" s="138"/>
    </row>
    <row r="12" spans="1:10" ht="21" customHeight="1">
      <c r="A12" s="290">
        <v>1</v>
      </c>
      <c r="B12" s="139">
        <v>11</v>
      </c>
      <c r="C12" s="139">
        <v>1121</v>
      </c>
      <c r="D12" s="183" t="s">
        <v>57</v>
      </c>
      <c r="E12" s="461">
        <f t="shared" si="0"/>
        <v>1490000</v>
      </c>
      <c r="F12" s="162">
        <v>1490000</v>
      </c>
      <c r="G12" s="363"/>
      <c r="H12" s="140"/>
      <c r="I12" s="138"/>
      <c r="J12" s="138"/>
    </row>
    <row r="13" spans="1:10" ht="21" customHeight="1">
      <c r="A13" s="290">
        <v>1</v>
      </c>
      <c r="B13" s="139">
        <v>11</v>
      </c>
      <c r="C13" s="139">
        <v>1122</v>
      </c>
      <c r="D13" s="183" t="s">
        <v>58</v>
      </c>
      <c r="E13" s="461">
        <f t="shared" si="0"/>
        <v>54005</v>
      </c>
      <c r="F13" s="162"/>
      <c r="G13" s="549">
        <v>54005</v>
      </c>
      <c r="H13" s="140"/>
      <c r="I13" s="138"/>
      <c r="J13" s="138"/>
    </row>
    <row r="14" spans="1:10" ht="23.25" customHeight="1">
      <c r="A14" s="290">
        <v>1</v>
      </c>
      <c r="B14" s="139">
        <v>11</v>
      </c>
      <c r="C14" s="139">
        <v>1122</v>
      </c>
      <c r="D14" s="183" t="s">
        <v>227</v>
      </c>
      <c r="E14" s="461">
        <f t="shared" si="0"/>
        <v>359090</v>
      </c>
      <c r="F14" s="162">
        <v>350000</v>
      </c>
      <c r="G14" s="549">
        <v>9090</v>
      </c>
      <c r="H14" s="140"/>
      <c r="I14" s="138"/>
      <c r="J14" s="138"/>
    </row>
    <row r="15" spans="1:10" ht="21" customHeight="1" outlineLevel="2">
      <c r="A15" s="371" t="s">
        <v>352</v>
      </c>
      <c r="B15" s="141"/>
      <c r="C15" s="141"/>
      <c r="D15" s="142"/>
      <c r="E15" s="462">
        <f t="shared" si="0"/>
        <v>3673095</v>
      </c>
      <c r="F15" s="163">
        <f>SUM(F9:F14)</f>
        <v>3610000</v>
      </c>
      <c r="G15" s="366">
        <f>SUM(G9:G14)</f>
        <v>63095</v>
      </c>
      <c r="H15" s="140"/>
      <c r="I15" s="128"/>
      <c r="J15" s="129"/>
    </row>
    <row r="16" spans="1:10" ht="21" customHeight="1" outlineLevel="2">
      <c r="A16" s="450"/>
      <c r="B16" s="143"/>
      <c r="C16" s="143"/>
      <c r="D16" s="144"/>
      <c r="E16" s="463"/>
      <c r="F16" s="164"/>
      <c r="G16" s="365"/>
      <c r="H16" s="140"/>
      <c r="I16" s="128"/>
      <c r="J16" s="129"/>
    </row>
    <row r="17" spans="1:10" ht="21" customHeight="1" outlineLevel="2">
      <c r="A17" s="290">
        <v>1</v>
      </c>
      <c r="B17" s="139">
        <v>12</v>
      </c>
      <c r="C17" s="139">
        <v>1211</v>
      </c>
      <c r="D17" s="183" t="s">
        <v>177</v>
      </c>
      <c r="E17" s="461">
        <f t="shared" si="0"/>
        <v>3350000</v>
      </c>
      <c r="F17" s="162">
        <v>3350000</v>
      </c>
      <c r="G17" s="363"/>
      <c r="H17" s="140"/>
      <c r="I17" s="128"/>
      <c r="J17" s="129"/>
    </row>
    <row r="18" spans="1:10" ht="21" customHeight="1" outlineLevel="2">
      <c r="A18" s="371" t="s">
        <v>353</v>
      </c>
      <c r="B18" s="141"/>
      <c r="C18" s="141"/>
      <c r="D18" s="142"/>
      <c r="E18" s="462">
        <f t="shared" si="0"/>
        <v>3350000</v>
      </c>
      <c r="F18" s="163">
        <f>SUM(F17)</f>
        <v>3350000</v>
      </c>
      <c r="G18" s="366"/>
      <c r="H18" s="140"/>
      <c r="I18" s="128"/>
      <c r="J18" s="129"/>
    </row>
    <row r="19" spans="1:10" ht="21" customHeight="1" outlineLevel="2">
      <c r="A19" s="450"/>
      <c r="B19" s="143"/>
      <c r="C19" s="143"/>
      <c r="D19" s="144"/>
      <c r="E19" s="464"/>
      <c r="F19" s="165"/>
      <c r="G19" s="451"/>
      <c r="H19" s="140"/>
      <c r="I19" s="130"/>
      <c r="J19" s="131"/>
    </row>
    <row r="20" spans="1:10" ht="21" customHeight="1" outlineLevel="2">
      <c r="A20" s="290">
        <v>1</v>
      </c>
      <c r="B20" s="139">
        <v>13</v>
      </c>
      <c r="C20" s="139">
        <v>1332</v>
      </c>
      <c r="D20" s="183" t="s">
        <v>434</v>
      </c>
      <c r="E20" s="461">
        <f t="shared" si="0"/>
        <v>51</v>
      </c>
      <c r="F20" s="162"/>
      <c r="G20" s="363">
        <v>51</v>
      </c>
      <c r="H20" s="140"/>
      <c r="I20" s="130"/>
      <c r="J20" s="131"/>
    </row>
    <row r="21" spans="1:10" ht="21" customHeight="1" outlineLevel="2">
      <c r="A21" s="290">
        <v>1</v>
      </c>
      <c r="B21" s="139">
        <v>13</v>
      </c>
      <c r="C21" s="139">
        <v>1334</v>
      </c>
      <c r="D21" s="183" t="s">
        <v>228</v>
      </c>
      <c r="E21" s="461">
        <f t="shared" si="0"/>
        <v>700</v>
      </c>
      <c r="F21" s="162">
        <v>700</v>
      </c>
      <c r="G21" s="363"/>
      <c r="H21" s="140"/>
      <c r="I21" s="130"/>
      <c r="J21" s="131"/>
    </row>
    <row r="22" spans="1:10" ht="21" customHeight="1" outlineLevel="2">
      <c r="A22" s="290">
        <v>1</v>
      </c>
      <c r="B22" s="139">
        <v>13</v>
      </c>
      <c r="C22" s="139">
        <v>1335</v>
      </c>
      <c r="D22" s="183" t="s">
        <v>246</v>
      </c>
      <c r="E22" s="461">
        <f t="shared" si="0"/>
        <v>50</v>
      </c>
      <c r="F22" s="162">
        <v>50</v>
      </c>
      <c r="G22" s="363"/>
      <c r="H22" s="140"/>
      <c r="I22" s="130"/>
      <c r="J22" s="131"/>
    </row>
    <row r="23" spans="1:10" ht="21" customHeight="1" outlineLevel="2">
      <c r="A23" s="290">
        <v>1</v>
      </c>
      <c r="B23" s="139">
        <v>13</v>
      </c>
      <c r="C23" s="139">
        <v>1339</v>
      </c>
      <c r="D23" s="183" t="s">
        <v>367</v>
      </c>
      <c r="E23" s="461">
        <f t="shared" si="0"/>
        <v>83</v>
      </c>
      <c r="F23" s="162">
        <v>83</v>
      </c>
      <c r="G23" s="363"/>
      <c r="H23" s="140"/>
      <c r="I23" s="130"/>
      <c r="J23" s="131"/>
    </row>
    <row r="24" spans="1:10" ht="21" customHeight="1" outlineLevel="2">
      <c r="A24" s="290">
        <v>1</v>
      </c>
      <c r="B24" s="139">
        <v>13</v>
      </c>
      <c r="C24" s="139">
        <v>1340</v>
      </c>
      <c r="D24" s="183" t="s">
        <v>435</v>
      </c>
      <c r="E24" s="461">
        <f t="shared" si="0"/>
        <v>179736</v>
      </c>
      <c r="F24" s="162">
        <v>179736</v>
      </c>
      <c r="G24" s="363"/>
      <c r="H24" s="140"/>
      <c r="I24" s="130"/>
      <c r="J24" s="131"/>
    </row>
    <row r="25" spans="1:10" ht="21" customHeight="1" outlineLevel="2">
      <c r="A25" s="290">
        <v>1</v>
      </c>
      <c r="B25" s="139">
        <v>13</v>
      </c>
      <c r="C25" s="139">
        <v>1341</v>
      </c>
      <c r="D25" s="183" t="s">
        <v>59</v>
      </c>
      <c r="E25" s="461">
        <f t="shared" si="0"/>
        <v>11647</v>
      </c>
      <c r="F25" s="162"/>
      <c r="G25" s="363">
        <v>11647</v>
      </c>
      <c r="H25" s="140"/>
      <c r="I25" s="130"/>
      <c r="J25" s="131"/>
    </row>
    <row r="26" spans="1:10" ht="21" customHeight="1" outlineLevel="2">
      <c r="A26" s="290">
        <v>1</v>
      </c>
      <c r="B26" s="139">
        <v>13</v>
      </c>
      <c r="C26" s="139">
        <v>1342</v>
      </c>
      <c r="D26" s="183" t="s">
        <v>229</v>
      </c>
      <c r="E26" s="461">
        <f t="shared" si="0"/>
        <v>776</v>
      </c>
      <c r="F26" s="162"/>
      <c r="G26" s="363">
        <v>776</v>
      </c>
      <c r="H26" s="140"/>
      <c r="I26" s="130"/>
      <c r="J26" s="131"/>
    </row>
    <row r="27" spans="1:10" ht="21" customHeight="1" outlineLevel="2">
      <c r="A27" s="290">
        <v>1</v>
      </c>
      <c r="B27" s="139">
        <v>13</v>
      </c>
      <c r="C27" s="139">
        <v>1343</v>
      </c>
      <c r="D27" s="183" t="s">
        <v>60</v>
      </c>
      <c r="E27" s="461">
        <f t="shared" si="0"/>
        <v>42946</v>
      </c>
      <c r="F27" s="162"/>
      <c r="G27" s="363">
        <v>42946</v>
      </c>
      <c r="H27" s="140"/>
      <c r="I27" s="130"/>
      <c r="J27" s="131"/>
    </row>
    <row r="28" spans="1:10" ht="21" customHeight="1" outlineLevel="3">
      <c r="A28" s="290">
        <v>1</v>
      </c>
      <c r="B28" s="139">
        <v>13</v>
      </c>
      <c r="C28" s="139">
        <v>1344</v>
      </c>
      <c r="D28" s="183" t="s">
        <v>61</v>
      </c>
      <c r="E28" s="461">
        <f t="shared" si="0"/>
        <v>5278</v>
      </c>
      <c r="F28" s="162"/>
      <c r="G28" s="363">
        <v>5278</v>
      </c>
      <c r="H28" s="140"/>
      <c r="I28" s="130"/>
      <c r="J28" s="131"/>
    </row>
    <row r="29" spans="1:10" ht="21" customHeight="1" outlineLevel="3">
      <c r="A29" s="290">
        <v>1</v>
      </c>
      <c r="B29" s="139">
        <v>13</v>
      </c>
      <c r="C29" s="139">
        <v>1345</v>
      </c>
      <c r="D29" s="183" t="s">
        <v>202</v>
      </c>
      <c r="E29" s="461">
        <f t="shared" si="0"/>
        <v>5412</v>
      </c>
      <c r="F29" s="162"/>
      <c r="G29" s="363">
        <v>5412</v>
      </c>
      <c r="H29" s="140"/>
      <c r="I29" s="130"/>
      <c r="J29" s="131"/>
    </row>
    <row r="30" spans="1:10" ht="21" customHeight="1" outlineLevel="3">
      <c r="A30" s="290">
        <v>1</v>
      </c>
      <c r="B30" s="139">
        <v>13</v>
      </c>
      <c r="C30" s="139">
        <v>1346</v>
      </c>
      <c r="D30" s="183" t="s">
        <v>203</v>
      </c>
      <c r="E30" s="461">
        <f t="shared" si="0"/>
        <v>5500</v>
      </c>
      <c r="F30" s="162">
        <v>5500</v>
      </c>
      <c r="G30" s="363"/>
      <c r="H30" s="140"/>
      <c r="I30" s="130"/>
      <c r="J30" s="131"/>
    </row>
    <row r="31" spans="1:10" ht="21" customHeight="1" outlineLevel="3">
      <c r="A31" s="290">
        <v>1</v>
      </c>
      <c r="B31" s="139">
        <v>13</v>
      </c>
      <c r="C31" s="139">
        <v>1347</v>
      </c>
      <c r="D31" s="183" t="s">
        <v>62</v>
      </c>
      <c r="E31" s="461">
        <f t="shared" si="0"/>
        <v>49960</v>
      </c>
      <c r="F31" s="162"/>
      <c r="G31" s="363">
        <v>49960</v>
      </c>
      <c r="H31" s="140"/>
      <c r="I31" s="130"/>
      <c r="J31" s="131"/>
    </row>
    <row r="32" spans="1:10" ht="21" customHeight="1" outlineLevel="3">
      <c r="A32" s="290">
        <v>1</v>
      </c>
      <c r="B32" s="139">
        <v>13</v>
      </c>
      <c r="C32" s="145">
        <v>1351</v>
      </c>
      <c r="D32" s="147" t="s">
        <v>245</v>
      </c>
      <c r="E32" s="461">
        <f t="shared" si="0"/>
        <v>4441</v>
      </c>
      <c r="F32" s="162"/>
      <c r="G32" s="363">
        <v>4441</v>
      </c>
      <c r="H32" s="140"/>
      <c r="I32" s="130"/>
      <c r="J32" s="131"/>
    </row>
    <row r="33" spans="1:10" ht="21" customHeight="1" outlineLevel="3">
      <c r="A33" s="290">
        <v>1</v>
      </c>
      <c r="B33" s="139">
        <v>13</v>
      </c>
      <c r="C33" s="145">
        <v>1353</v>
      </c>
      <c r="D33" s="441" t="s">
        <v>331</v>
      </c>
      <c r="E33" s="461">
        <f t="shared" si="0"/>
        <v>7000</v>
      </c>
      <c r="F33" s="162">
        <v>7000</v>
      </c>
      <c r="G33" s="363"/>
      <c r="H33" s="140"/>
      <c r="I33" s="130"/>
      <c r="J33" s="131"/>
    </row>
    <row r="34" spans="1:10" ht="21" customHeight="1" outlineLevel="3">
      <c r="A34" s="452">
        <v>1</v>
      </c>
      <c r="B34" s="145">
        <v>13</v>
      </c>
      <c r="C34" s="146">
        <v>1361</v>
      </c>
      <c r="D34" s="147" t="s">
        <v>5</v>
      </c>
      <c r="E34" s="461">
        <f>+F34+G34</f>
        <v>74548</v>
      </c>
      <c r="F34" s="162">
        <v>64158</v>
      </c>
      <c r="G34" s="363">
        <v>10390</v>
      </c>
      <c r="H34" s="140"/>
      <c r="I34" s="130"/>
      <c r="J34" s="131"/>
    </row>
    <row r="35" spans="1:10" ht="21" customHeight="1" outlineLevel="2">
      <c r="A35" s="376" t="s">
        <v>230</v>
      </c>
      <c r="B35" s="141"/>
      <c r="C35" s="141"/>
      <c r="D35" s="148"/>
      <c r="E35" s="465">
        <f t="shared" si="0"/>
        <v>388128</v>
      </c>
      <c r="F35" s="166">
        <f>SUM(F20:F34)</f>
        <v>257227</v>
      </c>
      <c r="G35" s="367">
        <f>SUM(G20:G34)</f>
        <v>130901</v>
      </c>
      <c r="H35" s="140"/>
      <c r="I35" s="128"/>
      <c r="J35" s="129"/>
    </row>
    <row r="36" spans="1:10" ht="21" customHeight="1" outlineLevel="2">
      <c r="A36" s="290"/>
      <c r="B36" s="139"/>
      <c r="C36" s="139"/>
      <c r="D36" s="183"/>
      <c r="E36" s="461"/>
      <c r="F36" s="162"/>
      <c r="G36" s="363"/>
      <c r="H36" s="140"/>
      <c r="I36" s="128"/>
      <c r="J36" s="129"/>
    </row>
    <row r="37" spans="1:10" ht="21" customHeight="1" outlineLevel="2">
      <c r="A37" s="290">
        <v>1</v>
      </c>
      <c r="B37" s="139">
        <v>15</v>
      </c>
      <c r="C37" s="139">
        <v>1511</v>
      </c>
      <c r="D37" s="183" t="s">
        <v>63</v>
      </c>
      <c r="E37" s="461">
        <f t="shared" si="0"/>
        <v>221000</v>
      </c>
      <c r="F37" s="162">
        <v>221000</v>
      </c>
      <c r="G37" s="363"/>
      <c r="H37" s="140"/>
      <c r="I37" s="128"/>
      <c r="J37" s="129"/>
    </row>
    <row r="38" spans="1:10" ht="21" customHeight="1" outlineLevel="2">
      <c r="A38" s="376" t="s">
        <v>64</v>
      </c>
      <c r="B38" s="141"/>
      <c r="C38" s="149"/>
      <c r="D38" s="148"/>
      <c r="E38" s="465">
        <f t="shared" si="0"/>
        <v>221000</v>
      </c>
      <c r="F38" s="166">
        <f>SUM(F37)</f>
        <v>221000</v>
      </c>
      <c r="G38" s="367"/>
      <c r="H38" s="140"/>
      <c r="I38" s="128"/>
      <c r="J38" s="129"/>
    </row>
    <row r="39" spans="1:10" ht="21" customHeight="1" outlineLevel="2" thickBot="1">
      <c r="A39" s="290"/>
      <c r="B39" s="139"/>
      <c r="C39" s="139"/>
      <c r="D39" s="183"/>
      <c r="E39" s="461"/>
      <c r="F39" s="162"/>
      <c r="G39" s="363"/>
      <c r="H39" s="140"/>
      <c r="I39" s="128"/>
      <c r="J39" s="129"/>
    </row>
    <row r="40" spans="1:10" ht="26.25" customHeight="1" outlineLevel="3" thickBot="1" thickTop="1">
      <c r="A40" s="369" t="s">
        <v>351</v>
      </c>
      <c r="B40" s="152"/>
      <c r="C40" s="152"/>
      <c r="D40" s="184"/>
      <c r="E40" s="466">
        <f>E15+E18+E35+E38</f>
        <v>7632223</v>
      </c>
      <c r="F40" s="167">
        <f>F15+F18+F35+F38</f>
        <v>7438227</v>
      </c>
      <c r="G40" s="364">
        <f>G15+G18+G35+G38</f>
        <v>193996</v>
      </c>
      <c r="H40" s="140"/>
      <c r="I40" s="130"/>
      <c r="J40" s="131"/>
    </row>
    <row r="41" spans="1:10" ht="21" customHeight="1" outlineLevel="3" thickTop="1">
      <c r="A41" s="153"/>
      <c r="B41" s="153"/>
      <c r="C41" s="153"/>
      <c r="D41" s="154"/>
      <c r="E41" s="168"/>
      <c r="F41" s="168"/>
      <c r="G41" s="168"/>
      <c r="H41" s="130"/>
      <c r="I41" s="130"/>
      <c r="J41" s="131"/>
    </row>
    <row r="42" spans="1:10" ht="21" customHeight="1" outlineLevel="3">
      <c r="A42" s="155"/>
      <c r="B42" s="155"/>
      <c r="C42" s="155"/>
      <c r="D42" s="156"/>
      <c r="E42" s="169"/>
      <c r="F42" s="169"/>
      <c r="G42" s="169"/>
      <c r="H42" s="130"/>
      <c r="I42" s="130"/>
      <c r="J42" s="131"/>
    </row>
    <row r="43" spans="1:10" ht="21" customHeight="1" outlineLevel="3">
      <c r="A43" s="155"/>
      <c r="B43" s="155"/>
      <c r="C43" s="155"/>
      <c r="D43" s="156"/>
      <c r="E43" s="169"/>
      <c r="F43" s="169"/>
      <c r="G43" s="169"/>
      <c r="H43" s="130"/>
      <c r="I43" s="130"/>
      <c r="J43" s="131"/>
    </row>
    <row r="44" spans="1:10" ht="21" customHeight="1" outlineLevel="3">
      <c r="A44" s="357" t="s">
        <v>425</v>
      </c>
      <c r="B44" s="132"/>
      <c r="C44" s="132"/>
      <c r="D44" s="132"/>
      <c r="E44" s="170"/>
      <c r="F44" s="170"/>
      <c r="G44" s="170"/>
      <c r="H44" s="130"/>
      <c r="I44" s="130"/>
      <c r="J44" s="131"/>
    </row>
    <row r="45" spans="1:10" ht="28.5" customHeight="1" outlineLevel="3">
      <c r="A45" s="132" t="s">
        <v>226</v>
      </c>
      <c r="B45" s="132"/>
      <c r="C45" s="132"/>
      <c r="D45" s="132"/>
      <c r="E45" s="170"/>
      <c r="F45" s="170"/>
      <c r="G45" s="170"/>
      <c r="H45" s="130"/>
      <c r="I45" s="130"/>
      <c r="J45" s="131"/>
    </row>
    <row r="46" spans="1:10" ht="21" customHeight="1" outlineLevel="3">
      <c r="A46" s="127"/>
      <c r="B46" s="127"/>
      <c r="C46" s="127"/>
      <c r="D46" s="127"/>
      <c r="E46" s="171"/>
      <c r="F46" s="171"/>
      <c r="G46" s="171"/>
      <c r="H46" s="130"/>
      <c r="I46" s="130"/>
      <c r="J46" s="131"/>
    </row>
    <row r="47" spans="1:10" ht="21" customHeight="1" outlineLevel="3">
      <c r="A47" s="127"/>
      <c r="B47" s="127"/>
      <c r="C47" s="127"/>
      <c r="D47" s="127"/>
      <c r="E47" s="171"/>
      <c r="F47" s="171"/>
      <c r="G47" s="171"/>
      <c r="H47" s="130"/>
      <c r="I47" s="130"/>
      <c r="J47" s="131"/>
    </row>
    <row r="48" spans="5:10" ht="21" customHeight="1" outlineLevel="3" thickBot="1">
      <c r="E48" s="172"/>
      <c r="F48" s="172"/>
      <c r="G48" s="172"/>
      <c r="H48" s="130"/>
      <c r="I48" s="130"/>
      <c r="J48" s="131"/>
    </row>
    <row r="49" spans="1:10" ht="21" customHeight="1" outlineLevel="3">
      <c r="A49" s="383" t="s">
        <v>50</v>
      </c>
      <c r="B49" s="442" t="s">
        <v>51</v>
      </c>
      <c r="C49" s="442" t="s">
        <v>52</v>
      </c>
      <c r="D49" s="457" t="s">
        <v>53</v>
      </c>
      <c r="E49" s="467" t="s">
        <v>214</v>
      </c>
      <c r="F49" s="453" t="s">
        <v>220</v>
      </c>
      <c r="G49" s="454" t="s">
        <v>48</v>
      </c>
      <c r="H49" s="130"/>
      <c r="I49" s="130"/>
      <c r="J49" s="131"/>
    </row>
    <row r="50" spans="1:10" ht="21" customHeight="1" outlineLevel="3" thickBot="1">
      <c r="A50" s="534"/>
      <c r="B50" s="535" t="s">
        <v>54</v>
      </c>
      <c r="C50" s="535"/>
      <c r="D50" s="536"/>
      <c r="E50" s="540" t="s">
        <v>49</v>
      </c>
      <c r="F50" s="541"/>
      <c r="G50" s="542"/>
      <c r="H50" s="130"/>
      <c r="I50" s="130"/>
      <c r="J50" s="131"/>
    </row>
    <row r="51" spans="1:10" ht="21" customHeight="1" outlineLevel="3">
      <c r="A51" s="300">
        <v>4</v>
      </c>
      <c r="B51" s="151">
        <v>41</v>
      </c>
      <c r="C51" s="151">
        <v>4112</v>
      </c>
      <c r="D51" s="187" t="s">
        <v>326</v>
      </c>
      <c r="E51" s="461">
        <f>+F51+G51</f>
        <v>381307</v>
      </c>
      <c r="F51" s="162">
        <v>137808</v>
      </c>
      <c r="G51" s="363">
        <v>243499</v>
      </c>
      <c r="H51" s="130"/>
      <c r="I51" s="130"/>
      <c r="J51" s="131"/>
    </row>
    <row r="52" spans="1:10" ht="21" customHeight="1" outlineLevel="3">
      <c r="A52" s="290">
        <v>4</v>
      </c>
      <c r="B52" s="139">
        <v>41</v>
      </c>
      <c r="C52" s="139">
        <v>4113</v>
      </c>
      <c r="D52" s="183" t="s">
        <v>317</v>
      </c>
      <c r="E52" s="468">
        <f>+F52+G52</f>
        <v>4279</v>
      </c>
      <c r="F52" s="174"/>
      <c r="G52" s="455">
        <v>4279</v>
      </c>
      <c r="H52" s="130"/>
      <c r="I52" s="130"/>
      <c r="J52" s="131"/>
    </row>
    <row r="53" spans="1:10" ht="21" customHeight="1" outlineLevel="3">
      <c r="A53" s="290">
        <v>4</v>
      </c>
      <c r="B53" s="139">
        <v>41</v>
      </c>
      <c r="C53" s="139">
        <v>4116</v>
      </c>
      <c r="D53" s="183" t="s">
        <v>403</v>
      </c>
      <c r="E53" s="468">
        <f>+F53+G53</f>
        <v>2333</v>
      </c>
      <c r="F53" s="174"/>
      <c r="G53" s="455">
        <v>2333</v>
      </c>
      <c r="H53" s="130"/>
      <c r="I53" s="130"/>
      <c r="J53" s="131"/>
    </row>
    <row r="54" spans="1:10" ht="21" customHeight="1" outlineLevel="3">
      <c r="A54" s="290">
        <v>4</v>
      </c>
      <c r="B54" s="139">
        <v>41</v>
      </c>
      <c r="C54" s="139">
        <v>4121</v>
      </c>
      <c r="D54" s="183" t="s">
        <v>327</v>
      </c>
      <c r="E54" s="468">
        <f>+F54+G54</f>
        <v>379</v>
      </c>
      <c r="F54" s="174">
        <v>30</v>
      </c>
      <c r="G54" s="455">
        <v>349</v>
      </c>
      <c r="H54" s="130"/>
      <c r="I54" s="130"/>
      <c r="J54" s="131"/>
    </row>
    <row r="55" spans="1:10" ht="21" customHeight="1" outlineLevel="3">
      <c r="A55" s="290">
        <v>4</v>
      </c>
      <c r="B55" s="139">
        <v>41</v>
      </c>
      <c r="C55" s="139">
        <v>4121</v>
      </c>
      <c r="D55" s="183" t="s">
        <v>328</v>
      </c>
      <c r="E55" s="468"/>
      <c r="F55" s="174"/>
      <c r="G55" s="455">
        <f>982595+370</f>
        <v>982965</v>
      </c>
      <c r="H55" s="130"/>
      <c r="I55" s="130"/>
      <c r="J55" s="131"/>
    </row>
    <row r="56" spans="1:10" ht="21" customHeight="1" outlineLevel="3">
      <c r="A56" s="290">
        <v>4</v>
      </c>
      <c r="B56" s="139">
        <v>41</v>
      </c>
      <c r="C56" s="139">
        <v>4131</v>
      </c>
      <c r="D56" s="183" t="s">
        <v>10</v>
      </c>
      <c r="E56" s="468">
        <f>+F56+G56</f>
        <v>875515</v>
      </c>
      <c r="F56" s="174">
        <v>419600</v>
      </c>
      <c r="G56" s="455">
        <v>455915</v>
      </c>
      <c r="H56" s="130"/>
      <c r="I56" s="130"/>
      <c r="J56" s="131"/>
    </row>
    <row r="57" spans="1:10" ht="21" customHeight="1" outlineLevel="3">
      <c r="A57" s="376" t="s">
        <v>330</v>
      </c>
      <c r="B57" s="141"/>
      <c r="C57" s="141"/>
      <c r="D57" s="142"/>
      <c r="E57" s="465">
        <f>SUM(E51:E56)</f>
        <v>1263813</v>
      </c>
      <c r="F57" s="166">
        <f>SUM(F51:F56)</f>
        <v>557438</v>
      </c>
      <c r="G57" s="367">
        <f>SUM(G51:G56)</f>
        <v>1689340</v>
      </c>
      <c r="H57" s="130"/>
      <c r="I57" s="130"/>
      <c r="J57" s="131"/>
    </row>
    <row r="58" spans="1:10" s="161" customFormat="1" ht="21" customHeight="1" outlineLevel="3">
      <c r="A58" s="416"/>
      <c r="B58" s="185"/>
      <c r="C58" s="185"/>
      <c r="D58" s="186"/>
      <c r="E58" s="564"/>
      <c r="F58" s="565"/>
      <c r="G58" s="566"/>
      <c r="H58" s="130"/>
      <c r="I58" s="130"/>
      <c r="J58" s="131"/>
    </row>
    <row r="59" spans="1:10" ht="21" customHeight="1" outlineLevel="3">
      <c r="A59" s="290">
        <v>4</v>
      </c>
      <c r="B59" s="139">
        <v>42</v>
      </c>
      <c r="C59" s="139">
        <v>4213</v>
      </c>
      <c r="D59" s="183" t="s">
        <v>432</v>
      </c>
      <c r="E59" s="468">
        <f>+F59+G59</f>
        <v>1500</v>
      </c>
      <c r="F59" s="174"/>
      <c r="G59" s="455">
        <v>1500</v>
      </c>
      <c r="H59" s="130"/>
      <c r="I59" s="130"/>
      <c r="J59" s="131"/>
    </row>
    <row r="60" spans="1:10" ht="21" customHeight="1" outlineLevel="3">
      <c r="A60" s="376" t="s">
        <v>433</v>
      </c>
      <c r="B60" s="141"/>
      <c r="C60" s="141"/>
      <c r="D60" s="142"/>
      <c r="E60" s="465">
        <f>SUM(E59:E59)</f>
        <v>1500</v>
      </c>
      <c r="F60" s="166"/>
      <c r="G60" s="367">
        <f>SUM(G59:G59)</f>
        <v>1500</v>
      </c>
      <c r="H60" s="130"/>
      <c r="I60" s="130"/>
      <c r="J60" s="131"/>
    </row>
    <row r="61" spans="1:10" ht="21" customHeight="1" outlineLevel="2" thickBot="1">
      <c r="A61" s="377"/>
      <c r="B61" s="139"/>
      <c r="C61" s="139"/>
      <c r="D61" s="183"/>
      <c r="E61" s="468"/>
      <c r="F61" s="174"/>
      <c r="G61" s="455"/>
      <c r="H61" s="130"/>
      <c r="I61" s="130"/>
      <c r="J61" s="131"/>
    </row>
    <row r="62" spans="1:10" ht="24.75" customHeight="1" outlineLevel="3" thickBot="1" thickTop="1">
      <c r="A62" s="456" t="s">
        <v>329</v>
      </c>
      <c r="B62" s="150"/>
      <c r="C62" s="150"/>
      <c r="D62" s="184"/>
      <c r="E62" s="466">
        <f>+E57+E60</f>
        <v>1265313</v>
      </c>
      <c r="F62" s="167">
        <f>+F57+F60</f>
        <v>557438</v>
      </c>
      <c r="G62" s="364">
        <f>+G57+G60</f>
        <v>1690840</v>
      </c>
      <c r="H62" s="130"/>
      <c r="I62" s="130"/>
      <c r="J62" s="131"/>
    </row>
    <row r="63" spans="1:35" ht="15" customHeight="1" outlineLevel="3" thickTop="1">
      <c r="A63" s="157"/>
      <c r="B63" s="155"/>
      <c r="C63" s="155"/>
      <c r="D63" s="156"/>
      <c r="E63" s="175"/>
      <c r="F63" s="176"/>
      <c r="G63" s="176"/>
      <c r="H63" s="130"/>
      <c r="I63" s="130"/>
      <c r="J63" s="131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</row>
    <row r="64" spans="1:35" ht="20.25" outlineLevel="3">
      <c r="A64" s="158" t="s">
        <v>218</v>
      </c>
      <c r="B64" s="155"/>
      <c r="C64" s="155"/>
      <c r="D64" s="156"/>
      <c r="E64" s="175"/>
      <c r="F64" s="176"/>
      <c r="G64" s="176"/>
      <c r="H64" s="130"/>
      <c r="I64" s="130"/>
      <c r="J64" s="131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</row>
    <row r="65" spans="1:35" ht="15" customHeight="1" outlineLevel="3">
      <c r="A65" s="158"/>
      <c r="B65" s="155"/>
      <c r="C65" s="155"/>
      <c r="D65" s="156"/>
      <c r="E65" s="175"/>
      <c r="F65" s="176"/>
      <c r="G65" s="176"/>
      <c r="H65" s="130"/>
      <c r="I65" s="130"/>
      <c r="J65" s="131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</row>
    <row r="66" spans="1:35" ht="24">
      <c r="A66" s="553" t="s">
        <v>396</v>
      </c>
      <c r="B66" s="155"/>
      <c r="C66" s="155"/>
      <c r="D66" s="156"/>
      <c r="E66" s="177"/>
      <c r="F66" s="178"/>
      <c r="G66" s="178"/>
      <c r="H66" s="159"/>
      <c r="I66" s="159"/>
      <c r="J66" s="159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</row>
    <row r="67" spans="1:35" ht="24" customHeight="1">
      <c r="A67" s="554" t="s">
        <v>397</v>
      </c>
      <c r="B67" s="155"/>
      <c r="C67" s="155"/>
      <c r="D67" s="155"/>
      <c r="E67" s="179"/>
      <c r="F67" s="180"/>
      <c r="G67" s="180"/>
      <c r="H67" s="160"/>
      <c r="I67" s="160"/>
      <c r="J67" s="160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</row>
    <row r="68" spans="5:10" ht="20.25">
      <c r="E68" s="172"/>
      <c r="F68" s="181"/>
      <c r="G68" s="181"/>
      <c r="H68" s="161"/>
      <c r="I68" s="161" t="s">
        <v>65</v>
      </c>
      <c r="J68" s="161"/>
    </row>
  </sheetData>
  <printOptions horizontalCentered="1"/>
  <pageMargins left="0.6692913385826772" right="0.6692913385826772" top="0.63" bottom="0.5118110236220472" header="0.2362204724409449" footer="0.35433070866141736"/>
  <pageSetup fitToHeight="1" fitToWidth="1" horizontalDpi="600" verticalDpi="600" orientation="portrait" paperSize="9" scale="50" r:id="rId1"/>
  <headerFooter alignWithMargins="0">
    <oddHeader xml:space="preserve">&amp;R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21"/>
  <sheetViews>
    <sheetView showGridLines="0" showZeros="0" zoomScale="60" zoomScaleNormal="60" workbookViewId="0" topLeftCell="A1">
      <selection activeCell="J115" activeCellId="1" sqref="G115 J115"/>
    </sheetView>
  </sheetViews>
  <sheetFormatPr defaultColWidth="8.796875" defaultRowHeight="15" outlineLevelRow="3"/>
  <cols>
    <col min="1" max="3" width="11.69921875" style="133" customWidth="1"/>
    <col min="4" max="4" width="58.796875" style="133" customWidth="1"/>
    <col min="5" max="5" width="15" style="172" customWidth="1"/>
    <col min="6" max="6" width="14.796875" style="172" customWidth="1"/>
    <col min="7" max="8" width="15" style="172" customWidth="1"/>
    <col min="9" max="9" width="14.796875" style="172" customWidth="1"/>
    <col min="10" max="11" width="15" style="172" customWidth="1"/>
    <col min="12" max="12" width="14.796875" style="172" customWidth="1"/>
    <col min="13" max="13" width="15" style="172" customWidth="1"/>
    <col min="14" max="20" width="8.8984375" style="172" customWidth="1"/>
    <col min="21" max="16384" width="8.8984375" style="133" customWidth="1"/>
  </cols>
  <sheetData>
    <row r="1" spans="1:13" ht="25.5">
      <c r="A1" s="425" t="s">
        <v>426</v>
      </c>
      <c r="B1" s="127"/>
      <c r="C1" s="127"/>
      <c r="D1" s="127"/>
      <c r="E1" s="171"/>
      <c r="F1" s="171"/>
      <c r="G1" s="171"/>
      <c r="H1" s="171"/>
      <c r="I1" s="171"/>
      <c r="J1" s="171"/>
      <c r="K1" s="171"/>
      <c r="L1" s="171"/>
      <c r="M1" s="171"/>
    </row>
    <row r="2" spans="1:13" ht="23.25">
      <c r="A2" s="426" t="s">
        <v>398</v>
      </c>
      <c r="B2" s="127"/>
      <c r="C2" s="127"/>
      <c r="D2" s="126"/>
      <c r="E2" s="171"/>
      <c r="F2" s="171"/>
      <c r="G2" s="171"/>
      <c r="H2" s="171"/>
      <c r="I2" s="171"/>
      <c r="J2" s="171"/>
      <c r="K2" s="171"/>
      <c r="L2" s="171"/>
      <c r="M2" s="171"/>
    </row>
    <row r="3" spans="1:7" ht="20.25">
      <c r="A3" s="127"/>
      <c r="B3" s="127"/>
      <c r="C3" s="127"/>
      <c r="D3" s="126"/>
      <c r="E3" s="171"/>
      <c r="F3" s="171"/>
      <c r="G3" s="171"/>
    </row>
    <row r="4" spans="1:7" ht="10.5" customHeight="1" thickBot="1">
      <c r="A4" s="127"/>
      <c r="B4" s="127"/>
      <c r="C4" s="127"/>
      <c r="D4" s="126"/>
      <c r="E4" s="171"/>
      <c r="F4" s="171"/>
      <c r="G4" s="171"/>
    </row>
    <row r="5" spans="1:13" ht="21" customHeight="1">
      <c r="A5" s="383" t="s">
        <v>101</v>
      </c>
      <c r="B5" s="574" t="s">
        <v>102</v>
      </c>
      <c r="C5" s="574" t="s">
        <v>103</v>
      </c>
      <c r="D5" s="576" t="s">
        <v>104</v>
      </c>
      <c r="E5" s="530" t="s">
        <v>185</v>
      </c>
      <c r="F5" s="531"/>
      <c r="G5" s="531"/>
      <c r="H5" s="530" t="s">
        <v>186</v>
      </c>
      <c r="I5" s="531"/>
      <c r="J5" s="532"/>
      <c r="K5" s="531" t="s">
        <v>187</v>
      </c>
      <c r="L5" s="531"/>
      <c r="M5" s="532"/>
    </row>
    <row r="6" spans="1:13" ht="43.5" customHeight="1" thickBot="1">
      <c r="A6" s="534" t="s">
        <v>105</v>
      </c>
      <c r="B6" s="575"/>
      <c r="C6" s="575"/>
      <c r="D6" s="577"/>
      <c r="E6" s="544" t="s">
        <v>217</v>
      </c>
      <c r="F6" s="545" t="s">
        <v>224</v>
      </c>
      <c r="G6" s="546" t="s">
        <v>48</v>
      </c>
      <c r="H6" s="544" t="s">
        <v>217</v>
      </c>
      <c r="I6" s="545" t="s">
        <v>224</v>
      </c>
      <c r="J6" s="547" t="s">
        <v>48</v>
      </c>
      <c r="K6" s="548" t="s">
        <v>217</v>
      </c>
      <c r="L6" s="545" t="s">
        <v>224</v>
      </c>
      <c r="M6" s="547" t="s">
        <v>48</v>
      </c>
    </row>
    <row r="7" spans="1:13" ht="21" customHeight="1">
      <c r="A7" s="368"/>
      <c r="B7" s="136"/>
      <c r="C7" s="136"/>
      <c r="D7" s="458"/>
      <c r="E7" s="472"/>
      <c r="F7" s="173"/>
      <c r="G7" s="502"/>
      <c r="H7" s="472"/>
      <c r="I7" s="173"/>
      <c r="J7" s="362"/>
      <c r="K7" s="513"/>
      <c r="L7" s="173"/>
      <c r="M7" s="543"/>
    </row>
    <row r="8" spans="1:13" ht="21" customHeight="1" thickBot="1">
      <c r="A8" s="290"/>
      <c r="B8" s="139"/>
      <c r="C8" s="139"/>
      <c r="D8" s="183" t="s">
        <v>332</v>
      </c>
      <c r="E8" s="473">
        <f>+F8+G8-23578</f>
        <v>66720</v>
      </c>
      <c r="F8" s="191">
        <v>85824</v>
      </c>
      <c r="G8" s="503">
        <v>4474</v>
      </c>
      <c r="H8" s="473"/>
      <c r="I8" s="162"/>
      <c r="J8" s="363"/>
      <c r="K8" s="514">
        <f>+L8+M8-23578</f>
        <v>66720</v>
      </c>
      <c r="L8" s="162">
        <f>+F8+I8</f>
        <v>85824</v>
      </c>
      <c r="M8" s="418">
        <f>+G8+J8</f>
        <v>4474</v>
      </c>
    </row>
    <row r="9" spans="1:13" ht="21" customHeight="1" thickBot="1" thickTop="1">
      <c r="A9" s="369" t="s">
        <v>333</v>
      </c>
      <c r="B9" s="152"/>
      <c r="C9" s="184"/>
      <c r="D9" s="469"/>
      <c r="E9" s="474">
        <f>+E8</f>
        <v>66720</v>
      </c>
      <c r="F9" s="167">
        <f>+F8</f>
        <v>85824</v>
      </c>
      <c r="G9" s="504">
        <f>SUM(G8)</f>
        <v>4474</v>
      </c>
      <c r="H9" s="474"/>
      <c r="I9" s="167"/>
      <c r="J9" s="364"/>
      <c r="K9" s="515">
        <f>+K8</f>
        <v>66720</v>
      </c>
      <c r="L9" s="167">
        <f>+L8</f>
        <v>85824</v>
      </c>
      <c r="M9" s="423">
        <f>+M8</f>
        <v>4474</v>
      </c>
    </row>
    <row r="10" spans="1:13" ht="21" customHeight="1" thickTop="1">
      <c r="A10" s="370"/>
      <c r="B10" s="185"/>
      <c r="C10" s="185"/>
      <c r="D10" s="186"/>
      <c r="E10" s="475"/>
      <c r="F10" s="164"/>
      <c r="G10" s="505"/>
      <c r="H10" s="475"/>
      <c r="I10" s="164"/>
      <c r="J10" s="365"/>
      <c r="K10" s="516"/>
      <c r="L10" s="164"/>
      <c r="M10" s="420"/>
    </row>
    <row r="11" spans="1:13" ht="21" customHeight="1" outlineLevel="3">
      <c r="A11" s="290">
        <v>1</v>
      </c>
      <c r="B11" s="139">
        <v>10</v>
      </c>
      <c r="C11" s="139">
        <v>1012</v>
      </c>
      <c r="D11" s="183" t="s">
        <v>211</v>
      </c>
      <c r="E11" s="473">
        <f aca="true" t="shared" si="0" ref="E11:E70">+F11+G11</f>
        <v>1403</v>
      </c>
      <c r="F11" s="162"/>
      <c r="G11" s="506">
        <v>1403</v>
      </c>
      <c r="H11" s="473"/>
      <c r="I11" s="162"/>
      <c r="J11" s="363"/>
      <c r="K11" s="514">
        <f>+L11+M11</f>
        <v>1403</v>
      </c>
      <c r="L11" s="162">
        <f aca="true" t="shared" si="1" ref="L11:M15">+F11+I11</f>
        <v>0</v>
      </c>
      <c r="M11" s="418">
        <f t="shared" si="1"/>
        <v>1403</v>
      </c>
    </row>
    <row r="12" spans="1:13" ht="21" customHeight="1" outlineLevel="3">
      <c r="A12" s="290">
        <v>1</v>
      </c>
      <c r="B12" s="139">
        <v>10</v>
      </c>
      <c r="C12" s="139">
        <v>1014</v>
      </c>
      <c r="D12" s="183" t="s">
        <v>295</v>
      </c>
      <c r="E12" s="473">
        <f t="shared" si="0"/>
        <v>620</v>
      </c>
      <c r="F12" s="162">
        <v>620</v>
      </c>
      <c r="G12" s="506"/>
      <c r="H12" s="473"/>
      <c r="I12" s="162"/>
      <c r="J12" s="363"/>
      <c r="K12" s="514">
        <f>+L12+M12</f>
        <v>620</v>
      </c>
      <c r="L12" s="162">
        <f t="shared" si="1"/>
        <v>620</v>
      </c>
      <c r="M12" s="418">
        <f>+G12+J12</f>
        <v>0</v>
      </c>
    </row>
    <row r="13" spans="1:13" ht="21" customHeight="1" outlineLevel="3">
      <c r="A13" s="290">
        <v>1</v>
      </c>
      <c r="B13" s="139">
        <v>10</v>
      </c>
      <c r="C13" s="139">
        <v>1019</v>
      </c>
      <c r="D13" s="183" t="s">
        <v>409</v>
      </c>
      <c r="E13" s="473">
        <f t="shared" si="0"/>
        <v>13985</v>
      </c>
      <c r="F13" s="162"/>
      <c r="G13" s="506">
        <v>13985</v>
      </c>
      <c r="H13" s="473"/>
      <c r="I13" s="162"/>
      <c r="J13" s="363"/>
      <c r="K13" s="514">
        <f>+L13+M13</f>
        <v>13985</v>
      </c>
      <c r="L13" s="162">
        <f t="shared" si="1"/>
        <v>0</v>
      </c>
      <c r="M13" s="418">
        <f t="shared" si="1"/>
        <v>13985</v>
      </c>
    </row>
    <row r="14" spans="1:13" ht="21" customHeight="1" outlineLevel="3">
      <c r="A14" s="290">
        <v>1</v>
      </c>
      <c r="B14" s="139">
        <v>10</v>
      </c>
      <c r="C14" s="139">
        <v>1031</v>
      </c>
      <c r="D14" s="183" t="s">
        <v>205</v>
      </c>
      <c r="E14" s="473">
        <f t="shared" si="0"/>
        <v>2188</v>
      </c>
      <c r="F14" s="162">
        <v>2188</v>
      </c>
      <c r="G14" s="506"/>
      <c r="H14" s="473"/>
      <c r="I14" s="162"/>
      <c r="J14" s="363"/>
      <c r="K14" s="514">
        <f>+L14+M14</f>
        <v>2188</v>
      </c>
      <c r="L14" s="162">
        <f t="shared" si="1"/>
        <v>2188</v>
      </c>
      <c r="M14" s="418">
        <f>+G14+J14</f>
        <v>0</v>
      </c>
    </row>
    <row r="15" spans="1:13" ht="21" customHeight="1" outlineLevel="3">
      <c r="A15" s="290">
        <v>1</v>
      </c>
      <c r="B15" s="139">
        <v>10</v>
      </c>
      <c r="C15" s="139">
        <v>1032</v>
      </c>
      <c r="D15" s="183" t="s">
        <v>305</v>
      </c>
      <c r="E15" s="473">
        <f t="shared" si="0"/>
        <v>561</v>
      </c>
      <c r="F15" s="162">
        <v>561</v>
      </c>
      <c r="G15" s="506"/>
      <c r="H15" s="473"/>
      <c r="I15" s="162"/>
      <c r="J15" s="363"/>
      <c r="K15" s="514">
        <f>+L15+M15</f>
        <v>561</v>
      </c>
      <c r="L15" s="162">
        <f t="shared" si="1"/>
        <v>561</v>
      </c>
      <c r="M15" s="418">
        <f>+G15+J15</f>
        <v>0</v>
      </c>
    </row>
    <row r="16" spans="1:13" ht="21" customHeight="1" outlineLevel="2">
      <c r="A16" s="371" t="s">
        <v>106</v>
      </c>
      <c r="B16" s="141"/>
      <c r="C16" s="141"/>
      <c r="D16" s="142"/>
      <c r="E16" s="476">
        <f>SUM(E11:E15)</f>
        <v>18757</v>
      </c>
      <c r="F16" s="163">
        <f>SUM(F11:F15)</f>
        <v>3369</v>
      </c>
      <c r="G16" s="507">
        <f>SUM(G11:G15)</f>
        <v>15388</v>
      </c>
      <c r="H16" s="476"/>
      <c r="I16" s="163"/>
      <c r="J16" s="366"/>
      <c r="K16" s="517">
        <f>SUM(K11:K15)</f>
        <v>18757</v>
      </c>
      <c r="L16" s="163">
        <f>SUM(L11:L15)</f>
        <v>3369</v>
      </c>
      <c r="M16" s="419">
        <f>SUM(M11:M15)</f>
        <v>15388</v>
      </c>
    </row>
    <row r="17" spans="1:13" ht="21" customHeight="1" outlineLevel="2" thickBot="1">
      <c r="A17" s="372"/>
      <c r="B17" s="145"/>
      <c r="C17" s="145"/>
      <c r="D17" s="147"/>
      <c r="E17" s="477"/>
      <c r="F17" s="192"/>
      <c r="G17" s="508"/>
      <c r="H17" s="477"/>
      <c r="I17" s="192"/>
      <c r="J17" s="525"/>
      <c r="K17" s="518"/>
      <c r="L17" s="192"/>
      <c r="M17" s="499"/>
    </row>
    <row r="18" spans="1:13" ht="21" customHeight="1" outlineLevel="1" thickBot="1" thickTop="1">
      <c r="A18" s="373" t="s">
        <v>107</v>
      </c>
      <c r="B18" s="152"/>
      <c r="C18" s="152"/>
      <c r="D18" s="184"/>
      <c r="E18" s="474">
        <f>+E16</f>
        <v>18757</v>
      </c>
      <c r="F18" s="167">
        <f>+F16</f>
        <v>3369</v>
      </c>
      <c r="G18" s="504">
        <f>+G16</f>
        <v>15388</v>
      </c>
      <c r="H18" s="474"/>
      <c r="I18" s="167"/>
      <c r="J18" s="364"/>
      <c r="K18" s="515">
        <f>+K16</f>
        <v>18757</v>
      </c>
      <c r="L18" s="167">
        <f>+L16</f>
        <v>3369</v>
      </c>
      <c r="M18" s="423">
        <f>+M16</f>
        <v>15388</v>
      </c>
    </row>
    <row r="19" spans="1:13" ht="21" customHeight="1" outlineLevel="1" thickTop="1">
      <c r="A19" s="374"/>
      <c r="B19" s="151"/>
      <c r="C19" s="151"/>
      <c r="D19" s="187"/>
      <c r="E19" s="473"/>
      <c r="F19" s="162"/>
      <c r="G19" s="506"/>
      <c r="H19" s="473"/>
      <c r="I19" s="162"/>
      <c r="J19" s="363"/>
      <c r="K19" s="514"/>
      <c r="L19" s="162"/>
      <c r="M19" s="418"/>
    </row>
    <row r="20" spans="1:13" ht="21" customHeight="1" outlineLevel="1">
      <c r="A20" s="375">
        <v>2</v>
      </c>
      <c r="B20" s="151">
        <v>21</v>
      </c>
      <c r="C20" s="151">
        <v>2122</v>
      </c>
      <c r="D20" s="187" t="s">
        <v>278</v>
      </c>
      <c r="E20" s="473">
        <f t="shared" si="0"/>
        <v>5</v>
      </c>
      <c r="F20" s="162"/>
      <c r="G20" s="506">
        <v>5</v>
      </c>
      <c r="H20" s="473"/>
      <c r="I20" s="162"/>
      <c r="J20" s="363"/>
      <c r="K20" s="514">
        <f>+L20+M20</f>
        <v>5</v>
      </c>
      <c r="L20" s="162">
        <f>+F20+I20</f>
        <v>0</v>
      </c>
      <c r="M20" s="418">
        <f>+G20+J20</f>
        <v>5</v>
      </c>
    </row>
    <row r="21" spans="1:13" ht="21" customHeight="1" outlineLevel="1">
      <c r="A21" s="375">
        <v>2</v>
      </c>
      <c r="B21" s="151">
        <v>21</v>
      </c>
      <c r="C21" s="151">
        <v>2141</v>
      </c>
      <c r="D21" s="187" t="s">
        <v>336</v>
      </c>
      <c r="E21" s="473">
        <f t="shared" si="0"/>
        <v>300</v>
      </c>
      <c r="F21" s="162"/>
      <c r="G21" s="506">
        <v>300</v>
      </c>
      <c r="H21" s="473"/>
      <c r="I21" s="162"/>
      <c r="J21" s="363"/>
      <c r="K21" s="514">
        <f>+L21+M21</f>
        <v>300</v>
      </c>
      <c r="L21" s="162">
        <f>+F21+I21</f>
        <v>0</v>
      </c>
      <c r="M21" s="418">
        <f>+G21+J21</f>
        <v>300</v>
      </c>
    </row>
    <row r="22" spans="1:13" ht="21" customHeight="1" outlineLevel="1">
      <c r="A22" s="375">
        <v>2</v>
      </c>
      <c r="B22" s="151">
        <v>21</v>
      </c>
      <c r="C22" s="151">
        <v>2143</v>
      </c>
      <c r="D22" s="187" t="s">
        <v>341</v>
      </c>
      <c r="E22" s="473">
        <f t="shared" si="0"/>
        <v>1027</v>
      </c>
      <c r="F22" s="162">
        <v>1027</v>
      </c>
      <c r="G22" s="506"/>
      <c r="H22" s="473"/>
      <c r="I22" s="162"/>
      <c r="J22" s="363"/>
      <c r="K22" s="520">
        <f>+L22+M22</f>
        <v>1027</v>
      </c>
      <c r="L22" s="162">
        <f>+F22+I22</f>
        <v>1027</v>
      </c>
      <c r="M22" s="418"/>
    </row>
    <row r="23" spans="1:13" ht="21" customHeight="1" outlineLevel="1">
      <c r="A23" s="375">
        <v>2</v>
      </c>
      <c r="B23" s="151">
        <v>21</v>
      </c>
      <c r="C23" s="151">
        <v>2169</v>
      </c>
      <c r="D23" s="555" t="s">
        <v>297</v>
      </c>
      <c r="E23" s="473">
        <f t="shared" si="0"/>
        <v>994</v>
      </c>
      <c r="F23" s="162"/>
      <c r="G23" s="506">
        <v>994</v>
      </c>
      <c r="H23" s="473"/>
      <c r="I23" s="162"/>
      <c r="J23" s="363"/>
      <c r="K23" s="514">
        <f>+L23+M23</f>
        <v>994</v>
      </c>
      <c r="L23" s="162">
        <f>+F23+I23</f>
        <v>0</v>
      </c>
      <c r="M23" s="418">
        <f>+G23+J23</f>
        <v>994</v>
      </c>
    </row>
    <row r="24" spans="1:13" ht="21" customHeight="1" outlineLevel="2">
      <c r="A24" s="376" t="s">
        <v>108</v>
      </c>
      <c r="B24" s="141"/>
      <c r="C24" s="141"/>
      <c r="D24" s="148"/>
      <c r="E24" s="478">
        <f>SUM(E20:E23)</f>
        <v>2326</v>
      </c>
      <c r="F24" s="166">
        <f>SUM(F20:F23)</f>
        <v>1027</v>
      </c>
      <c r="G24" s="509">
        <f>SUM(G20:G23)</f>
        <v>1299</v>
      </c>
      <c r="H24" s="478"/>
      <c r="I24" s="166"/>
      <c r="J24" s="367"/>
      <c r="K24" s="519">
        <f>SUM(K20:K23)</f>
        <v>2326</v>
      </c>
      <c r="L24" s="166">
        <f>SUM(L20:L23)</f>
        <v>1027</v>
      </c>
      <c r="M24" s="421">
        <f>SUM(M20:M23)</f>
        <v>1299</v>
      </c>
    </row>
    <row r="25" spans="1:13" ht="21" customHeight="1" outlineLevel="2">
      <c r="A25" s="377"/>
      <c r="B25" s="139"/>
      <c r="C25" s="139"/>
      <c r="D25" s="188"/>
      <c r="E25" s="479"/>
      <c r="F25" s="193"/>
      <c r="G25" s="510"/>
      <c r="H25" s="479"/>
      <c r="I25" s="193"/>
      <c r="J25" s="526"/>
      <c r="K25" s="520"/>
      <c r="L25" s="193"/>
      <c r="M25" s="500"/>
    </row>
    <row r="26" spans="1:13" ht="21" customHeight="1">
      <c r="A26" s="290">
        <v>2</v>
      </c>
      <c r="B26" s="139">
        <v>22</v>
      </c>
      <c r="C26" s="139">
        <v>2212</v>
      </c>
      <c r="D26" s="183" t="s">
        <v>109</v>
      </c>
      <c r="E26" s="479">
        <f t="shared" si="0"/>
        <v>185</v>
      </c>
      <c r="F26" s="162"/>
      <c r="G26" s="506">
        <v>185</v>
      </c>
      <c r="H26" s="479"/>
      <c r="I26" s="162"/>
      <c r="J26" s="363"/>
      <c r="K26" s="520">
        <f>+L26+M26</f>
        <v>185</v>
      </c>
      <c r="L26" s="162">
        <f>+F26+I26</f>
        <v>0</v>
      </c>
      <c r="M26" s="418">
        <f aca="true" t="shared" si="2" ref="L26:M28">+G26+J26</f>
        <v>185</v>
      </c>
    </row>
    <row r="27" spans="1:13" ht="21" customHeight="1">
      <c r="A27" s="290">
        <v>2</v>
      </c>
      <c r="B27" s="139">
        <v>22</v>
      </c>
      <c r="C27" s="139">
        <v>2219</v>
      </c>
      <c r="D27" s="183" t="s">
        <v>257</v>
      </c>
      <c r="E27" s="479">
        <f t="shared" si="0"/>
        <v>48844</v>
      </c>
      <c r="F27" s="162">
        <v>48800</v>
      </c>
      <c r="G27" s="506">
        <v>44</v>
      </c>
      <c r="H27" s="479"/>
      <c r="I27" s="162"/>
      <c r="J27" s="363"/>
      <c r="K27" s="520">
        <f>+L27+M27</f>
        <v>48844</v>
      </c>
      <c r="L27" s="162">
        <f t="shared" si="2"/>
        <v>48800</v>
      </c>
      <c r="M27" s="418">
        <f t="shared" si="2"/>
        <v>44</v>
      </c>
    </row>
    <row r="28" spans="1:13" ht="21" customHeight="1">
      <c r="A28" s="290">
        <v>2</v>
      </c>
      <c r="B28" s="139">
        <v>22</v>
      </c>
      <c r="C28" s="139">
        <v>2271</v>
      </c>
      <c r="D28" s="183" t="s">
        <v>387</v>
      </c>
      <c r="E28" s="479">
        <f t="shared" si="0"/>
        <v>290</v>
      </c>
      <c r="F28" s="162">
        <v>290</v>
      </c>
      <c r="G28" s="506"/>
      <c r="H28" s="479"/>
      <c r="I28" s="162"/>
      <c r="J28" s="363"/>
      <c r="K28" s="520">
        <f>+L28+M28</f>
        <v>290</v>
      </c>
      <c r="L28" s="162">
        <f t="shared" si="2"/>
        <v>290</v>
      </c>
      <c r="M28" s="418">
        <f>+G28+J28</f>
        <v>0</v>
      </c>
    </row>
    <row r="29" spans="1:13" ht="21" customHeight="1" outlineLevel="2">
      <c r="A29" s="376" t="s">
        <v>110</v>
      </c>
      <c r="B29" s="141"/>
      <c r="C29" s="141"/>
      <c r="D29" s="142"/>
      <c r="E29" s="478">
        <f>SUM(E26:E28)</f>
        <v>49319</v>
      </c>
      <c r="F29" s="166">
        <f>SUM(F26:F28)</f>
        <v>49090</v>
      </c>
      <c r="G29" s="509">
        <f>SUM(G26:G28)</f>
        <v>229</v>
      </c>
      <c r="H29" s="478"/>
      <c r="I29" s="166"/>
      <c r="J29" s="367"/>
      <c r="K29" s="519">
        <f>SUM(K26:K28)</f>
        <v>49319</v>
      </c>
      <c r="L29" s="166">
        <f>SUM(L26:L28)</f>
        <v>49090</v>
      </c>
      <c r="M29" s="421">
        <f>SUM(M26:M28)</f>
        <v>229</v>
      </c>
    </row>
    <row r="30" spans="1:13" ht="21" customHeight="1" outlineLevel="2">
      <c r="A30" s="377"/>
      <c r="B30" s="139"/>
      <c r="C30" s="139"/>
      <c r="D30" s="183"/>
      <c r="E30" s="479"/>
      <c r="F30" s="162"/>
      <c r="G30" s="506"/>
      <c r="H30" s="479"/>
      <c r="I30" s="162"/>
      <c r="J30" s="363"/>
      <c r="K30" s="520"/>
      <c r="L30" s="162"/>
      <c r="M30" s="418">
        <f>+G30+J30</f>
        <v>0</v>
      </c>
    </row>
    <row r="31" spans="1:13" ht="21" customHeight="1" outlineLevel="3">
      <c r="A31" s="290">
        <v>2</v>
      </c>
      <c r="B31" s="139">
        <v>23</v>
      </c>
      <c r="C31" s="139">
        <v>2310</v>
      </c>
      <c r="D31" s="183" t="s">
        <v>111</v>
      </c>
      <c r="E31" s="479">
        <f t="shared" si="0"/>
        <v>115</v>
      </c>
      <c r="F31" s="162">
        <v>115</v>
      </c>
      <c r="G31" s="506"/>
      <c r="H31" s="479"/>
      <c r="I31" s="162"/>
      <c r="J31" s="363"/>
      <c r="K31" s="514">
        <f>+L31+M31</f>
        <v>115</v>
      </c>
      <c r="L31" s="162">
        <f>+F31+I31</f>
        <v>115</v>
      </c>
      <c r="M31" s="418">
        <f>+G31+J31</f>
        <v>0</v>
      </c>
    </row>
    <row r="32" spans="1:13" ht="21" customHeight="1" outlineLevel="3">
      <c r="A32" s="290">
        <v>2</v>
      </c>
      <c r="B32" s="139">
        <v>23</v>
      </c>
      <c r="C32" s="139">
        <v>2321</v>
      </c>
      <c r="D32" s="183" t="s">
        <v>418</v>
      </c>
      <c r="E32" s="479">
        <f t="shared" si="0"/>
        <v>360</v>
      </c>
      <c r="F32" s="162">
        <v>360</v>
      </c>
      <c r="G32" s="506"/>
      <c r="H32" s="479"/>
      <c r="I32" s="162"/>
      <c r="J32" s="363"/>
      <c r="K32" s="520">
        <f>+L32+M32</f>
        <v>360</v>
      </c>
      <c r="L32" s="162">
        <f>+F32+I32</f>
        <v>360</v>
      </c>
      <c r="M32" s="418">
        <f>+G32+J32</f>
        <v>0</v>
      </c>
    </row>
    <row r="33" spans="1:13" ht="21" customHeight="1" outlineLevel="3">
      <c r="A33" s="290">
        <v>2</v>
      </c>
      <c r="B33" s="139">
        <v>23</v>
      </c>
      <c r="C33" s="139">
        <v>2399</v>
      </c>
      <c r="D33" s="183" t="s">
        <v>279</v>
      </c>
      <c r="E33" s="479">
        <f t="shared" si="0"/>
        <v>100</v>
      </c>
      <c r="F33" s="162">
        <v>100</v>
      </c>
      <c r="G33" s="506"/>
      <c r="H33" s="479"/>
      <c r="I33" s="162"/>
      <c r="J33" s="363"/>
      <c r="K33" s="514">
        <f>+L33+M33</f>
        <v>100</v>
      </c>
      <c r="L33" s="162">
        <f>+F33+I33</f>
        <v>100</v>
      </c>
      <c r="M33" s="418">
        <f>+G33+J33</f>
        <v>0</v>
      </c>
    </row>
    <row r="34" spans="1:13" ht="21" customHeight="1" outlineLevel="2">
      <c r="A34" s="376" t="s">
        <v>112</v>
      </c>
      <c r="B34" s="141"/>
      <c r="C34" s="141"/>
      <c r="D34" s="142"/>
      <c r="E34" s="478">
        <f>SUM(E31:E33)</f>
        <v>575</v>
      </c>
      <c r="F34" s="166">
        <f>SUM(F31:F33)</f>
        <v>575</v>
      </c>
      <c r="G34" s="509">
        <f>SUM(G31:G33)</f>
        <v>0</v>
      </c>
      <c r="H34" s="478"/>
      <c r="I34" s="166"/>
      <c r="J34" s="367"/>
      <c r="K34" s="519">
        <f>SUM(K31:K33)</f>
        <v>575</v>
      </c>
      <c r="L34" s="166">
        <f>SUM(L31:L33)</f>
        <v>575</v>
      </c>
      <c r="M34" s="421">
        <f>SUM(M31:M33)</f>
        <v>0</v>
      </c>
    </row>
    <row r="35" spans="1:13" ht="21" customHeight="1" outlineLevel="2" thickBot="1">
      <c r="A35" s="378"/>
      <c r="B35" s="189"/>
      <c r="C35" s="189"/>
      <c r="D35" s="470"/>
      <c r="E35" s="480"/>
      <c r="F35" s="194"/>
      <c r="G35" s="511"/>
      <c r="H35" s="480"/>
      <c r="I35" s="194"/>
      <c r="J35" s="527"/>
      <c r="K35" s="521"/>
      <c r="L35" s="194"/>
      <c r="M35" s="422"/>
    </row>
    <row r="36" spans="1:13" ht="21" customHeight="1" outlineLevel="1" thickBot="1" thickTop="1">
      <c r="A36" s="369" t="s">
        <v>113</v>
      </c>
      <c r="B36" s="152"/>
      <c r="C36" s="152"/>
      <c r="D36" s="184"/>
      <c r="E36" s="474">
        <f>+E24+E29+E34</f>
        <v>52220</v>
      </c>
      <c r="F36" s="167">
        <f>+F24+F29+F34</f>
        <v>50692</v>
      </c>
      <c r="G36" s="504">
        <f>+G24+G29+G34</f>
        <v>1528</v>
      </c>
      <c r="H36" s="474"/>
      <c r="I36" s="167"/>
      <c r="J36" s="364"/>
      <c r="K36" s="515">
        <f>+K24+K29+K34</f>
        <v>52220</v>
      </c>
      <c r="L36" s="167">
        <f>+L24+L29+L34</f>
        <v>50692</v>
      </c>
      <c r="M36" s="423">
        <f>+M24+M29+M34</f>
        <v>1528</v>
      </c>
    </row>
    <row r="37" spans="1:13" ht="21" customHeight="1" outlineLevel="1" thickTop="1">
      <c r="A37" s="379"/>
      <c r="B37" s="151"/>
      <c r="C37" s="151"/>
      <c r="D37" s="187"/>
      <c r="E37" s="473"/>
      <c r="F37" s="162"/>
      <c r="G37" s="506"/>
      <c r="H37" s="473"/>
      <c r="I37" s="162"/>
      <c r="J37" s="363"/>
      <c r="K37" s="514"/>
      <c r="L37" s="162"/>
      <c r="M37" s="418"/>
    </row>
    <row r="38" spans="1:13" ht="21" customHeight="1" outlineLevel="1">
      <c r="A38" s="300">
        <v>3</v>
      </c>
      <c r="B38" s="151">
        <v>31</v>
      </c>
      <c r="C38" s="151">
        <v>3111</v>
      </c>
      <c r="D38" s="187" t="s">
        <v>114</v>
      </c>
      <c r="E38" s="473">
        <f t="shared" si="0"/>
        <v>1194</v>
      </c>
      <c r="F38" s="162"/>
      <c r="G38" s="506">
        <v>1194</v>
      </c>
      <c r="H38" s="473"/>
      <c r="I38" s="162"/>
      <c r="J38" s="363"/>
      <c r="K38" s="514">
        <f>+L38+M38</f>
        <v>1194</v>
      </c>
      <c r="L38" s="162">
        <f>+F38+I38</f>
        <v>0</v>
      </c>
      <c r="M38" s="418">
        <f>+G38+J38</f>
        <v>1194</v>
      </c>
    </row>
    <row r="39" spans="1:13" ht="21" customHeight="1" outlineLevel="3">
      <c r="A39" s="290">
        <v>3</v>
      </c>
      <c r="B39" s="139">
        <v>31</v>
      </c>
      <c r="C39" s="139">
        <v>3113</v>
      </c>
      <c r="D39" s="183" t="s">
        <v>115</v>
      </c>
      <c r="E39" s="473">
        <f t="shared" si="0"/>
        <v>7973</v>
      </c>
      <c r="F39" s="162">
        <v>4369</v>
      </c>
      <c r="G39" s="506">
        <v>3604</v>
      </c>
      <c r="H39" s="479"/>
      <c r="I39" s="162"/>
      <c r="J39" s="363"/>
      <c r="K39" s="520">
        <f>+L39+M39</f>
        <v>7973</v>
      </c>
      <c r="L39" s="162">
        <f>+F39+I39</f>
        <v>4369</v>
      </c>
      <c r="M39" s="418">
        <f>+G39+J39</f>
        <v>3604</v>
      </c>
    </row>
    <row r="40" spans="1:13" ht="21" customHeight="1" outlineLevel="2">
      <c r="A40" s="376" t="s">
        <v>438</v>
      </c>
      <c r="B40" s="141"/>
      <c r="C40" s="141"/>
      <c r="D40" s="142"/>
      <c r="E40" s="478">
        <f>SUM(E38:E39)</f>
        <v>9167</v>
      </c>
      <c r="F40" s="166">
        <f>SUM(F38:F39)</f>
        <v>4369</v>
      </c>
      <c r="G40" s="509">
        <f>SUM(G38:G39)</f>
        <v>4798</v>
      </c>
      <c r="H40" s="478"/>
      <c r="I40" s="166"/>
      <c r="J40" s="367"/>
      <c r="K40" s="519">
        <f>SUM(K38:K39)</f>
        <v>9167</v>
      </c>
      <c r="L40" s="166">
        <f>SUM(L38:L39)</f>
        <v>4369</v>
      </c>
      <c r="M40" s="421">
        <f>SUM(M38:M39)</f>
        <v>4798</v>
      </c>
    </row>
    <row r="41" spans="1:13" ht="21" customHeight="1" outlineLevel="2">
      <c r="A41" s="377"/>
      <c r="B41" s="139"/>
      <c r="C41" s="139"/>
      <c r="D41" s="183"/>
      <c r="E41" s="479"/>
      <c r="F41" s="162"/>
      <c r="G41" s="506"/>
      <c r="H41" s="479"/>
      <c r="I41" s="162"/>
      <c r="J41" s="363"/>
      <c r="K41" s="520"/>
      <c r="L41" s="162"/>
      <c r="M41" s="418"/>
    </row>
    <row r="42" spans="1:13" ht="21" customHeight="1" outlineLevel="2">
      <c r="A42" s="290">
        <v>3</v>
      </c>
      <c r="B42" s="139">
        <v>33</v>
      </c>
      <c r="C42" s="139">
        <v>3311</v>
      </c>
      <c r="D42" s="183" t="s">
        <v>206</v>
      </c>
      <c r="E42" s="479">
        <f t="shared" si="0"/>
        <v>99024</v>
      </c>
      <c r="F42" s="162">
        <v>99024</v>
      </c>
      <c r="G42" s="506"/>
      <c r="H42" s="479"/>
      <c r="I42" s="162"/>
      <c r="J42" s="363"/>
      <c r="K42" s="520">
        <f aca="true" t="shared" si="3" ref="K42:K52">+L42+M42</f>
        <v>99024</v>
      </c>
      <c r="L42" s="162">
        <f aca="true" t="shared" si="4" ref="L42:L52">+F42+I42</f>
        <v>99024</v>
      </c>
      <c r="M42" s="418">
        <f aca="true" t="shared" si="5" ref="M42:M47">+G42+J42</f>
        <v>0</v>
      </c>
    </row>
    <row r="43" spans="1:13" ht="21" customHeight="1" outlineLevel="2">
      <c r="A43" s="290">
        <v>3</v>
      </c>
      <c r="B43" s="139">
        <v>33</v>
      </c>
      <c r="C43" s="139">
        <v>3312</v>
      </c>
      <c r="D43" s="183" t="s">
        <v>232</v>
      </c>
      <c r="E43" s="479">
        <f t="shared" si="0"/>
        <v>3600</v>
      </c>
      <c r="F43" s="162">
        <v>3600</v>
      </c>
      <c r="G43" s="506"/>
      <c r="H43" s="479"/>
      <c r="I43" s="162"/>
      <c r="J43" s="363"/>
      <c r="K43" s="520">
        <f t="shared" si="3"/>
        <v>3600</v>
      </c>
      <c r="L43" s="162">
        <f t="shared" si="4"/>
        <v>3600</v>
      </c>
      <c r="M43" s="418">
        <f t="shared" si="5"/>
        <v>0</v>
      </c>
    </row>
    <row r="44" spans="1:13" ht="21" customHeight="1" outlineLevel="2">
      <c r="A44" s="290">
        <v>3</v>
      </c>
      <c r="B44" s="139">
        <v>33</v>
      </c>
      <c r="C44" s="139">
        <v>3313</v>
      </c>
      <c r="D44" s="183" t="s">
        <v>306</v>
      </c>
      <c r="E44" s="479">
        <f t="shared" si="0"/>
        <v>228</v>
      </c>
      <c r="F44" s="162"/>
      <c r="G44" s="506">
        <v>228</v>
      </c>
      <c r="H44" s="479"/>
      <c r="I44" s="162"/>
      <c r="J44" s="363"/>
      <c r="K44" s="520">
        <f t="shared" si="3"/>
        <v>228</v>
      </c>
      <c r="L44" s="162">
        <f t="shared" si="4"/>
        <v>0</v>
      </c>
      <c r="M44" s="418">
        <f t="shared" si="5"/>
        <v>228</v>
      </c>
    </row>
    <row r="45" spans="1:13" ht="21" customHeight="1" outlineLevel="2">
      <c r="A45" s="290">
        <v>3</v>
      </c>
      <c r="B45" s="139">
        <v>33</v>
      </c>
      <c r="C45" s="139">
        <v>3314</v>
      </c>
      <c r="D45" s="183" t="s">
        <v>207</v>
      </c>
      <c r="E45" s="479">
        <f t="shared" si="0"/>
        <v>2583</v>
      </c>
      <c r="F45" s="162">
        <v>2583</v>
      </c>
      <c r="G45" s="506"/>
      <c r="H45" s="479"/>
      <c r="I45" s="162"/>
      <c r="J45" s="363"/>
      <c r="K45" s="520">
        <f t="shared" si="3"/>
        <v>2583</v>
      </c>
      <c r="L45" s="162">
        <f t="shared" si="4"/>
        <v>2583</v>
      </c>
      <c r="M45" s="418">
        <f t="shared" si="5"/>
        <v>0</v>
      </c>
    </row>
    <row r="46" spans="1:13" ht="21" customHeight="1" outlineLevel="2">
      <c r="A46" s="290">
        <v>3</v>
      </c>
      <c r="B46" s="139">
        <v>33</v>
      </c>
      <c r="C46" s="139">
        <v>3315</v>
      </c>
      <c r="D46" s="183" t="s">
        <v>208</v>
      </c>
      <c r="E46" s="479">
        <f t="shared" si="0"/>
        <v>4757</v>
      </c>
      <c r="F46" s="162">
        <v>4757</v>
      </c>
      <c r="G46" s="506"/>
      <c r="H46" s="479"/>
      <c r="I46" s="162"/>
      <c r="J46" s="363"/>
      <c r="K46" s="520">
        <f t="shared" si="3"/>
        <v>4757</v>
      </c>
      <c r="L46" s="162">
        <f t="shared" si="4"/>
        <v>4757</v>
      </c>
      <c r="M46" s="418">
        <f t="shared" si="5"/>
        <v>0</v>
      </c>
    </row>
    <row r="47" spans="1:13" ht="21" customHeight="1" outlineLevel="2">
      <c r="A47" s="290">
        <v>3</v>
      </c>
      <c r="B47" s="139">
        <v>33</v>
      </c>
      <c r="C47" s="139">
        <v>3317</v>
      </c>
      <c r="D47" s="183" t="s">
        <v>280</v>
      </c>
      <c r="E47" s="479">
        <f t="shared" si="0"/>
        <v>3134</v>
      </c>
      <c r="F47" s="162">
        <v>3134</v>
      </c>
      <c r="G47" s="506"/>
      <c r="H47" s="479"/>
      <c r="I47" s="162"/>
      <c r="J47" s="363"/>
      <c r="K47" s="520">
        <f t="shared" si="3"/>
        <v>3134</v>
      </c>
      <c r="L47" s="162">
        <f t="shared" si="4"/>
        <v>3134</v>
      </c>
      <c r="M47" s="418">
        <f t="shared" si="5"/>
        <v>0</v>
      </c>
    </row>
    <row r="48" spans="1:13" ht="21" customHeight="1" outlineLevel="3">
      <c r="A48" s="290">
        <v>3</v>
      </c>
      <c r="B48" s="139">
        <v>33</v>
      </c>
      <c r="C48" s="139">
        <v>3319</v>
      </c>
      <c r="D48" s="183" t="s">
        <v>260</v>
      </c>
      <c r="E48" s="479">
        <f t="shared" si="0"/>
        <v>1056</v>
      </c>
      <c r="F48" s="162">
        <v>50</v>
      </c>
      <c r="G48" s="506">
        <v>1006</v>
      </c>
      <c r="H48" s="479">
        <f>+I48+J48</f>
        <v>0</v>
      </c>
      <c r="I48" s="162"/>
      <c r="J48" s="363"/>
      <c r="K48" s="520">
        <f t="shared" si="3"/>
        <v>1056</v>
      </c>
      <c r="L48" s="162">
        <f t="shared" si="4"/>
        <v>50</v>
      </c>
      <c r="M48" s="418">
        <f>+G48+J48</f>
        <v>1006</v>
      </c>
    </row>
    <row r="49" spans="1:13" ht="21" customHeight="1" outlineLevel="3">
      <c r="A49" s="290">
        <v>3</v>
      </c>
      <c r="B49" s="139">
        <v>33</v>
      </c>
      <c r="C49" s="139">
        <v>3322</v>
      </c>
      <c r="D49" s="183" t="s">
        <v>116</v>
      </c>
      <c r="E49" s="479">
        <f t="shared" si="0"/>
        <v>747</v>
      </c>
      <c r="F49" s="162">
        <v>100</v>
      </c>
      <c r="G49" s="506">
        <v>647</v>
      </c>
      <c r="H49" s="479"/>
      <c r="I49" s="162"/>
      <c r="J49" s="363"/>
      <c r="K49" s="520">
        <f t="shared" si="3"/>
        <v>747</v>
      </c>
      <c r="L49" s="162">
        <f t="shared" si="4"/>
        <v>100</v>
      </c>
      <c r="M49" s="418">
        <f>+G49+J49</f>
        <v>647</v>
      </c>
    </row>
    <row r="50" spans="1:13" ht="21" customHeight="1" outlineLevel="3">
      <c r="A50" s="290">
        <v>3</v>
      </c>
      <c r="B50" s="139">
        <v>33</v>
      </c>
      <c r="C50" s="139">
        <v>3349</v>
      </c>
      <c r="D50" s="188" t="s">
        <v>281</v>
      </c>
      <c r="E50" s="479">
        <f t="shared" si="0"/>
        <v>1353</v>
      </c>
      <c r="F50" s="162"/>
      <c r="G50" s="506">
        <v>1353</v>
      </c>
      <c r="H50" s="479"/>
      <c r="I50" s="162"/>
      <c r="J50" s="363"/>
      <c r="K50" s="520">
        <f t="shared" si="3"/>
        <v>1353</v>
      </c>
      <c r="L50" s="162">
        <f t="shared" si="4"/>
        <v>0</v>
      </c>
      <c r="M50" s="418">
        <f>+G50+J50</f>
        <v>1353</v>
      </c>
    </row>
    <row r="51" spans="1:13" ht="21" customHeight="1" outlineLevel="3">
      <c r="A51" s="290">
        <v>3</v>
      </c>
      <c r="B51" s="139">
        <v>33</v>
      </c>
      <c r="C51" s="139">
        <v>3392</v>
      </c>
      <c r="D51" s="188" t="s">
        <v>117</v>
      </c>
      <c r="E51" s="479">
        <f t="shared" si="0"/>
        <v>4129</v>
      </c>
      <c r="F51" s="162"/>
      <c r="G51" s="506">
        <v>4129</v>
      </c>
      <c r="H51" s="479"/>
      <c r="I51" s="162"/>
      <c r="J51" s="363"/>
      <c r="K51" s="520">
        <f t="shared" si="3"/>
        <v>4129</v>
      </c>
      <c r="L51" s="162">
        <f t="shared" si="4"/>
        <v>0</v>
      </c>
      <c r="M51" s="418">
        <f>+G51+J51</f>
        <v>4129</v>
      </c>
    </row>
    <row r="52" spans="1:13" ht="21" customHeight="1" outlineLevel="3">
      <c r="A52" s="290">
        <v>3</v>
      </c>
      <c r="B52" s="139">
        <v>33</v>
      </c>
      <c r="C52" s="139">
        <v>3399</v>
      </c>
      <c r="D52" s="188" t="s">
        <v>382</v>
      </c>
      <c r="E52" s="479">
        <f t="shared" si="0"/>
        <v>807</v>
      </c>
      <c r="F52" s="162"/>
      <c r="G52" s="506">
        <v>807</v>
      </c>
      <c r="H52" s="479"/>
      <c r="I52" s="162"/>
      <c r="J52" s="363"/>
      <c r="K52" s="520">
        <f t="shared" si="3"/>
        <v>807</v>
      </c>
      <c r="L52" s="162">
        <f t="shared" si="4"/>
        <v>0</v>
      </c>
      <c r="M52" s="418">
        <f>+G52+J52</f>
        <v>807</v>
      </c>
    </row>
    <row r="53" spans="1:13" ht="21" customHeight="1" outlineLevel="2">
      <c r="A53" s="376" t="s">
        <v>118</v>
      </c>
      <c r="B53" s="141"/>
      <c r="C53" s="141"/>
      <c r="D53" s="148"/>
      <c r="E53" s="478">
        <f>SUM(E42:E52)</f>
        <v>121418</v>
      </c>
      <c r="F53" s="166">
        <f>SUM(F42:F52)</f>
        <v>113248</v>
      </c>
      <c r="G53" s="509">
        <f>SUM(G42:G52)</f>
        <v>8170</v>
      </c>
      <c r="H53" s="478">
        <f>+I53+J53</f>
        <v>0</v>
      </c>
      <c r="I53" s="166"/>
      <c r="J53" s="367">
        <f>SUM(J42:J52)</f>
        <v>0</v>
      </c>
      <c r="K53" s="519">
        <f>SUM(K42:K52)</f>
        <v>121418</v>
      </c>
      <c r="L53" s="166">
        <f>SUM(L42:L52)</f>
        <v>113248</v>
      </c>
      <c r="M53" s="421">
        <f>SUM(M42:M52)</f>
        <v>8170</v>
      </c>
    </row>
    <row r="54" spans="1:13" ht="21" customHeight="1" outlineLevel="2">
      <c r="A54" s="377"/>
      <c r="B54" s="139"/>
      <c r="C54" s="139"/>
      <c r="D54" s="188"/>
      <c r="E54" s="479"/>
      <c r="F54" s="162"/>
      <c r="G54" s="506"/>
      <c r="H54" s="479"/>
      <c r="I54" s="162"/>
      <c r="J54" s="363"/>
      <c r="K54" s="520"/>
      <c r="L54" s="162"/>
      <c r="M54" s="418"/>
    </row>
    <row r="55" spans="1:13" ht="21" customHeight="1" outlineLevel="2">
      <c r="A55" s="290">
        <v>3</v>
      </c>
      <c r="B55" s="139">
        <v>34</v>
      </c>
      <c r="C55" s="139">
        <v>3412</v>
      </c>
      <c r="D55" s="188" t="s">
        <v>296</v>
      </c>
      <c r="E55" s="479">
        <f t="shared" si="0"/>
        <v>1352</v>
      </c>
      <c r="F55" s="162"/>
      <c r="G55" s="506">
        <v>1352</v>
      </c>
      <c r="H55" s="479"/>
      <c r="I55" s="162"/>
      <c r="J55" s="363"/>
      <c r="K55" s="514">
        <f>+L55+M55</f>
        <v>1352</v>
      </c>
      <c r="L55" s="162">
        <f aca="true" t="shared" si="6" ref="L55:M57">+F55+I55</f>
        <v>0</v>
      </c>
      <c r="M55" s="418">
        <f t="shared" si="6"/>
        <v>1352</v>
      </c>
    </row>
    <row r="56" spans="1:13" ht="21" customHeight="1" outlineLevel="2">
      <c r="A56" s="290">
        <v>3</v>
      </c>
      <c r="B56" s="139">
        <v>34</v>
      </c>
      <c r="C56" s="139">
        <v>3419</v>
      </c>
      <c r="D56" s="188" t="s">
        <v>262</v>
      </c>
      <c r="E56" s="479">
        <f>+F56+G56</f>
        <v>1081</v>
      </c>
      <c r="F56" s="162">
        <v>1081</v>
      </c>
      <c r="G56" s="506"/>
      <c r="H56" s="479"/>
      <c r="I56" s="162"/>
      <c r="J56" s="363"/>
      <c r="K56" s="514">
        <f>+L56+M56</f>
        <v>1081</v>
      </c>
      <c r="L56" s="162">
        <f t="shared" si="6"/>
        <v>1081</v>
      </c>
      <c r="M56" s="418">
        <f>+G56+J56</f>
        <v>0</v>
      </c>
    </row>
    <row r="57" spans="1:13" ht="21" customHeight="1" outlineLevel="2">
      <c r="A57" s="290">
        <v>3</v>
      </c>
      <c r="B57" s="139">
        <v>34</v>
      </c>
      <c r="C57" s="139">
        <v>3429</v>
      </c>
      <c r="D57" s="188" t="s">
        <v>263</v>
      </c>
      <c r="E57" s="479">
        <f t="shared" si="0"/>
        <v>50</v>
      </c>
      <c r="F57" s="162"/>
      <c r="G57" s="506">
        <v>50</v>
      </c>
      <c r="H57" s="479"/>
      <c r="I57" s="162"/>
      <c r="J57" s="363"/>
      <c r="K57" s="514">
        <f>+L57+M57</f>
        <v>50</v>
      </c>
      <c r="L57" s="162">
        <f t="shared" si="6"/>
        <v>0</v>
      </c>
      <c r="M57" s="418">
        <f t="shared" si="6"/>
        <v>50</v>
      </c>
    </row>
    <row r="58" spans="1:13" ht="21" customHeight="1" outlineLevel="2">
      <c r="A58" s="376" t="s">
        <v>120</v>
      </c>
      <c r="B58" s="141"/>
      <c r="C58" s="141"/>
      <c r="D58" s="148"/>
      <c r="E58" s="478">
        <f>SUM(E55:E57)</f>
        <v>2483</v>
      </c>
      <c r="F58" s="166">
        <f>SUM(F55:F57)</f>
        <v>1081</v>
      </c>
      <c r="G58" s="509">
        <f>SUM(G55:G57)</f>
        <v>1402</v>
      </c>
      <c r="H58" s="478"/>
      <c r="I58" s="166"/>
      <c r="J58" s="367"/>
      <c r="K58" s="519">
        <f>SUM(K55:K57)</f>
        <v>2483</v>
      </c>
      <c r="L58" s="166">
        <f>SUM(L55:L57)</f>
        <v>1081</v>
      </c>
      <c r="M58" s="421">
        <f>SUM(M55:M57)</f>
        <v>1402</v>
      </c>
    </row>
    <row r="59" spans="1:13" ht="21" customHeight="1" outlineLevel="2">
      <c r="A59" s="377"/>
      <c r="B59" s="139"/>
      <c r="C59" s="139"/>
      <c r="D59" s="188"/>
      <c r="E59" s="479"/>
      <c r="F59" s="162"/>
      <c r="G59" s="506"/>
      <c r="H59" s="479"/>
      <c r="I59" s="162"/>
      <c r="J59" s="363"/>
      <c r="K59" s="520"/>
      <c r="L59" s="162"/>
      <c r="M59" s="418"/>
    </row>
    <row r="60" spans="1:13" ht="21" customHeight="1" outlineLevel="3">
      <c r="A60" s="290">
        <v>3</v>
      </c>
      <c r="B60" s="139">
        <v>35</v>
      </c>
      <c r="C60" s="139">
        <v>3511</v>
      </c>
      <c r="D60" s="183" t="s">
        <v>282</v>
      </c>
      <c r="E60" s="479">
        <f t="shared" si="0"/>
        <v>9103</v>
      </c>
      <c r="F60" s="162">
        <v>3284</v>
      </c>
      <c r="G60" s="506">
        <v>5819</v>
      </c>
      <c r="H60" s="479"/>
      <c r="I60" s="162"/>
      <c r="J60" s="363"/>
      <c r="K60" s="520">
        <f>+L60+M60</f>
        <v>9103</v>
      </c>
      <c r="L60" s="162">
        <f>+F60+I60</f>
        <v>3284</v>
      </c>
      <c r="M60" s="418">
        <f>+G60+J60</f>
        <v>5819</v>
      </c>
    </row>
    <row r="61" spans="1:13" ht="21" customHeight="1" outlineLevel="3">
      <c r="A61" s="290">
        <v>3</v>
      </c>
      <c r="B61" s="139">
        <v>35</v>
      </c>
      <c r="C61" s="139">
        <v>3529</v>
      </c>
      <c r="D61" s="183" t="s">
        <v>264</v>
      </c>
      <c r="E61" s="479">
        <f t="shared" si="0"/>
        <v>2900</v>
      </c>
      <c r="F61" s="162">
        <v>2900</v>
      </c>
      <c r="G61" s="506"/>
      <c r="H61" s="479"/>
      <c r="I61" s="162"/>
      <c r="J61" s="363"/>
      <c r="K61" s="520">
        <f>+L61+M61</f>
        <v>2900</v>
      </c>
      <c r="L61" s="162">
        <f>+F61+I61</f>
        <v>2900</v>
      </c>
      <c r="M61" s="418">
        <f>+G61+J61</f>
        <v>0</v>
      </c>
    </row>
    <row r="62" spans="1:13" ht="21" customHeight="1" outlineLevel="2">
      <c r="A62" s="376" t="s">
        <v>121</v>
      </c>
      <c r="B62" s="141"/>
      <c r="C62" s="141"/>
      <c r="D62" s="142"/>
      <c r="E62" s="478">
        <f aca="true" t="shared" si="7" ref="E62:M62">SUM(E60:E61)</f>
        <v>12003</v>
      </c>
      <c r="F62" s="163">
        <f t="shared" si="7"/>
        <v>6184</v>
      </c>
      <c r="G62" s="507">
        <f t="shared" si="7"/>
        <v>5819</v>
      </c>
      <c r="H62" s="478">
        <f t="shared" si="7"/>
        <v>0</v>
      </c>
      <c r="I62" s="163">
        <f t="shared" si="7"/>
        <v>0</v>
      </c>
      <c r="J62" s="366">
        <f t="shared" si="7"/>
        <v>0</v>
      </c>
      <c r="K62" s="519">
        <f t="shared" si="7"/>
        <v>12003</v>
      </c>
      <c r="L62" s="166">
        <f t="shared" si="7"/>
        <v>6184</v>
      </c>
      <c r="M62" s="419">
        <f t="shared" si="7"/>
        <v>5819</v>
      </c>
    </row>
    <row r="63" spans="1:13" ht="21" customHeight="1" outlineLevel="2">
      <c r="A63" s="377"/>
      <c r="B63" s="139"/>
      <c r="C63" s="139"/>
      <c r="D63" s="183"/>
      <c r="E63" s="479"/>
      <c r="F63" s="162"/>
      <c r="G63" s="506"/>
      <c r="H63" s="479"/>
      <c r="I63" s="162"/>
      <c r="J63" s="363"/>
      <c r="K63" s="520"/>
      <c r="L63" s="162"/>
      <c r="M63" s="418"/>
    </row>
    <row r="64" spans="1:13" ht="21" customHeight="1" outlineLevel="3">
      <c r="A64" s="290">
        <v>3</v>
      </c>
      <c r="B64" s="139">
        <v>36</v>
      </c>
      <c r="C64" s="139">
        <v>3612</v>
      </c>
      <c r="D64" s="183" t="s">
        <v>122</v>
      </c>
      <c r="E64" s="479">
        <f t="shared" si="0"/>
        <v>43578</v>
      </c>
      <c r="F64" s="162">
        <v>40159</v>
      </c>
      <c r="G64" s="506">
        <v>3419</v>
      </c>
      <c r="H64" s="479">
        <f>+I64+J64</f>
        <v>901000</v>
      </c>
      <c r="I64" s="162">
        <v>901000</v>
      </c>
      <c r="J64" s="363"/>
      <c r="K64" s="520">
        <f aca="true" t="shared" si="8" ref="K64:K70">+L64+M64</f>
        <v>944578</v>
      </c>
      <c r="L64" s="162">
        <f aca="true" t="shared" si="9" ref="L64:L70">+F64+I64</f>
        <v>941159</v>
      </c>
      <c r="M64" s="418">
        <f aca="true" t="shared" si="10" ref="M64:M70">+G64+J64</f>
        <v>3419</v>
      </c>
    </row>
    <row r="65" spans="1:13" ht="21" customHeight="1" outlineLevel="3">
      <c r="A65" s="290">
        <v>3</v>
      </c>
      <c r="B65" s="139">
        <v>36</v>
      </c>
      <c r="C65" s="139">
        <v>3613</v>
      </c>
      <c r="D65" s="183" t="s">
        <v>267</v>
      </c>
      <c r="E65" s="479">
        <f t="shared" si="0"/>
        <v>21644</v>
      </c>
      <c r="F65" s="162"/>
      <c r="G65" s="506">
        <v>21644</v>
      </c>
      <c r="H65" s="479">
        <f>+I65+J65</f>
        <v>5</v>
      </c>
      <c r="I65" s="162"/>
      <c r="J65" s="363">
        <v>5</v>
      </c>
      <c r="K65" s="520">
        <f t="shared" si="8"/>
        <v>21649</v>
      </c>
      <c r="L65" s="162">
        <f t="shared" si="9"/>
        <v>0</v>
      </c>
      <c r="M65" s="418">
        <f t="shared" si="10"/>
        <v>21649</v>
      </c>
    </row>
    <row r="66" spans="1:13" ht="21" customHeight="1" outlineLevel="3">
      <c r="A66" s="290">
        <v>3</v>
      </c>
      <c r="B66" s="139">
        <v>36</v>
      </c>
      <c r="C66" s="139">
        <v>3619</v>
      </c>
      <c r="D66" s="183" t="s">
        <v>357</v>
      </c>
      <c r="E66" s="479">
        <f t="shared" si="0"/>
        <v>1725</v>
      </c>
      <c r="F66" s="162">
        <v>1725</v>
      </c>
      <c r="G66" s="506"/>
      <c r="H66" s="479"/>
      <c r="I66" s="162"/>
      <c r="J66" s="363"/>
      <c r="K66" s="520">
        <f t="shared" si="8"/>
        <v>1725</v>
      </c>
      <c r="L66" s="162">
        <f t="shared" si="9"/>
        <v>1725</v>
      </c>
      <c r="M66" s="418">
        <f>+G66+J66</f>
        <v>0</v>
      </c>
    </row>
    <row r="67" spans="1:13" ht="21" customHeight="1" outlineLevel="3">
      <c r="A67" s="290">
        <v>3</v>
      </c>
      <c r="B67" s="139">
        <v>36</v>
      </c>
      <c r="C67" s="139">
        <v>3632</v>
      </c>
      <c r="D67" s="183" t="s">
        <v>123</v>
      </c>
      <c r="E67" s="479">
        <f t="shared" si="0"/>
        <v>14507</v>
      </c>
      <c r="F67" s="162">
        <v>14306</v>
      </c>
      <c r="G67" s="506">
        <v>201</v>
      </c>
      <c r="H67" s="479"/>
      <c r="I67" s="162"/>
      <c r="J67" s="363"/>
      <c r="K67" s="520">
        <f t="shared" si="8"/>
        <v>14507</v>
      </c>
      <c r="L67" s="162">
        <f t="shared" si="9"/>
        <v>14306</v>
      </c>
      <c r="M67" s="418">
        <f t="shared" si="10"/>
        <v>201</v>
      </c>
    </row>
    <row r="68" spans="1:13" ht="21" customHeight="1" outlineLevel="3">
      <c r="A68" s="290">
        <v>3</v>
      </c>
      <c r="B68" s="139">
        <v>36</v>
      </c>
      <c r="C68" s="139">
        <v>3636</v>
      </c>
      <c r="D68" s="183" t="s">
        <v>269</v>
      </c>
      <c r="E68" s="479">
        <f t="shared" si="0"/>
        <v>700</v>
      </c>
      <c r="F68" s="162">
        <v>700</v>
      </c>
      <c r="G68" s="506"/>
      <c r="H68" s="479"/>
      <c r="I68" s="162"/>
      <c r="J68" s="363"/>
      <c r="K68" s="520">
        <f t="shared" si="8"/>
        <v>700</v>
      </c>
      <c r="L68" s="162">
        <f t="shared" si="9"/>
        <v>700</v>
      </c>
      <c r="M68" s="418">
        <f>+G68+J68</f>
        <v>0</v>
      </c>
    </row>
    <row r="69" spans="1:13" ht="21" customHeight="1" outlineLevel="3">
      <c r="A69" s="290">
        <v>3</v>
      </c>
      <c r="B69" s="139">
        <v>36</v>
      </c>
      <c r="C69" s="139">
        <v>3639</v>
      </c>
      <c r="D69" s="183" t="s">
        <v>283</v>
      </c>
      <c r="E69" s="479">
        <f t="shared" si="0"/>
        <v>126330</v>
      </c>
      <c r="F69" s="162">
        <v>108183</v>
      </c>
      <c r="G69" s="506">
        <v>18147</v>
      </c>
      <c r="H69" s="479">
        <f>+I69+J69</f>
        <v>763200</v>
      </c>
      <c r="I69" s="162">
        <v>763200</v>
      </c>
      <c r="J69" s="363"/>
      <c r="K69" s="520">
        <f t="shared" si="8"/>
        <v>889530</v>
      </c>
      <c r="L69" s="162">
        <f t="shared" si="9"/>
        <v>871383</v>
      </c>
      <c r="M69" s="418">
        <f t="shared" si="10"/>
        <v>18147</v>
      </c>
    </row>
    <row r="70" spans="1:13" ht="21" customHeight="1" outlineLevel="3">
      <c r="A70" s="290">
        <v>3</v>
      </c>
      <c r="B70" s="139">
        <v>36</v>
      </c>
      <c r="C70" s="139">
        <v>3699</v>
      </c>
      <c r="D70" s="183" t="s">
        <v>284</v>
      </c>
      <c r="E70" s="479">
        <f t="shared" si="0"/>
        <v>1208</v>
      </c>
      <c r="F70" s="162"/>
      <c r="G70" s="506">
        <v>1208</v>
      </c>
      <c r="H70" s="479"/>
      <c r="I70" s="162"/>
      <c r="J70" s="363"/>
      <c r="K70" s="520">
        <f t="shared" si="8"/>
        <v>1208</v>
      </c>
      <c r="L70" s="162">
        <f t="shared" si="9"/>
        <v>0</v>
      </c>
      <c r="M70" s="418">
        <f t="shared" si="10"/>
        <v>1208</v>
      </c>
    </row>
    <row r="71" spans="1:13" ht="21" customHeight="1" outlineLevel="2">
      <c r="A71" s="376" t="s">
        <v>124</v>
      </c>
      <c r="B71" s="141"/>
      <c r="C71" s="141"/>
      <c r="D71" s="142"/>
      <c r="E71" s="478">
        <f>SUM(E64:E70)</f>
        <v>209692</v>
      </c>
      <c r="F71" s="163">
        <f>SUM(F64:F70)</f>
        <v>165073</v>
      </c>
      <c r="G71" s="507">
        <f>SUM(G64:G70)</f>
        <v>44619</v>
      </c>
      <c r="H71" s="478">
        <f>+I71+J71</f>
        <v>1664205</v>
      </c>
      <c r="I71" s="163">
        <f>SUM(I64:I69)</f>
        <v>1664200</v>
      </c>
      <c r="J71" s="366">
        <f>SUM(J63:J70)</f>
        <v>5</v>
      </c>
      <c r="K71" s="519">
        <f>SUM(K64:K70)</f>
        <v>1873897</v>
      </c>
      <c r="L71" s="163">
        <f>SUM(L64:L70)</f>
        <v>1829273</v>
      </c>
      <c r="M71" s="419">
        <f>SUM(M64:M70)</f>
        <v>44624</v>
      </c>
    </row>
    <row r="72" spans="1:13" ht="21" customHeight="1" outlineLevel="2">
      <c r="A72" s="377"/>
      <c r="B72" s="139"/>
      <c r="C72" s="139"/>
      <c r="D72" s="183"/>
      <c r="E72" s="479"/>
      <c r="F72" s="162"/>
      <c r="G72" s="506"/>
      <c r="H72" s="479"/>
      <c r="I72" s="162"/>
      <c r="J72" s="363"/>
      <c r="K72" s="520"/>
      <c r="L72" s="162"/>
      <c r="M72" s="418"/>
    </row>
    <row r="73" spans="1:13" ht="21" customHeight="1" outlineLevel="2">
      <c r="A73" s="290">
        <v>3</v>
      </c>
      <c r="B73" s="139">
        <v>37</v>
      </c>
      <c r="C73" s="139">
        <v>3722</v>
      </c>
      <c r="D73" s="183" t="s">
        <v>313</v>
      </c>
      <c r="E73" s="479">
        <f>+F73+G73</f>
        <v>2</v>
      </c>
      <c r="F73" s="162"/>
      <c r="G73" s="506">
        <v>2</v>
      </c>
      <c r="H73" s="479"/>
      <c r="I73" s="162"/>
      <c r="J73" s="363"/>
      <c r="K73" s="520">
        <f>+L73+M73</f>
        <v>2</v>
      </c>
      <c r="L73" s="162">
        <f>+F73+I73</f>
        <v>0</v>
      </c>
      <c r="M73" s="418">
        <f aca="true" t="shared" si="11" ref="L73:M77">+G73+J73</f>
        <v>2</v>
      </c>
    </row>
    <row r="74" spans="1:13" ht="21" customHeight="1" outlineLevel="3">
      <c r="A74" s="290">
        <v>3</v>
      </c>
      <c r="B74" s="139">
        <v>37</v>
      </c>
      <c r="C74" s="139">
        <v>3725</v>
      </c>
      <c r="D74" s="183" t="s">
        <v>285</v>
      </c>
      <c r="E74" s="479">
        <f>+F74+G74</f>
        <v>14400</v>
      </c>
      <c r="F74" s="162">
        <v>14400</v>
      </c>
      <c r="G74" s="506"/>
      <c r="H74" s="479"/>
      <c r="I74" s="162"/>
      <c r="J74" s="363"/>
      <c r="K74" s="520">
        <f>+L74+M74</f>
        <v>14400</v>
      </c>
      <c r="L74" s="162">
        <f t="shared" si="11"/>
        <v>14400</v>
      </c>
      <c r="M74" s="418">
        <f>+G74+J74</f>
        <v>0</v>
      </c>
    </row>
    <row r="75" spans="1:13" ht="21" customHeight="1" outlineLevel="3">
      <c r="A75" s="290">
        <v>3</v>
      </c>
      <c r="B75" s="139">
        <v>37</v>
      </c>
      <c r="C75" s="139">
        <v>3745</v>
      </c>
      <c r="D75" s="183" t="s">
        <v>125</v>
      </c>
      <c r="E75" s="479">
        <f>+F75+G75</f>
        <v>4423</v>
      </c>
      <c r="F75" s="162">
        <v>3036</v>
      </c>
      <c r="G75" s="506">
        <v>1387</v>
      </c>
      <c r="H75" s="479"/>
      <c r="I75" s="162"/>
      <c r="J75" s="363"/>
      <c r="K75" s="520">
        <f>+L75+M75</f>
        <v>4423</v>
      </c>
      <c r="L75" s="162">
        <f t="shared" si="11"/>
        <v>3036</v>
      </c>
      <c r="M75" s="418">
        <f t="shared" si="11"/>
        <v>1387</v>
      </c>
    </row>
    <row r="76" spans="1:13" ht="21" customHeight="1" outlineLevel="3">
      <c r="A76" s="290">
        <v>3</v>
      </c>
      <c r="B76" s="139">
        <v>37</v>
      </c>
      <c r="C76" s="139">
        <v>3749</v>
      </c>
      <c r="D76" s="183" t="s">
        <v>126</v>
      </c>
      <c r="E76" s="479">
        <f>+F76+G76</f>
        <v>600</v>
      </c>
      <c r="F76" s="162">
        <v>600</v>
      </c>
      <c r="G76" s="506"/>
      <c r="H76" s="479"/>
      <c r="I76" s="162"/>
      <c r="J76" s="363"/>
      <c r="K76" s="520">
        <f>+L76+M76</f>
        <v>600</v>
      </c>
      <c r="L76" s="162">
        <f>+F76+I76</f>
        <v>600</v>
      </c>
      <c r="M76" s="418">
        <f>+G76+J76</f>
        <v>0</v>
      </c>
    </row>
    <row r="77" spans="1:13" ht="21" customHeight="1" outlineLevel="3">
      <c r="A77" s="290">
        <v>3</v>
      </c>
      <c r="B77" s="139">
        <v>37</v>
      </c>
      <c r="C77" s="139">
        <v>3792</v>
      </c>
      <c r="D77" s="183" t="s">
        <v>410</v>
      </c>
      <c r="E77" s="479">
        <f>+F77+G77</f>
        <v>70</v>
      </c>
      <c r="F77" s="162"/>
      <c r="G77" s="506">
        <v>70</v>
      </c>
      <c r="H77" s="479"/>
      <c r="I77" s="162"/>
      <c r="J77" s="363"/>
      <c r="K77" s="520">
        <f>+L77+M77</f>
        <v>70</v>
      </c>
      <c r="L77" s="162">
        <f>+F77+I77</f>
        <v>0</v>
      </c>
      <c r="M77" s="418">
        <f t="shared" si="11"/>
        <v>70</v>
      </c>
    </row>
    <row r="78" spans="1:13" ht="21" customHeight="1" outlineLevel="2">
      <c r="A78" s="376" t="s">
        <v>127</v>
      </c>
      <c r="B78" s="141"/>
      <c r="C78" s="141"/>
      <c r="D78" s="142"/>
      <c r="E78" s="478">
        <f>SUM(E73:E77)</f>
        <v>19495</v>
      </c>
      <c r="F78" s="163">
        <f>SUM(F73:F77)</f>
        <v>18036</v>
      </c>
      <c r="G78" s="507">
        <f>SUM(G73:G77)</f>
        <v>1459</v>
      </c>
      <c r="H78" s="478"/>
      <c r="I78" s="163"/>
      <c r="J78" s="366"/>
      <c r="K78" s="519">
        <f>SUM(K73:K77)</f>
        <v>19495</v>
      </c>
      <c r="L78" s="163">
        <f>SUM(L73:L77)</f>
        <v>18036</v>
      </c>
      <c r="M78" s="419">
        <f>SUM(M73:M77)</f>
        <v>1459</v>
      </c>
    </row>
    <row r="79" spans="1:13" ht="21" customHeight="1" outlineLevel="2" thickBot="1">
      <c r="A79" s="380"/>
      <c r="B79" s="145"/>
      <c r="C79" s="145"/>
      <c r="D79" s="147"/>
      <c r="E79" s="481"/>
      <c r="F79" s="192"/>
      <c r="G79" s="508"/>
      <c r="H79" s="481"/>
      <c r="I79" s="192"/>
      <c r="J79" s="525"/>
      <c r="K79" s="522"/>
      <c r="L79" s="192"/>
      <c r="M79" s="499"/>
    </row>
    <row r="80" spans="1:13" ht="21" customHeight="1" outlineLevel="1" thickBot="1" thickTop="1">
      <c r="A80" s="369" t="s">
        <v>128</v>
      </c>
      <c r="B80" s="152"/>
      <c r="C80" s="152"/>
      <c r="D80" s="184"/>
      <c r="E80" s="474">
        <f>+E40+E53+E58+E62+E71+E78</f>
        <v>374258</v>
      </c>
      <c r="F80" s="167">
        <f>+F40+F53+F58+F62+F71+F78</f>
        <v>307991</v>
      </c>
      <c r="G80" s="504">
        <f>+G40+G53+G58+G62+G71+G78</f>
        <v>66267</v>
      </c>
      <c r="H80" s="474">
        <f>+I80+J80</f>
        <v>1664205</v>
      </c>
      <c r="I80" s="167">
        <f>I40+I53+I58+I62+I71+I78</f>
        <v>1664200</v>
      </c>
      <c r="J80" s="364">
        <f>J40+J53+J58+J62+J71+J78</f>
        <v>5</v>
      </c>
      <c r="K80" s="515">
        <f>+K78+K71+K62+K58+K53+K40</f>
        <v>2038463</v>
      </c>
      <c r="L80" s="167">
        <f>+L78+L71+L62+L58+L53+L40</f>
        <v>1972191</v>
      </c>
      <c r="M80" s="423">
        <f>+M78+M71+M62+M58+M53+M40</f>
        <v>66272</v>
      </c>
    </row>
    <row r="81" spans="1:13" ht="21" customHeight="1" outlineLevel="1" thickTop="1">
      <c r="A81" s="379"/>
      <c r="B81" s="151"/>
      <c r="C81" s="151"/>
      <c r="D81" s="187"/>
      <c r="E81" s="473"/>
      <c r="F81" s="162"/>
      <c r="G81" s="506"/>
      <c r="H81" s="473"/>
      <c r="I81" s="162"/>
      <c r="J81" s="363"/>
      <c r="K81" s="514"/>
      <c r="L81" s="162"/>
      <c r="M81" s="418"/>
    </row>
    <row r="82" spans="1:13" ht="21" customHeight="1" outlineLevel="3">
      <c r="A82" s="290">
        <v>4</v>
      </c>
      <c r="B82" s="139">
        <v>43</v>
      </c>
      <c r="C82" s="139">
        <v>4341</v>
      </c>
      <c r="D82" s="183" t="s">
        <v>286</v>
      </c>
      <c r="E82" s="479">
        <f aca="true" t="shared" si="12" ref="E82:E87">+F82+G82</f>
        <v>290</v>
      </c>
      <c r="F82" s="162">
        <v>290</v>
      </c>
      <c r="G82" s="506"/>
      <c r="H82" s="479"/>
      <c r="I82" s="162"/>
      <c r="J82" s="363"/>
      <c r="K82" s="520">
        <f aca="true" t="shared" si="13" ref="K82:K87">+L82+M82</f>
        <v>290</v>
      </c>
      <c r="L82" s="162">
        <f aca="true" t="shared" si="14" ref="L82:M87">+F82+I82</f>
        <v>290</v>
      </c>
      <c r="M82" s="418">
        <f t="shared" si="14"/>
        <v>0</v>
      </c>
    </row>
    <row r="83" spans="1:13" ht="21" customHeight="1" outlineLevel="3">
      <c r="A83" s="290">
        <v>4</v>
      </c>
      <c r="B83" s="139">
        <v>43</v>
      </c>
      <c r="C83" s="139">
        <v>4351</v>
      </c>
      <c r="D83" s="183" t="s">
        <v>337</v>
      </c>
      <c r="E83" s="479">
        <f t="shared" si="12"/>
        <v>21995</v>
      </c>
      <c r="F83" s="162"/>
      <c r="G83" s="506">
        <v>21995</v>
      </c>
      <c r="H83" s="479">
        <f>+I83+J83</f>
        <v>55</v>
      </c>
      <c r="I83" s="162"/>
      <c r="J83" s="363">
        <v>55</v>
      </c>
      <c r="K83" s="520">
        <f t="shared" si="13"/>
        <v>22050</v>
      </c>
      <c r="L83" s="162">
        <f t="shared" si="14"/>
        <v>0</v>
      </c>
      <c r="M83" s="418">
        <f t="shared" si="14"/>
        <v>22050</v>
      </c>
    </row>
    <row r="84" spans="1:13" ht="21" customHeight="1" outlineLevel="3">
      <c r="A84" s="290">
        <v>4</v>
      </c>
      <c r="B84" s="139">
        <v>43</v>
      </c>
      <c r="C84" s="139">
        <v>4356</v>
      </c>
      <c r="D84" s="183" t="s">
        <v>338</v>
      </c>
      <c r="E84" s="479">
        <f t="shared" si="12"/>
        <v>220</v>
      </c>
      <c r="F84" s="162"/>
      <c r="G84" s="506">
        <v>220</v>
      </c>
      <c r="H84" s="479"/>
      <c r="I84" s="162"/>
      <c r="J84" s="363"/>
      <c r="K84" s="520">
        <f t="shared" si="13"/>
        <v>220</v>
      </c>
      <c r="L84" s="162">
        <f t="shared" si="14"/>
        <v>0</v>
      </c>
      <c r="M84" s="418">
        <f t="shared" si="14"/>
        <v>220</v>
      </c>
    </row>
    <row r="85" spans="1:13" ht="21" customHeight="1" outlineLevel="3">
      <c r="A85" s="290">
        <v>4</v>
      </c>
      <c r="B85" s="139">
        <v>43</v>
      </c>
      <c r="C85" s="139">
        <v>4357</v>
      </c>
      <c r="D85" s="183" t="s">
        <v>339</v>
      </c>
      <c r="E85" s="479">
        <f t="shared" si="12"/>
        <v>2720</v>
      </c>
      <c r="F85" s="162">
        <v>2720</v>
      </c>
      <c r="G85" s="506"/>
      <c r="H85" s="479"/>
      <c r="I85" s="162"/>
      <c r="J85" s="363"/>
      <c r="K85" s="520">
        <f t="shared" si="13"/>
        <v>2720</v>
      </c>
      <c r="L85" s="162">
        <f t="shared" si="14"/>
        <v>2720</v>
      </c>
      <c r="M85" s="418">
        <f>+G85+J85</f>
        <v>0</v>
      </c>
    </row>
    <row r="86" spans="1:13" ht="21" customHeight="1" outlineLevel="3">
      <c r="A86" s="290">
        <v>4</v>
      </c>
      <c r="B86" s="139">
        <v>43</v>
      </c>
      <c r="C86" s="139">
        <v>4359</v>
      </c>
      <c r="D86" s="183" t="s">
        <v>340</v>
      </c>
      <c r="E86" s="479">
        <f t="shared" si="12"/>
        <v>1126</v>
      </c>
      <c r="F86" s="162"/>
      <c r="G86" s="506">
        <v>1126</v>
      </c>
      <c r="H86" s="479"/>
      <c r="I86" s="162"/>
      <c r="J86" s="363"/>
      <c r="K86" s="520">
        <f t="shared" si="13"/>
        <v>1126</v>
      </c>
      <c r="L86" s="162">
        <f t="shared" si="14"/>
        <v>0</v>
      </c>
      <c r="M86" s="418">
        <f>+G86+J86</f>
        <v>1126</v>
      </c>
    </row>
    <row r="87" spans="1:13" ht="21" customHeight="1" outlineLevel="3">
      <c r="A87" s="290">
        <v>4</v>
      </c>
      <c r="B87" s="139">
        <v>43</v>
      </c>
      <c r="C87" s="139">
        <v>4373</v>
      </c>
      <c r="D87" s="183" t="s">
        <v>346</v>
      </c>
      <c r="E87" s="479">
        <f t="shared" si="12"/>
        <v>64</v>
      </c>
      <c r="F87" s="162"/>
      <c r="G87" s="506">
        <v>64</v>
      </c>
      <c r="H87" s="479"/>
      <c r="I87" s="162"/>
      <c r="J87" s="363"/>
      <c r="K87" s="520">
        <f t="shared" si="13"/>
        <v>64</v>
      </c>
      <c r="L87" s="162">
        <f t="shared" si="14"/>
        <v>0</v>
      </c>
      <c r="M87" s="418">
        <f t="shared" si="14"/>
        <v>64</v>
      </c>
    </row>
    <row r="88" spans="1:13" ht="21" customHeight="1" outlineLevel="2">
      <c r="A88" s="376" t="s">
        <v>292</v>
      </c>
      <c r="B88" s="141"/>
      <c r="C88" s="141"/>
      <c r="D88" s="142"/>
      <c r="E88" s="478">
        <f aca="true" t="shared" si="15" ref="E88:M88">SUM(E82:E87)</f>
        <v>26415</v>
      </c>
      <c r="F88" s="163">
        <f t="shared" si="15"/>
        <v>3010</v>
      </c>
      <c r="G88" s="507">
        <f t="shared" si="15"/>
        <v>23405</v>
      </c>
      <c r="H88" s="478">
        <f t="shared" si="15"/>
        <v>55</v>
      </c>
      <c r="I88" s="163">
        <f t="shared" si="15"/>
        <v>0</v>
      </c>
      <c r="J88" s="366">
        <f t="shared" si="15"/>
        <v>55</v>
      </c>
      <c r="K88" s="519">
        <f t="shared" si="15"/>
        <v>26470</v>
      </c>
      <c r="L88" s="163">
        <f t="shared" si="15"/>
        <v>3010</v>
      </c>
      <c r="M88" s="419">
        <f t="shared" si="15"/>
        <v>23460</v>
      </c>
    </row>
    <row r="89" spans="1:13" ht="21" customHeight="1" outlineLevel="2" thickBot="1">
      <c r="A89" s="380"/>
      <c r="B89" s="145"/>
      <c r="C89" s="145"/>
      <c r="D89" s="147"/>
      <c r="E89" s="481"/>
      <c r="F89" s="192"/>
      <c r="G89" s="508"/>
      <c r="H89" s="481"/>
      <c r="I89" s="192"/>
      <c r="J89" s="525"/>
      <c r="K89" s="522"/>
      <c r="L89" s="192"/>
      <c r="M89" s="499" t="s">
        <v>334</v>
      </c>
    </row>
    <row r="90" spans="1:13" ht="21" customHeight="1" outlineLevel="1" thickBot="1" thickTop="1">
      <c r="A90" s="369" t="s">
        <v>129</v>
      </c>
      <c r="B90" s="152"/>
      <c r="C90" s="152"/>
      <c r="D90" s="184"/>
      <c r="E90" s="474">
        <f>+E88</f>
        <v>26415</v>
      </c>
      <c r="F90" s="167">
        <f>+F88</f>
        <v>3010</v>
      </c>
      <c r="G90" s="504">
        <f>+G88</f>
        <v>23405</v>
      </c>
      <c r="H90" s="474">
        <f>+I90+J90</f>
        <v>55</v>
      </c>
      <c r="I90" s="167">
        <f>I88</f>
        <v>0</v>
      </c>
      <c r="J90" s="364">
        <f>+J88</f>
        <v>55</v>
      </c>
      <c r="K90" s="515">
        <f>+K88</f>
        <v>26470</v>
      </c>
      <c r="L90" s="167">
        <f>+L88</f>
        <v>3010</v>
      </c>
      <c r="M90" s="423">
        <f>+M88</f>
        <v>23460</v>
      </c>
    </row>
    <row r="91" spans="1:13" ht="21" customHeight="1" outlineLevel="1" thickTop="1">
      <c r="A91" s="379"/>
      <c r="B91" s="151"/>
      <c r="C91" s="151"/>
      <c r="D91" s="187"/>
      <c r="E91" s="473"/>
      <c r="F91" s="162"/>
      <c r="G91" s="506"/>
      <c r="H91" s="473"/>
      <c r="I91" s="162"/>
      <c r="J91" s="363"/>
      <c r="K91" s="514"/>
      <c r="L91" s="162"/>
      <c r="M91" s="418"/>
    </row>
    <row r="92" spans="1:13" ht="21" customHeight="1" outlineLevel="3">
      <c r="A92" s="290">
        <v>5</v>
      </c>
      <c r="B92" s="139">
        <v>52</v>
      </c>
      <c r="C92" s="139">
        <v>5212</v>
      </c>
      <c r="D92" s="183" t="s">
        <v>273</v>
      </c>
      <c r="E92" s="479">
        <f>+F92+G92</f>
        <v>23</v>
      </c>
      <c r="F92" s="162">
        <v>23</v>
      </c>
      <c r="G92" s="506"/>
      <c r="H92" s="479">
        <f>+I92+J92</f>
        <v>40</v>
      </c>
      <c r="I92" s="162"/>
      <c r="J92" s="363">
        <v>40</v>
      </c>
      <c r="K92" s="520">
        <f>+L92+M92</f>
        <v>63</v>
      </c>
      <c r="L92" s="162">
        <f>+F92+I92</f>
        <v>23</v>
      </c>
      <c r="M92" s="418">
        <f>+G92+J92</f>
        <v>40</v>
      </c>
    </row>
    <row r="93" spans="1:13" ht="21" customHeight="1" outlineLevel="2">
      <c r="A93" s="376" t="s">
        <v>236</v>
      </c>
      <c r="B93" s="141"/>
      <c r="C93" s="141"/>
      <c r="D93" s="142"/>
      <c r="E93" s="478">
        <f>SUM(E92)</f>
        <v>23</v>
      </c>
      <c r="F93" s="163">
        <f>+F92</f>
        <v>23</v>
      </c>
      <c r="G93" s="507"/>
      <c r="H93" s="478">
        <f>+I93+J93</f>
        <v>40</v>
      </c>
      <c r="I93" s="163"/>
      <c r="J93" s="366">
        <f>SUM(J92:J92)</f>
        <v>40</v>
      </c>
      <c r="K93" s="519">
        <f>SUM(K92)</f>
        <v>63</v>
      </c>
      <c r="L93" s="163">
        <f>SUM(L92)</f>
        <v>23</v>
      </c>
      <c r="M93" s="419">
        <f>SUM(M92)</f>
        <v>40</v>
      </c>
    </row>
    <row r="94" spans="1:13" ht="21" customHeight="1" outlineLevel="2">
      <c r="A94" s="377"/>
      <c r="B94" s="139"/>
      <c r="C94" s="139"/>
      <c r="D94" s="183"/>
      <c r="E94" s="479"/>
      <c r="F94" s="162"/>
      <c r="G94" s="506"/>
      <c r="H94" s="479"/>
      <c r="I94" s="162"/>
      <c r="J94" s="363"/>
      <c r="K94" s="520"/>
      <c r="L94" s="162"/>
      <c r="M94" s="417"/>
    </row>
    <row r="95" spans="1:13" ht="21" customHeight="1" outlineLevel="3">
      <c r="A95" s="290">
        <v>5</v>
      </c>
      <c r="B95" s="139">
        <v>53</v>
      </c>
      <c r="C95" s="139">
        <v>5311</v>
      </c>
      <c r="D95" s="183" t="s">
        <v>130</v>
      </c>
      <c r="E95" s="479">
        <f>+F95+G95</f>
        <v>28157</v>
      </c>
      <c r="F95" s="162">
        <v>27970</v>
      </c>
      <c r="G95" s="506">
        <v>187</v>
      </c>
      <c r="H95" s="479">
        <f>+I95+J95</f>
        <v>80</v>
      </c>
      <c r="I95" s="162">
        <v>80</v>
      </c>
      <c r="J95" s="363"/>
      <c r="K95" s="520">
        <f>+L95+M95</f>
        <v>28237</v>
      </c>
      <c r="L95" s="162">
        <f>+F95+I95</f>
        <v>28050</v>
      </c>
      <c r="M95" s="418">
        <f>+G95+J95</f>
        <v>187</v>
      </c>
    </row>
    <row r="96" spans="1:13" ht="21" customHeight="1" outlineLevel="2">
      <c r="A96" s="376" t="s">
        <v>131</v>
      </c>
      <c r="B96" s="141"/>
      <c r="C96" s="141"/>
      <c r="D96" s="142"/>
      <c r="E96" s="478">
        <f>SUM(E95)</f>
        <v>28157</v>
      </c>
      <c r="F96" s="163">
        <f>+F95</f>
        <v>27970</v>
      </c>
      <c r="G96" s="507">
        <f>+G95</f>
        <v>187</v>
      </c>
      <c r="H96" s="478">
        <f>+I96+J96</f>
        <v>80</v>
      </c>
      <c r="I96" s="163">
        <f>SUM(I95)</f>
        <v>80</v>
      </c>
      <c r="J96" s="366"/>
      <c r="K96" s="519">
        <f>SUM(K95)</f>
        <v>28237</v>
      </c>
      <c r="L96" s="163">
        <f>SUM(L95)</f>
        <v>28050</v>
      </c>
      <c r="M96" s="419">
        <f>SUM(M95)</f>
        <v>187</v>
      </c>
    </row>
    <row r="97" spans="1:13" ht="21" customHeight="1" outlineLevel="2">
      <c r="A97" s="416"/>
      <c r="B97" s="185"/>
      <c r="C97" s="185"/>
      <c r="D97" s="186"/>
      <c r="E97" s="482"/>
      <c r="F97" s="164"/>
      <c r="G97" s="505"/>
      <c r="H97" s="482"/>
      <c r="I97" s="164"/>
      <c r="J97" s="365"/>
      <c r="K97" s="523"/>
      <c r="L97" s="164"/>
      <c r="M97" s="420"/>
    </row>
    <row r="98" spans="1:13" ht="21" customHeight="1" outlineLevel="2">
      <c r="A98" s="290">
        <v>5</v>
      </c>
      <c r="B98" s="139">
        <v>55</v>
      </c>
      <c r="C98" s="139">
        <v>5512</v>
      </c>
      <c r="D98" s="183" t="s">
        <v>311</v>
      </c>
      <c r="E98" s="479">
        <f>+F98+G98</f>
        <v>130</v>
      </c>
      <c r="F98" s="162"/>
      <c r="G98" s="506">
        <v>130</v>
      </c>
      <c r="H98" s="479"/>
      <c r="I98" s="162"/>
      <c r="J98" s="363"/>
      <c r="K98" s="520">
        <f>+L98+M98</f>
        <v>130</v>
      </c>
      <c r="L98" s="162">
        <f>+F98+I98</f>
        <v>0</v>
      </c>
      <c r="M98" s="418">
        <f>+G98+J98</f>
        <v>130</v>
      </c>
    </row>
    <row r="99" spans="1:13" ht="21" customHeight="1" outlineLevel="2">
      <c r="A99" s="376" t="s">
        <v>312</v>
      </c>
      <c r="B99" s="141"/>
      <c r="C99" s="141"/>
      <c r="D99" s="142"/>
      <c r="E99" s="478">
        <f>SUM(E98)</f>
        <v>130</v>
      </c>
      <c r="F99" s="163">
        <f>+F98</f>
        <v>0</v>
      </c>
      <c r="G99" s="507">
        <f>G98</f>
        <v>130</v>
      </c>
      <c r="H99" s="478"/>
      <c r="I99" s="163"/>
      <c r="J99" s="366"/>
      <c r="K99" s="519">
        <f>SUM(K98)</f>
        <v>130</v>
      </c>
      <c r="L99" s="163">
        <f>SUM(L98)</f>
        <v>0</v>
      </c>
      <c r="M99" s="421">
        <f>SUM(M98)</f>
        <v>130</v>
      </c>
    </row>
    <row r="100" spans="1:13" ht="21" customHeight="1" outlineLevel="2" thickBot="1">
      <c r="A100" s="378"/>
      <c r="B100" s="189"/>
      <c r="C100" s="189"/>
      <c r="D100" s="470"/>
      <c r="E100" s="480"/>
      <c r="F100" s="194"/>
      <c r="G100" s="511"/>
      <c r="H100" s="480"/>
      <c r="I100" s="194"/>
      <c r="J100" s="527"/>
      <c r="K100" s="521"/>
      <c r="L100" s="194"/>
      <c r="M100" s="422"/>
    </row>
    <row r="101" spans="1:13" ht="21" customHeight="1" outlineLevel="1" thickBot="1" thickTop="1">
      <c r="A101" s="369" t="s">
        <v>132</v>
      </c>
      <c r="B101" s="152"/>
      <c r="C101" s="152"/>
      <c r="D101" s="184"/>
      <c r="E101" s="474">
        <f>+E96+E93+E99</f>
        <v>28310</v>
      </c>
      <c r="F101" s="167">
        <f>+F96+F93+F99</f>
        <v>27993</v>
      </c>
      <c r="G101" s="504">
        <f>G93+G96+G99</f>
        <v>317</v>
      </c>
      <c r="H101" s="474">
        <f>+I101+J101</f>
        <v>120</v>
      </c>
      <c r="I101" s="167">
        <f>I93+I96</f>
        <v>80</v>
      </c>
      <c r="J101" s="364">
        <f>J93+J96</f>
        <v>40</v>
      </c>
      <c r="K101" s="515">
        <f>+K96+K93+K99</f>
        <v>28430</v>
      </c>
      <c r="L101" s="167">
        <f>+L96+L93+L99</f>
        <v>28073</v>
      </c>
      <c r="M101" s="423">
        <f>+M96+M93+M99</f>
        <v>357</v>
      </c>
    </row>
    <row r="102" spans="1:13" ht="21" customHeight="1" outlineLevel="1" thickTop="1">
      <c r="A102" s="379"/>
      <c r="B102" s="151"/>
      <c r="C102" s="151"/>
      <c r="D102" s="187"/>
      <c r="E102" s="473"/>
      <c r="F102" s="162"/>
      <c r="G102" s="506"/>
      <c r="H102" s="473"/>
      <c r="I102" s="162"/>
      <c r="J102" s="363"/>
      <c r="K102" s="514"/>
      <c r="L102" s="162"/>
      <c r="M102" s="418"/>
    </row>
    <row r="103" spans="1:13" ht="21" customHeight="1" outlineLevel="3">
      <c r="A103" s="290">
        <v>6</v>
      </c>
      <c r="B103" s="139">
        <v>61</v>
      </c>
      <c r="C103" s="139">
        <v>6171</v>
      </c>
      <c r="D103" s="183" t="s">
        <v>133</v>
      </c>
      <c r="E103" s="479">
        <f>+F103+G103</f>
        <v>46619</v>
      </c>
      <c r="F103" s="162">
        <v>13421</v>
      </c>
      <c r="G103" s="506">
        <v>33198</v>
      </c>
      <c r="H103" s="479">
        <f>+I103+J103</f>
        <v>140</v>
      </c>
      <c r="I103" s="162"/>
      <c r="J103" s="363">
        <v>140</v>
      </c>
      <c r="K103" s="520">
        <f>+L103+M103</f>
        <v>46759</v>
      </c>
      <c r="L103" s="162">
        <f>+F103+I103</f>
        <v>13421</v>
      </c>
      <c r="M103" s="418">
        <f>+G103+J103</f>
        <v>33338</v>
      </c>
    </row>
    <row r="104" spans="1:13" ht="21" customHeight="1" outlineLevel="2">
      <c r="A104" s="376" t="s">
        <v>289</v>
      </c>
      <c r="B104" s="141"/>
      <c r="C104" s="141"/>
      <c r="D104" s="142"/>
      <c r="E104" s="478">
        <f>SUM(E103)</f>
        <v>46619</v>
      </c>
      <c r="F104" s="163">
        <f>+F103</f>
        <v>13421</v>
      </c>
      <c r="G104" s="507">
        <f>+G103</f>
        <v>33198</v>
      </c>
      <c r="H104" s="478">
        <f>+I104+J104</f>
        <v>140</v>
      </c>
      <c r="I104" s="163">
        <f>+I103</f>
        <v>0</v>
      </c>
      <c r="J104" s="366">
        <f>+J103</f>
        <v>140</v>
      </c>
      <c r="K104" s="519">
        <f>SUM(K103)</f>
        <v>46759</v>
      </c>
      <c r="L104" s="163">
        <f>SUM(L103)</f>
        <v>13421</v>
      </c>
      <c r="M104" s="419">
        <f>+M103</f>
        <v>33338</v>
      </c>
    </row>
    <row r="105" spans="1:13" ht="21" customHeight="1" outlineLevel="2">
      <c r="A105" s="377"/>
      <c r="B105" s="139"/>
      <c r="C105" s="139"/>
      <c r="D105" s="183"/>
      <c r="E105" s="479"/>
      <c r="F105" s="162"/>
      <c r="G105" s="506"/>
      <c r="H105" s="528"/>
      <c r="I105" s="162"/>
      <c r="J105" s="363"/>
      <c r="K105" s="520"/>
      <c r="L105" s="162"/>
      <c r="M105" s="418"/>
    </row>
    <row r="106" spans="1:13" ht="21" customHeight="1" outlineLevel="3">
      <c r="A106" s="290">
        <v>6</v>
      </c>
      <c r="B106" s="139">
        <v>62</v>
      </c>
      <c r="C106" s="139">
        <v>6211</v>
      </c>
      <c r="D106" s="183" t="s">
        <v>134</v>
      </c>
      <c r="E106" s="479">
        <f>+F106+G106</f>
        <v>30</v>
      </c>
      <c r="F106" s="162">
        <v>30</v>
      </c>
      <c r="G106" s="506"/>
      <c r="H106" s="479"/>
      <c r="I106" s="162"/>
      <c r="J106" s="363"/>
      <c r="K106" s="520">
        <f>+L106+M106</f>
        <v>30</v>
      </c>
      <c r="L106" s="162">
        <f>+F106+I106</f>
        <v>30</v>
      </c>
      <c r="M106" s="418">
        <f>+G106+J106</f>
        <v>0</v>
      </c>
    </row>
    <row r="107" spans="1:13" ht="21" customHeight="1" outlineLevel="2">
      <c r="A107" s="376" t="s">
        <v>176</v>
      </c>
      <c r="B107" s="141"/>
      <c r="C107" s="141"/>
      <c r="D107" s="142"/>
      <c r="E107" s="478">
        <f>SUM(E106)</f>
        <v>30</v>
      </c>
      <c r="F107" s="163">
        <f>+F106</f>
        <v>30</v>
      </c>
      <c r="G107" s="507"/>
      <c r="H107" s="478"/>
      <c r="I107" s="163"/>
      <c r="J107" s="366"/>
      <c r="K107" s="519">
        <f>SUM(K106)</f>
        <v>30</v>
      </c>
      <c r="L107" s="163">
        <f>SUM(L106)</f>
        <v>30</v>
      </c>
      <c r="M107" s="419"/>
    </row>
    <row r="108" spans="1:13" ht="21" customHeight="1" outlineLevel="2">
      <c r="A108" s="377"/>
      <c r="B108" s="139"/>
      <c r="C108" s="139"/>
      <c r="D108" s="183"/>
      <c r="E108" s="479"/>
      <c r="F108" s="162"/>
      <c r="G108" s="506"/>
      <c r="H108" s="479"/>
      <c r="I108" s="162"/>
      <c r="J108" s="363"/>
      <c r="K108" s="520"/>
      <c r="L108" s="162"/>
      <c r="M108" s="418"/>
    </row>
    <row r="109" spans="1:13" ht="21" customHeight="1" outlineLevel="3">
      <c r="A109" s="290">
        <v>6</v>
      </c>
      <c r="B109" s="139">
        <v>63</v>
      </c>
      <c r="C109" s="139">
        <v>6310</v>
      </c>
      <c r="D109" s="183" t="s">
        <v>135</v>
      </c>
      <c r="E109" s="479">
        <f>+F109+G109</f>
        <v>26716</v>
      </c>
      <c r="F109" s="162">
        <v>20200</v>
      </c>
      <c r="G109" s="506">
        <v>6516</v>
      </c>
      <c r="H109" s="479"/>
      <c r="I109" s="162"/>
      <c r="J109" s="363"/>
      <c r="K109" s="520">
        <f>+L109+M109</f>
        <v>26716</v>
      </c>
      <c r="L109" s="162">
        <f>+F109+I109</f>
        <v>20200</v>
      </c>
      <c r="M109" s="418">
        <f>+G109+J109</f>
        <v>6516</v>
      </c>
    </row>
    <row r="110" spans="1:13" ht="21" customHeight="1" outlineLevel="3">
      <c r="A110" s="290">
        <v>6</v>
      </c>
      <c r="B110" s="139">
        <v>63</v>
      </c>
      <c r="C110" s="139">
        <v>6399</v>
      </c>
      <c r="D110" s="183" t="s">
        <v>277</v>
      </c>
      <c r="E110" s="479">
        <f>+F110+G110</f>
        <v>200</v>
      </c>
      <c r="F110" s="162"/>
      <c r="G110" s="506">
        <v>200</v>
      </c>
      <c r="H110" s="479"/>
      <c r="I110" s="162"/>
      <c r="J110" s="363"/>
      <c r="K110" s="520">
        <f>+L110+M110</f>
        <v>200</v>
      </c>
      <c r="L110" s="162">
        <f>+F110+I110</f>
        <v>0</v>
      </c>
      <c r="M110" s="418">
        <f>+G110+J110</f>
        <v>200</v>
      </c>
    </row>
    <row r="111" spans="1:13" ht="21" customHeight="1" outlineLevel="2">
      <c r="A111" s="376" t="s">
        <v>136</v>
      </c>
      <c r="B111" s="141"/>
      <c r="C111" s="141"/>
      <c r="D111" s="142"/>
      <c r="E111" s="478">
        <f>SUM(E109:E110)</f>
        <v>26916</v>
      </c>
      <c r="F111" s="163">
        <f>SUM(F109:F110)</f>
        <v>20200</v>
      </c>
      <c r="G111" s="507">
        <f>SUM(G109:G110)</f>
        <v>6716</v>
      </c>
      <c r="H111" s="478"/>
      <c r="I111" s="163"/>
      <c r="J111" s="366"/>
      <c r="K111" s="519">
        <f>SUM(K109:K110)</f>
        <v>26916</v>
      </c>
      <c r="L111" s="163">
        <f>SUM(L109:L110)</f>
        <v>20200</v>
      </c>
      <c r="M111" s="419">
        <f>SUM(M109:M110)</f>
        <v>6716</v>
      </c>
    </row>
    <row r="112" spans="1:13" ht="21" customHeight="1" outlineLevel="2" thickBot="1">
      <c r="A112" s="380"/>
      <c r="B112" s="145"/>
      <c r="C112" s="145"/>
      <c r="D112" s="147"/>
      <c r="E112" s="481"/>
      <c r="F112" s="192"/>
      <c r="G112" s="508"/>
      <c r="H112" s="481"/>
      <c r="I112" s="192"/>
      <c r="J112" s="525"/>
      <c r="K112" s="522"/>
      <c r="L112" s="192"/>
      <c r="M112" s="499"/>
    </row>
    <row r="113" spans="1:13" ht="21" customHeight="1" outlineLevel="1" thickBot="1" thickTop="1">
      <c r="A113" s="369" t="s">
        <v>138</v>
      </c>
      <c r="B113" s="152"/>
      <c r="C113" s="152"/>
      <c r="D113" s="184"/>
      <c r="E113" s="474">
        <f>E104+E107+E111</f>
        <v>73565</v>
      </c>
      <c r="F113" s="167">
        <f>F104+F107+F111</f>
        <v>33651</v>
      </c>
      <c r="G113" s="504">
        <f>G104+G107+G111</f>
        <v>39914</v>
      </c>
      <c r="H113" s="474">
        <f>+I113+J113</f>
        <v>140</v>
      </c>
      <c r="I113" s="167">
        <f>+I104</f>
        <v>0</v>
      </c>
      <c r="J113" s="364">
        <f>+J104</f>
        <v>140</v>
      </c>
      <c r="K113" s="515">
        <f>+K104+K107+K111</f>
        <v>73705</v>
      </c>
      <c r="L113" s="167">
        <f>+L104+L107+L111</f>
        <v>33651</v>
      </c>
      <c r="M113" s="423">
        <f>+M104+M107+M111</f>
        <v>40054</v>
      </c>
    </row>
    <row r="114" spans="1:13" ht="21" customHeight="1" thickBot="1" thickTop="1">
      <c r="A114" s="381"/>
      <c r="B114" s="337"/>
      <c r="C114" s="337"/>
      <c r="D114" s="156"/>
      <c r="E114" s="477"/>
      <c r="F114" s="192"/>
      <c r="G114" s="508"/>
      <c r="H114" s="477"/>
      <c r="I114" s="192"/>
      <c r="J114" s="525"/>
      <c r="K114" s="518"/>
      <c r="L114" s="192"/>
      <c r="M114" s="499"/>
    </row>
    <row r="115" spans="1:13" ht="27.75" customHeight="1" thickBot="1">
      <c r="A115" s="382" t="s">
        <v>184</v>
      </c>
      <c r="B115" s="338"/>
      <c r="C115" s="338"/>
      <c r="D115" s="471"/>
      <c r="E115" s="483">
        <f>+E113+E101+E90+E80+E36+E18+E9</f>
        <v>640245</v>
      </c>
      <c r="F115" s="339">
        <f>+F113+F101+F90+F80+F36+F18+F9</f>
        <v>512530</v>
      </c>
      <c r="G115" s="512">
        <f>+G9+G18+G36+G80+G90+G101+G113</f>
        <v>151293</v>
      </c>
      <c r="H115" s="483">
        <f>+H113+H101+H90+H80+H36</f>
        <v>1664520</v>
      </c>
      <c r="I115" s="339">
        <f>I9+I18+I36+I80+I90+I101+I113</f>
        <v>1664280</v>
      </c>
      <c r="J115" s="529">
        <f>J9+J18+J36+J80+J90+J101+J113</f>
        <v>240</v>
      </c>
      <c r="K115" s="524">
        <f>+K9+K18+K36+K80+K90+K101+K113</f>
        <v>2304765</v>
      </c>
      <c r="L115" s="339">
        <f>+L9+L18+L36+L80+L90+L101+L113</f>
        <v>2176810</v>
      </c>
      <c r="M115" s="501">
        <f>+M9+M18+M36+M80+M90+M101+M113</f>
        <v>151533</v>
      </c>
    </row>
    <row r="116" spans="4:7" ht="20.25">
      <c r="D116" s="190"/>
      <c r="E116" s="195"/>
      <c r="F116" s="195"/>
      <c r="G116" s="195"/>
    </row>
    <row r="117" ht="20.25">
      <c r="A117" s="336" t="s">
        <v>218</v>
      </c>
    </row>
    <row r="120" ht="20.25">
      <c r="D120" s="182"/>
    </row>
    <row r="121" ht="20.25">
      <c r="D121" s="182"/>
    </row>
  </sheetData>
  <mergeCells count="3">
    <mergeCell ref="B5:B6"/>
    <mergeCell ref="C5:C6"/>
    <mergeCell ref="D5:D6"/>
  </mergeCells>
  <printOptions horizontalCentered="1"/>
  <pageMargins left="0.51" right="0.6692913385826772" top="0.62" bottom="0.58" header="0.37" footer="0.34"/>
  <pageSetup fitToHeight="0" horizontalDpi="600" verticalDpi="600" orientation="landscape" paperSize="9" scale="49" r:id="rId1"/>
  <headerFooter alignWithMargins="0">
    <oddHeader xml:space="preserve">&amp;R </oddHeader>
  </headerFooter>
  <rowBreaks count="1" manualBreakCount="1">
    <brk id="9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Zeros="0" zoomScale="67" zoomScaleNormal="67" zoomScaleSheetLayoutView="75" workbookViewId="0" topLeftCell="A1">
      <selection activeCell="A1" sqref="A1"/>
    </sheetView>
  </sheetViews>
  <sheetFormatPr defaultColWidth="8.796875" defaultRowHeight="15"/>
  <cols>
    <col min="1" max="1" width="8.8984375" style="254" customWidth="1"/>
    <col min="2" max="2" width="59.3984375" style="254" customWidth="1"/>
    <col min="3" max="11" width="15.09765625" style="254" customWidth="1"/>
    <col min="12" max="12" width="14" style="254" customWidth="1"/>
    <col min="13" max="13" width="11.3984375" style="254" customWidth="1"/>
    <col min="14" max="16384" width="8.8984375" style="254" customWidth="1"/>
  </cols>
  <sheetData>
    <row r="1" ht="20.25">
      <c r="L1" s="255"/>
    </row>
    <row r="2" spans="1:12" ht="20.25">
      <c r="A2" s="256"/>
      <c r="L2" s="255"/>
    </row>
    <row r="3" spans="1:12" ht="21.75" customHeight="1">
      <c r="A3" s="253" t="s">
        <v>427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8"/>
    </row>
    <row r="4" spans="1:12" ht="21.75" customHeight="1">
      <c r="A4" s="253"/>
      <c r="B4" s="257"/>
      <c r="C4" s="257"/>
      <c r="L4" s="255"/>
    </row>
    <row r="5" ht="21.75" customHeight="1" thickBot="1">
      <c r="L5" s="255"/>
    </row>
    <row r="6" spans="1:12" ht="21.75" customHeight="1">
      <c r="A6" s="578" t="s">
        <v>71</v>
      </c>
      <c r="B6" s="580" t="s">
        <v>72</v>
      </c>
      <c r="C6" s="259" t="s">
        <v>188</v>
      </c>
      <c r="D6" s="260"/>
      <c r="E6" s="261"/>
      <c r="F6" s="259" t="s">
        <v>189</v>
      </c>
      <c r="G6" s="260"/>
      <c r="H6" s="261"/>
      <c r="I6" s="259" t="s">
        <v>190</v>
      </c>
      <c r="J6" s="260"/>
      <c r="K6" s="262"/>
      <c r="L6" s="263" t="s">
        <v>393</v>
      </c>
    </row>
    <row r="7" spans="1:12" ht="41.25" thickBot="1">
      <c r="A7" s="579"/>
      <c r="B7" s="571"/>
      <c r="C7" s="330" t="s">
        <v>217</v>
      </c>
      <c r="D7" s="331" t="s">
        <v>220</v>
      </c>
      <c r="E7" s="331" t="s">
        <v>48</v>
      </c>
      <c r="F7" s="330" t="s">
        <v>217</v>
      </c>
      <c r="G7" s="331" t="s">
        <v>220</v>
      </c>
      <c r="H7" s="331" t="s">
        <v>48</v>
      </c>
      <c r="I7" s="330" t="s">
        <v>217</v>
      </c>
      <c r="J7" s="331" t="s">
        <v>220</v>
      </c>
      <c r="K7" s="341" t="s">
        <v>48</v>
      </c>
      <c r="L7" s="263"/>
    </row>
    <row r="8" spans="1:12" ht="21.75" customHeight="1">
      <c r="A8" s="264"/>
      <c r="B8" s="265"/>
      <c r="C8" s="266"/>
      <c r="D8" s="267"/>
      <c r="E8" s="267"/>
      <c r="F8" s="266"/>
      <c r="G8" s="267"/>
      <c r="H8" s="267"/>
      <c r="I8" s="266"/>
      <c r="J8" s="267"/>
      <c r="K8" s="268"/>
      <c r="L8" s="269"/>
    </row>
    <row r="9" spans="1:13" ht="21.75" customHeight="1">
      <c r="A9" s="270" t="s">
        <v>74</v>
      </c>
      <c r="B9" s="271" t="s">
        <v>75</v>
      </c>
      <c r="C9" s="272">
        <f>+'P a K'!E9</f>
        <v>16513</v>
      </c>
      <c r="D9" s="273">
        <f>+'P a K'!F9</f>
        <v>16233</v>
      </c>
      <c r="E9" s="273">
        <f>+'P a K'!G9</f>
        <v>280</v>
      </c>
      <c r="F9" s="272">
        <f>+'P a K'!H9</f>
        <v>0</v>
      </c>
      <c r="G9" s="273">
        <f>+'P a K'!I9</f>
        <v>0</v>
      </c>
      <c r="H9" s="273">
        <f>+'P a K'!J9</f>
        <v>0</v>
      </c>
      <c r="I9" s="272">
        <f>+'P a K'!K9</f>
        <v>16513</v>
      </c>
      <c r="J9" s="273">
        <f>+'P a K'!L9</f>
        <v>16233</v>
      </c>
      <c r="K9" s="274">
        <f>+'P a K'!M9</f>
        <v>280</v>
      </c>
      <c r="L9" s="275">
        <f>I9*1000/$L$31</f>
        <v>44.46496899327088</v>
      </c>
      <c r="M9" s="550"/>
    </row>
    <row r="10" spans="1:13" ht="21.75" customHeight="1">
      <c r="A10" s="270" t="s">
        <v>76</v>
      </c>
      <c r="B10" s="271" t="s">
        <v>77</v>
      </c>
      <c r="C10" s="272">
        <f>+'P a K'!E15</f>
        <v>45202</v>
      </c>
      <c r="D10" s="273">
        <f>+'P a K'!F15</f>
        <v>44852</v>
      </c>
      <c r="E10" s="273">
        <f>+'P a K'!G15</f>
        <v>350</v>
      </c>
      <c r="F10" s="272">
        <f>+'P a K'!H15</f>
        <v>0</v>
      </c>
      <c r="G10" s="273">
        <f>+'P a K'!I15</f>
        <v>0</v>
      </c>
      <c r="H10" s="273">
        <f>+'P a K'!J15</f>
        <v>0</v>
      </c>
      <c r="I10" s="272">
        <f>+'P a K'!K15</f>
        <v>45202</v>
      </c>
      <c r="J10" s="273">
        <f>+'P a K'!L15</f>
        <v>44852</v>
      </c>
      <c r="K10" s="274">
        <f>+'P a K'!M15</f>
        <v>350</v>
      </c>
      <c r="L10" s="275">
        <f aca="true" t="shared" si="0" ref="L10:L28">I10*1000/$L$31</f>
        <v>121.71655837424032</v>
      </c>
      <c r="M10" s="550"/>
    </row>
    <row r="11" spans="1:13" ht="21.75" customHeight="1">
      <c r="A11" s="270" t="s">
        <v>78</v>
      </c>
      <c r="B11" s="271" t="s">
        <v>79</v>
      </c>
      <c r="C11" s="272">
        <f>+'P a K'!E24</f>
        <v>2539869</v>
      </c>
      <c r="D11" s="273">
        <f>+'P a K'!F24</f>
        <v>2350408</v>
      </c>
      <c r="E11" s="273">
        <f>+'P a K'!G24</f>
        <v>189461</v>
      </c>
      <c r="F11" s="272">
        <f>+'P a K'!H24</f>
        <v>249145</v>
      </c>
      <c r="G11" s="273">
        <f>+'P a K'!I24</f>
        <v>233700</v>
      </c>
      <c r="H11" s="273">
        <f>+'P a K'!J24</f>
        <v>15445</v>
      </c>
      <c r="I11" s="272">
        <f>+'P a K'!K24</f>
        <v>2789014</v>
      </c>
      <c r="J11" s="273">
        <f>+'P a K'!L24</f>
        <v>2584108</v>
      </c>
      <c r="K11" s="274">
        <f>+'P a K'!M24</f>
        <v>204906</v>
      </c>
      <c r="L11" s="275">
        <f t="shared" si="0"/>
        <v>7510.047903578901</v>
      </c>
      <c r="M11" s="550">
        <v>7510</v>
      </c>
    </row>
    <row r="12" spans="1:13" ht="21.75" customHeight="1">
      <c r="A12" s="270" t="s">
        <v>80</v>
      </c>
      <c r="B12" s="271" t="s">
        <v>81</v>
      </c>
      <c r="C12" s="272">
        <f>+'P a K'!E33</f>
        <v>13325</v>
      </c>
      <c r="D12" s="273">
        <f>+'P a K'!F33</f>
        <v>12515</v>
      </c>
      <c r="E12" s="273">
        <f>+'P a K'!G33</f>
        <v>810</v>
      </c>
      <c r="F12" s="272">
        <f>+'P a K'!H33</f>
        <v>1341230</v>
      </c>
      <c r="G12" s="273">
        <f>+'P a K'!I33</f>
        <v>1340910</v>
      </c>
      <c r="H12" s="273">
        <f>+'P a K'!J33</f>
        <v>320</v>
      </c>
      <c r="I12" s="272">
        <f>+'P a K'!K33</f>
        <v>1354555</v>
      </c>
      <c r="J12" s="273">
        <f>+'P a K'!L33</f>
        <v>1353425</v>
      </c>
      <c r="K12" s="274">
        <f>+'P a K'!M33</f>
        <v>1130</v>
      </c>
      <c r="L12" s="275">
        <f t="shared" si="0"/>
        <v>3647.444200004847</v>
      </c>
      <c r="M12" s="550">
        <v>3647</v>
      </c>
    </row>
    <row r="13" spans="1:13" ht="21.75" customHeight="1">
      <c r="A13" s="270" t="s">
        <v>212</v>
      </c>
      <c r="B13" s="271" t="s">
        <v>335</v>
      </c>
      <c r="C13" s="272">
        <f>+'P a K'!E44+'P a K'!E47</f>
        <v>378824</v>
      </c>
      <c r="D13" s="273">
        <f>+'P a K'!F44</f>
        <v>27166</v>
      </c>
      <c r="E13" s="273">
        <f>+'P a K'!G44+'P a K'!G47</f>
        <v>351658</v>
      </c>
      <c r="F13" s="272">
        <f>+'P a K'!H44</f>
        <v>224016</v>
      </c>
      <c r="G13" s="273">
        <f>+'P a K'!I44</f>
        <v>162670</v>
      </c>
      <c r="H13" s="273">
        <f>+'P a K'!J44</f>
        <v>61346</v>
      </c>
      <c r="I13" s="272">
        <f>+'P a K'!K44+'P a K'!K47</f>
        <v>602840</v>
      </c>
      <c r="J13" s="273">
        <f>+'P a K'!L44</f>
        <v>189836</v>
      </c>
      <c r="K13" s="274">
        <f>+'P a K'!M44+'P a K'!M47</f>
        <v>413004</v>
      </c>
      <c r="L13" s="275">
        <f t="shared" si="0"/>
        <v>1623.2823779993591</v>
      </c>
      <c r="M13" s="550">
        <v>1623</v>
      </c>
    </row>
    <row r="14" spans="1:13" ht="21.75" customHeight="1">
      <c r="A14" s="270" t="s">
        <v>82</v>
      </c>
      <c r="B14" s="271" t="s">
        <v>83</v>
      </c>
      <c r="C14" s="272">
        <f>+'P a K'!E65</f>
        <v>758249</v>
      </c>
      <c r="D14" s="273">
        <f>+'P a K'!F65</f>
        <v>706280</v>
      </c>
      <c r="E14" s="273">
        <f>+'P a K'!G65</f>
        <v>51969</v>
      </c>
      <c r="F14" s="272">
        <f>+'P a K'!H65</f>
        <v>69185</v>
      </c>
      <c r="G14" s="273">
        <f>+'P a K'!I65</f>
        <v>68281</v>
      </c>
      <c r="H14" s="273">
        <f>+'P a K'!J65</f>
        <v>904</v>
      </c>
      <c r="I14" s="272">
        <f>+'P a K'!K65</f>
        <v>827434</v>
      </c>
      <c r="J14" s="273">
        <f>+'P a K'!L65</f>
        <v>774561</v>
      </c>
      <c r="K14" s="274">
        <f>+'P a K'!M65</f>
        <v>52873</v>
      </c>
      <c r="L14" s="275">
        <f t="shared" si="0"/>
        <v>2228.052271178956</v>
      </c>
      <c r="M14" s="550">
        <v>2228</v>
      </c>
    </row>
    <row r="15" spans="1:13" ht="21.75" customHeight="1">
      <c r="A15" s="270" t="s">
        <v>84</v>
      </c>
      <c r="B15" s="271" t="s">
        <v>85</v>
      </c>
      <c r="C15" s="272">
        <f>+'P a K'!E71</f>
        <v>198935</v>
      </c>
      <c r="D15" s="273">
        <f>+'P a K'!F71</f>
        <v>167673</v>
      </c>
      <c r="E15" s="273">
        <f>+'P a K'!G71</f>
        <v>31262</v>
      </c>
      <c r="F15" s="272">
        <f>+'P a K'!H71</f>
        <v>54609</v>
      </c>
      <c r="G15" s="273">
        <f>+'P a K'!I71</f>
        <v>23181</v>
      </c>
      <c r="H15" s="273">
        <f>+'P a K'!J71</f>
        <v>31428</v>
      </c>
      <c r="I15" s="272">
        <f>+'P a K'!K71</f>
        <v>253544</v>
      </c>
      <c r="J15" s="273">
        <f>+'P a K'!L71</f>
        <v>190854</v>
      </c>
      <c r="K15" s="274">
        <f>+'P a K'!M71</f>
        <v>62690</v>
      </c>
      <c r="L15" s="275">
        <f t="shared" si="0"/>
        <v>682.7242838024509</v>
      </c>
      <c r="M15" s="550">
        <v>683</v>
      </c>
    </row>
    <row r="16" spans="1:13" ht="21.75" customHeight="1">
      <c r="A16" s="270" t="s">
        <v>86</v>
      </c>
      <c r="B16" s="271" t="s">
        <v>87</v>
      </c>
      <c r="C16" s="272">
        <f>+'P a K'!E81</f>
        <v>144704</v>
      </c>
      <c r="D16" s="273">
        <f>+'P a K'!F81</f>
        <v>138826</v>
      </c>
      <c r="E16" s="276">
        <f>+'P a K'!G81</f>
        <v>5878</v>
      </c>
      <c r="F16" s="272">
        <f>+'P a K'!H81</f>
        <v>24491</v>
      </c>
      <c r="G16" s="273">
        <f>+'P a K'!I81</f>
        <v>13515</v>
      </c>
      <c r="H16" s="273">
        <f>+'P a K'!J81</f>
        <v>10976</v>
      </c>
      <c r="I16" s="272">
        <f>+'P a K'!K81</f>
        <v>169195</v>
      </c>
      <c r="J16" s="273">
        <f>+'P a K'!L81</f>
        <v>152341</v>
      </c>
      <c r="K16" s="274">
        <f>+'P a K'!M81</f>
        <v>16854</v>
      </c>
      <c r="L16" s="275">
        <f t="shared" si="0"/>
        <v>455.5956173206847</v>
      </c>
      <c r="M16" s="550">
        <v>456</v>
      </c>
    </row>
    <row r="17" spans="1:13" ht="21.75" customHeight="1">
      <c r="A17" s="270" t="s">
        <v>88</v>
      </c>
      <c r="B17" s="271" t="s">
        <v>181</v>
      </c>
      <c r="C17" s="272">
        <f>+'P a K'!E93</f>
        <v>1177264</v>
      </c>
      <c r="D17" s="273">
        <f>+'P a K'!F93</f>
        <v>1083889</v>
      </c>
      <c r="E17" s="276">
        <f>+'P a K'!G93</f>
        <v>93375</v>
      </c>
      <c r="F17" s="272">
        <f>+'P a K'!H93</f>
        <v>1293543</v>
      </c>
      <c r="G17" s="273">
        <f>+'P a K'!I93</f>
        <v>758920</v>
      </c>
      <c r="H17" s="273">
        <f>+'P a K'!J93</f>
        <v>534623</v>
      </c>
      <c r="I17" s="272">
        <f>+'P a K'!K93</f>
        <v>2470807</v>
      </c>
      <c r="J17" s="273">
        <f>+'P a K'!L93</f>
        <v>1842809</v>
      </c>
      <c r="K17" s="274">
        <f>+'P a K'!M93</f>
        <v>627998</v>
      </c>
      <c r="L17" s="275">
        <f t="shared" si="0"/>
        <v>6653.203938918225</v>
      </c>
      <c r="M17" s="550">
        <v>6653</v>
      </c>
    </row>
    <row r="18" spans="1:13" ht="21.75" customHeight="1">
      <c r="A18" s="270" t="s">
        <v>90</v>
      </c>
      <c r="B18" s="271" t="s">
        <v>91</v>
      </c>
      <c r="C18" s="272">
        <f>+'P a K'!E110</f>
        <v>614610</v>
      </c>
      <c r="D18" s="273">
        <f>+'P a K'!F110</f>
        <v>472195</v>
      </c>
      <c r="E18" s="276">
        <f>+'P a K'!G110</f>
        <v>142415</v>
      </c>
      <c r="F18" s="272">
        <f>+'P a K'!H110</f>
        <v>61799</v>
      </c>
      <c r="G18" s="273">
        <f>+'P a K'!I110</f>
        <v>59615</v>
      </c>
      <c r="H18" s="273">
        <f>+'P a K'!J110</f>
        <v>2184</v>
      </c>
      <c r="I18" s="272">
        <f>+'P a K'!K110</f>
        <v>676409</v>
      </c>
      <c r="J18" s="273">
        <f>+'P a K'!L110</f>
        <v>531810</v>
      </c>
      <c r="K18" s="274">
        <f>+'P a K'!M110</f>
        <v>144599</v>
      </c>
      <c r="L18" s="275">
        <f t="shared" si="0"/>
        <v>1821.3834682837378</v>
      </c>
      <c r="M18" s="550">
        <v>1821</v>
      </c>
    </row>
    <row r="19" spans="1:13" ht="21.75" customHeight="1">
      <c r="A19" s="270" t="s">
        <v>374</v>
      </c>
      <c r="B19" s="271" t="s">
        <v>377</v>
      </c>
      <c r="C19" s="272">
        <f>+'P a K'!E112</f>
        <v>9500</v>
      </c>
      <c r="D19" s="273">
        <f>+'P a K'!F112</f>
        <v>9500</v>
      </c>
      <c r="E19" s="276">
        <f>+'P a K'!G112</f>
        <v>0</v>
      </c>
      <c r="F19" s="272">
        <f>+'P a K'!H112</f>
        <v>0</v>
      </c>
      <c r="G19" s="273">
        <f>+'P a K'!I112</f>
        <v>0</v>
      </c>
      <c r="H19" s="273">
        <f>+'P a K'!J112</f>
        <v>0</v>
      </c>
      <c r="I19" s="272">
        <f>+'P a K'!K112</f>
        <v>9500</v>
      </c>
      <c r="J19" s="273">
        <f>+'P a K'!L112</f>
        <v>9500</v>
      </c>
      <c r="K19" s="274">
        <f>+'P a K'!M112</f>
        <v>0</v>
      </c>
      <c r="L19" s="275">
        <f t="shared" si="0"/>
        <v>25.580888114580837</v>
      </c>
      <c r="M19" s="550"/>
    </row>
    <row r="20" spans="1:13" ht="21.75" customHeight="1">
      <c r="A20" s="277">
        <v>41</v>
      </c>
      <c r="B20" s="271" t="s">
        <v>139</v>
      </c>
      <c r="C20" s="272">
        <f>+'P a K'!E121</f>
        <v>1425</v>
      </c>
      <c r="D20" s="273">
        <f>+'P a K'!F121</f>
        <v>0</v>
      </c>
      <c r="E20" s="276">
        <f>+'P a K'!G121</f>
        <v>1425</v>
      </c>
      <c r="F20" s="272">
        <f>+'P a K'!H121</f>
        <v>0</v>
      </c>
      <c r="G20" s="273">
        <f>+'P a K'!I121</f>
        <v>0</v>
      </c>
      <c r="H20" s="273">
        <f>+'P a K'!J121</f>
        <v>0</v>
      </c>
      <c r="I20" s="272">
        <f>+'P a K'!K121</f>
        <v>1425</v>
      </c>
      <c r="J20" s="273">
        <f>+'P a K'!L121</f>
        <v>0</v>
      </c>
      <c r="K20" s="274">
        <f>+'P a K'!M121</f>
        <v>1425</v>
      </c>
      <c r="L20" s="275">
        <f t="shared" si="0"/>
        <v>3.8371332171871257</v>
      </c>
      <c r="M20" s="550">
        <v>4</v>
      </c>
    </row>
    <row r="21" spans="1:13" ht="21.75" customHeight="1">
      <c r="A21" s="270" t="s">
        <v>92</v>
      </c>
      <c r="B21" s="303" t="s">
        <v>389</v>
      </c>
      <c r="C21" s="272">
        <f>+'P a K'!E138</f>
        <v>384357</v>
      </c>
      <c r="D21" s="273">
        <f>+'P a K'!F138</f>
        <v>273258</v>
      </c>
      <c r="E21" s="276">
        <f>+'P a K'!G138</f>
        <v>111099</v>
      </c>
      <c r="F21" s="272">
        <f>+'P a K'!H138</f>
        <v>64435</v>
      </c>
      <c r="G21" s="273">
        <f>+'P a K'!I138</f>
        <v>63595</v>
      </c>
      <c r="H21" s="273">
        <f>+'P a K'!J138</f>
        <v>840</v>
      </c>
      <c r="I21" s="272">
        <f>+'P a K'!K138</f>
        <v>448792</v>
      </c>
      <c r="J21" s="273">
        <f>+'P a K'!L138</f>
        <v>336853</v>
      </c>
      <c r="K21" s="274">
        <f>+'P a K'!M138</f>
        <v>111939</v>
      </c>
      <c r="L21" s="275">
        <f t="shared" si="0"/>
        <v>1208.473467233575</v>
      </c>
      <c r="M21" s="550">
        <v>1208</v>
      </c>
    </row>
    <row r="22" spans="1:13" ht="21.75" customHeight="1">
      <c r="A22" s="270" t="s">
        <v>93</v>
      </c>
      <c r="B22" s="271" t="s">
        <v>237</v>
      </c>
      <c r="C22" s="272">
        <f>+'P a K'!E146</f>
        <v>1672</v>
      </c>
      <c r="D22" s="273">
        <f>+'P a K'!F146</f>
        <v>1000</v>
      </c>
      <c r="E22" s="276">
        <f>+'P a K'!G146</f>
        <v>672</v>
      </c>
      <c r="F22" s="272">
        <f>+'P a K'!H146</f>
        <v>530</v>
      </c>
      <c r="G22" s="273">
        <f>+'P a K'!I146</f>
        <v>0</v>
      </c>
      <c r="H22" s="273">
        <f>+'P a K'!J146</f>
        <v>530</v>
      </c>
      <c r="I22" s="272">
        <f>+'P a K'!K146</f>
        <v>2202</v>
      </c>
      <c r="J22" s="273">
        <f>+'P a K'!L146</f>
        <v>1000</v>
      </c>
      <c r="K22" s="274">
        <f>+'P a K'!M146</f>
        <v>1202</v>
      </c>
      <c r="L22" s="275">
        <f t="shared" si="0"/>
        <v>5.929380592453369</v>
      </c>
      <c r="M22" s="550"/>
    </row>
    <row r="23" spans="1:13" ht="21.75" customHeight="1">
      <c r="A23" s="270" t="s">
        <v>94</v>
      </c>
      <c r="B23" s="271" t="s">
        <v>95</v>
      </c>
      <c r="C23" s="272">
        <f>+'P a K'!E151</f>
        <v>344387</v>
      </c>
      <c r="D23" s="273">
        <f>+'P a K'!F151</f>
        <v>343631</v>
      </c>
      <c r="E23" s="276">
        <f>+'P a K'!G151</f>
        <v>756</v>
      </c>
      <c r="F23" s="272">
        <f>+'P a K'!H151</f>
        <v>20421</v>
      </c>
      <c r="G23" s="273">
        <f>+'P a K'!I151</f>
        <v>19971</v>
      </c>
      <c r="H23" s="273">
        <f>+'P a K'!J151</f>
        <v>450</v>
      </c>
      <c r="I23" s="272">
        <f>+'P a K'!K151</f>
        <v>364808</v>
      </c>
      <c r="J23" s="273">
        <f>+'P a K'!L151</f>
        <v>363602</v>
      </c>
      <c r="K23" s="274">
        <f>+'P a K'!M151</f>
        <v>1206</v>
      </c>
      <c r="L23" s="275">
        <f t="shared" si="0"/>
        <v>982.3276454004217</v>
      </c>
      <c r="M23" s="550">
        <v>982</v>
      </c>
    </row>
    <row r="24" spans="1:13" ht="21.75" customHeight="1">
      <c r="A24" s="270" t="s">
        <v>140</v>
      </c>
      <c r="B24" s="271" t="s">
        <v>141</v>
      </c>
      <c r="C24" s="272">
        <f>+'P a K'!E156</f>
        <v>9943</v>
      </c>
      <c r="D24" s="273">
        <f>+'P a K'!F156</f>
        <v>3000</v>
      </c>
      <c r="E24" s="276">
        <f>+'P a K'!G156</f>
        <v>6943</v>
      </c>
      <c r="F24" s="272">
        <f>+'P a K'!H156</f>
        <v>958</v>
      </c>
      <c r="G24" s="273">
        <f>+'P a K'!I156</f>
        <v>0</v>
      </c>
      <c r="H24" s="273">
        <f>+'P a K'!J156</f>
        <v>958</v>
      </c>
      <c r="I24" s="272">
        <f>+'P a K'!K156</f>
        <v>10901</v>
      </c>
      <c r="J24" s="273">
        <f>+'P a K'!L156</f>
        <v>3000</v>
      </c>
      <c r="K24" s="274">
        <f>+'P a K'!M156</f>
        <v>7901</v>
      </c>
      <c r="L24" s="275">
        <f t="shared" si="0"/>
        <v>29.35339593021534</v>
      </c>
      <c r="M24" s="550"/>
    </row>
    <row r="25" spans="1:13" ht="21.75" customHeight="1">
      <c r="A25" s="270" t="s">
        <v>96</v>
      </c>
      <c r="B25" s="271" t="s">
        <v>287</v>
      </c>
      <c r="C25" s="272">
        <f>+'P a K'!E162</f>
        <v>1502065</v>
      </c>
      <c r="D25" s="273">
        <f>+'P a K'!F162</f>
        <v>884551</v>
      </c>
      <c r="E25" s="276">
        <f>+'P a K'!G162</f>
        <v>617884</v>
      </c>
      <c r="F25" s="272">
        <f>+'P a K'!H162</f>
        <v>161225</v>
      </c>
      <c r="G25" s="273">
        <f>+'P a K'!I162</f>
        <v>149680</v>
      </c>
      <c r="H25" s="273">
        <f>+'P a K'!J162</f>
        <v>11545</v>
      </c>
      <c r="I25" s="272">
        <f>+'P a K'!K162</f>
        <v>1663290</v>
      </c>
      <c r="J25" s="273">
        <f>+'P a K'!L162</f>
        <v>1034231</v>
      </c>
      <c r="K25" s="274">
        <f>+'P a K'!M162</f>
        <v>629429</v>
      </c>
      <c r="L25" s="275">
        <f t="shared" si="0"/>
        <v>4478.782672852753</v>
      </c>
      <c r="M25" s="550">
        <v>4479</v>
      </c>
    </row>
    <row r="26" spans="1:13" ht="21.75" customHeight="1">
      <c r="A26" s="270" t="s">
        <v>97</v>
      </c>
      <c r="B26" s="271" t="s">
        <v>255</v>
      </c>
      <c r="C26" s="272">
        <f>+'P a K'!E167</f>
        <v>15091</v>
      </c>
      <c r="D26" s="273">
        <f>+'P a K'!F167</f>
        <v>14872</v>
      </c>
      <c r="E26" s="276">
        <f>+'P a K'!G167</f>
        <v>219</v>
      </c>
      <c r="F26" s="272">
        <f>+'P a K'!H167</f>
        <v>2450</v>
      </c>
      <c r="G26" s="273">
        <f>+'P a K'!I167</f>
        <v>2000</v>
      </c>
      <c r="H26" s="273">
        <f>+'P a K'!J167</f>
        <v>450</v>
      </c>
      <c r="I26" s="272">
        <f>+'P a K'!K167</f>
        <v>17541</v>
      </c>
      <c r="J26" s="273">
        <f>+'P a K'!L167</f>
        <v>16872</v>
      </c>
      <c r="K26" s="274">
        <f>+'P a K'!M167</f>
        <v>669</v>
      </c>
      <c r="L26" s="275">
        <f t="shared" si="0"/>
        <v>47.233090359775</v>
      </c>
      <c r="M26" s="550"/>
    </row>
    <row r="27" spans="1:13" ht="21.75" customHeight="1">
      <c r="A27" s="270" t="s">
        <v>98</v>
      </c>
      <c r="B27" s="271" t="s">
        <v>99</v>
      </c>
      <c r="C27" s="272">
        <f>+'P a K'!E172</f>
        <v>633305</v>
      </c>
      <c r="D27" s="273">
        <f>+'P a K'!F172</f>
        <v>616646</v>
      </c>
      <c r="E27" s="276">
        <f>+'P a K'!G172</f>
        <v>16659</v>
      </c>
      <c r="F27" s="272">
        <f>+'P a K'!H172</f>
        <v>0</v>
      </c>
      <c r="G27" s="273">
        <f>+'P a K'!I172</f>
        <v>0</v>
      </c>
      <c r="H27" s="273">
        <f>+'P a K'!J172</f>
        <v>0</v>
      </c>
      <c r="I27" s="272">
        <f>+'P a K'!K172</f>
        <v>633305</v>
      </c>
      <c r="J27" s="273">
        <f>+'P a K'!L172</f>
        <v>616646</v>
      </c>
      <c r="K27" s="274">
        <f>+'P a K'!M172</f>
        <v>16659</v>
      </c>
      <c r="L27" s="275">
        <f t="shared" si="0"/>
        <v>1705.316247095223</v>
      </c>
      <c r="M27" s="550">
        <v>1705</v>
      </c>
    </row>
    <row r="28" spans="1:13" ht="21.75" customHeight="1">
      <c r="A28" s="270" t="s">
        <v>100</v>
      </c>
      <c r="B28" s="271" t="s">
        <v>290</v>
      </c>
      <c r="C28" s="272">
        <f>+'P a K'!E175</f>
        <v>36229</v>
      </c>
      <c r="D28" s="273">
        <f>+'P a K'!F175</f>
        <v>998545</v>
      </c>
      <c r="E28" s="276">
        <f>+'P a K'!G175</f>
        <v>20279</v>
      </c>
      <c r="F28" s="272">
        <f>+'P a K'!H175</f>
        <v>1200</v>
      </c>
      <c r="G28" s="273">
        <f>+'P a K'!I175</f>
        <v>0</v>
      </c>
      <c r="H28" s="273">
        <f>+'P a K'!J175</f>
        <v>1200</v>
      </c>
      <c r="I28" s="272">
        <f>+'P a K'!K175</f>
        <v>37429</v>
      </c>
      <c r="J28" s="273">
        <f>+'P a K'!L175</f>
        <v>998545</v>
      </c>
      <c r="K28" s="274">
        <f>+'P a K'!M175</f>
        <v>21479</v>
      </c>
      <c r="L28" s="275">
        <f t="shared" si="0"/>
        <v>100.78600644638381</v>
      </c>
      <c r="M28" s="550"/>
    </row>
    <row r="29" spans="1:13" ht="21.75" customHeight="1" thickBot="1">
      <c r="A29" s="278"/>
      <c r="B29" s="279" t="s">
        <v>70</v>
      </c>
      <c r="C29" s="280">
        <f>SUM(C9:C28)</f>
        <v>8825469</v>
      </c>
      <c r="D29" s="281">
        <f>SUM(D9:D28)</f>
        <v>8165040</v>
      </c>
      <c r="E29" s="281">
        <f>SUM(E9:E28)</f>
        <v>1643394</v>
      </c>
      <c r="F29" s="280">
        <f>SUM(F9:F28)</f>
        <v>3569237</v>
      </c>
      <c r="G29" s="281">
        <f>SUM(G8:G28)</f>
        <v>2896038</v>
      </c>
      <c r="H29" s="281">
        <f aca="true" t="shared" si="1" ref="H29:M29">SUM(H9:H28)</f>
        <v>673199</v>
      </c>
      <c r="I29" s="280">
        <f t="shared" si="1"/>
        <v>12394706</v>
      </c>
      <c r="J29" s="281">
        <f t="shared" si="1"/>
        <v>11061078</v>
      </c>
      <c r="K29" s="282">
        <f t="shared" si="1"/>
        <v>2316593</v>
      </c>
      <c r="L29" s="283">
        <f t="shared" si="1"/>
        <v>33375.535515697244</v>
      </c>
      <c r="M29" s="551">
        <f t="shared" si="1"/>
        <v>32999</v>
      </c>
    </row>
    <row r="30" ht="21.75" customHeight="1">
      <c r="L30" s="255"/>
    </row>
    <row r="31" spans="1:12" ht="21.75" customHeight="1">
      <c r="A31" s="254" t="s">
        <v>218</v>
      </c>
      <c r="I31" s="358"/>
      <c r="L31" s="560">
        <v>371371</v>
      </c>
    </row>
    <row r="32" spans="12:13" ht="21.75" customHeight="1">
      <c r="L32" s="255"/>
      <c r="M32" s="552"/>
    </row>
    <row r="35" ht="20.25">
      <c r="M35" s="552"/>
    </row>
  </sheetData>
  <mergeCells count="2">
    <mergeCell ref="A6:A7"/>
    <mergeCell ref="B6:B7"/>
  </mergeCells>
  <printOptions horizontalCentered="1"/>
  <pageMargins left="0.6692913385826772" right="0.6692913385826772" top="0.984251968503937" bottom="0.984251968503937" header="0.5905511811023623" footer="0.5118110236220472"/>
  <pageSetup fitToHeight="1" fitToWidth="1" horizontalDpi="600" verticalDpi="600" orientation="landscape" paperSize="9" scale="54" r:id="rId1"/>
  <headerFooter alignWithMargins="0">
    <oddHeader xml:space="preserve">&amp;R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28"/>
  <sheetViews>
    <sheetView showZeros="0" zoomScaleSheetLayoutView="10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H164" sqref="H164"/>
    </sheetView>
  </sheetViews>
  <sheetFormatPr defaultColWidth="8.796875" defaultRowHeight="15"/>
  <cols>
    <col min="1" max="2" width="6.19921875" style="197" customWidth="1"/>
    <col min="3" max="3" width="6.19921875" style="250" customWidth="1"/>
    <col min="4" max="4" width="39.8984375" style="251" customWidth="1"/>
    <col min="5" max="5" width="10.09765625" style="252" customWidth="1"/>
    <col min="6" max="13" width="10.09765625" style="197" customWidth="1"/>
    <col min="14" max="16384" width="7.09765625" style="197" customWidth="1"/>
  </cols>
  <sheetData>
    <row r="1" spans="1:13" ht="15.75">
      <c r="A1" s="581" t="s">
        <v>142</v>
      </c>
      <c r="B1" s="582" t="s">
        <v>102</v>
      </c>
      <c r="C1" s="582" t="s">
        <v>103</v>
      </c>
      <c r="D1" s="585" t="s">
        <v>143</v>
      </c>
      <c r="E1" s="83" t="s">
        <v>188</v>
      </c>
      <c r="F1" s="84"/>
      <c r="G1" s="85"/>
      <c r="H1" s="83" t="s">
        <v>189</v>
      </c>
      <c r="I1" s="84"/>
      <c r="J1" s="85"/>
      <c r="K1" s="83" t="s">
        <v>190</v>
      </c>
      <c r="L1" s="84"/>
      <c r="M1" s="86"/>
    </row>
    <row r="2" spans="1:13" ht="26.25" thickBot="1">
      <c r="A2" s="573"/>
      <c r="B2" s="583"/>
      <c r="C2" s="584"/>
      <c r="D2" s="586"/>
      <c r="E2" s="332" t="s">
        <v>217</v>
      </c>
      <c r="F2" s="333" t="s">
        <v>220</v>
      </c>
      <c r="G2" s="562" t="s">
        <v>48</v>
      </c>
      <c r="H2" s="332" t="s">
        <v>217</v>
      </c>
      <c r="I2" s="333" t="s">
        <v>220</v>
      </c>
      <c r="J2" s="333" t="s">
        <v>48</v>
      </c>
      <c r="K2" s="332" t="s">
        <v>217</v>
      </c>
      <c r="L2" s="333" t="s">
        <v>220</v>
      </c>
      <c r="M2" s="342" t="s">
        <v>48</v>
      </c>
    </row>
    <row r="3" spans="1:13" ht="12.75">
      <c r="A3" s="350"/>
      <c r="B3" s="351"/>
      <c r="C3" s="352"/>
      <c r="D3" s="353"/>
      <c r="E3" s="354"/>
      <c r="F3" s="355"/>
      <c r="G3" s="355"/>
      <c r="H3" s="354"/>
      <c r="I3" s="355"/>
      <c r="J3" s="355"/>
      <c r="K3" s="354"/>
      <c r="L3" s="355"/>
      <c r="M3" s="356"/>
    </row>
    <row r="4" spans="1:13" ht="12.75">
      <c r="A4" s="198" t="str">
        <f>MID(C4,1,1)</f>
        <v>1</v>
      </c>
      <c r="B4" s="199" t="str">
        <f>MID(C4,1,2)</f>
        <v>10</v>
      </c>
      <c r="C4" s="199">
        <v>1014</v>
      </c>
      <c r="D4" s="200" t="s">
        <v>144</v>
      </c>
      <c r="E4" s="201">
        <f>+F4+G4</f>
        <v>16346</v>
      </c>
      <c r="F4" s="202">
        <v>16163</v>
      </c>
      <c r="G4" s="202">
        <v>183</v>
      </c>
      <c r="H4" s="201">
        <f>+I4+J4</f>
        <v>0</v>
      </c>
      <c r="I4" s="202"/>
      <c r="J4" s="202"/>
      <c r="K4" s="390">
        <f>+L4+M4</f>
        <v>16346</v>
      </c>
      <c r="L4" s="202">
        <f aca="true" t="shared" si="0" ref="L4:M8">+F4+I4</f>
        <v>16163</v>
      </c>
      <c r="M4" s="388">
        <f t="shared" si="0"/>
        <v>183</v>
      </c>
    </row>
    <row r="5" spans="1:13" ht="12.75">
      <c r="A5" s="203" t="str">
        <f>MID(C5,1,1)</f>
        <v>1</v>
      </c>
      <c r="B5" s="204" t="str">
        <f>MID(C5,1,2)</f>
        <v>10</v>
      </c>
      <c r="C5" s="199">
        <v>1019</v>
      </c>
      <c r="D5" s="200" t="s">
        <v>256</v>
      </c>
      <c r="E5" s="201">
        <f>+F5+G5</f>
        <v>72</v>
      </c>
      <c r="F5" s="202"/>
      <c r="G5" s="202">
        <v>72</v>
      </c>
      <c r="H5" s="201">
        <f>+I5+J5</f>
        <v>0</v>
      </c>
      <c r="I5" s="202"/>
      <c r="J5" s="202"/>
      <c r="K5" s="390">
        <f>+L5+M5</f>
        <v>72</v>
      </c>
      <c r="L5" s="202">
        <f t="shared" si="0"/>
        <v>0</v>
      </c>
      <c r="M5" s="388">
        <f t="shared" si="0"/>
        <v>72</v>
      </c>
    </row>
    <row r="6" spans="1:13" ht="12.75">
      <c r="A6" s="203" t="str">
        <f>MID(C6,1,1)</f>
        <v>1</v>
      </c>
      <c r="B6" s="204" t="str">
        <f>MID(C6,1,2)</f>
        <v>10</v>
      </c>
      <c r="C6" s="204">
        <v>1037</v>
      </c>
      <c r="D6" s="205" t="s">
        <v>145</v>
      </c>
      <c r="E6" s="201">
        <f>+F6+G6</f>
        <v>70</v>
      </c>
      <c r="F6" s="311">
        <v>70</v>
      </c>
      <c r="G6" s="206"/>
      <c r="H6" s="201">
        <f>+I6+J6</f>
        <v>0</v>
      </c>
      <c r="I6" s="311"/>
      <c r="J6" s="206"/>
      <c r="K6" s="390">
        <f>+L6+M6</f>
        <v>70</v>
      </c>
      <c r="L6" s="202">
        <f t="shared" si="0"/>
        <v>70</v>
      </c>
      <c r="M6" s="388">
        <f t="shared" si="0"/>
        <v>0</v>
      </c>
    </row>
    <row r="7" spans="1:13" ht="12.75">
      <c r="A7" s="203" t="str">
        <f>MID(C7,1,1)</f>
        <v>1</v>
      </c>
      <c r="B7" s="204" t="str">
        <f>MID(C7,1,2)</f>
        <v>10</v>
      </c>
      <c r="C7" s="204">
        <v>1039</v>
      </c>
      <c r="D7" s="242" t="s">
        <v>411</v>
      </c>
      <c r="E7" s="201">
        <f>+F7+G7</f>
        <v>15</v>
      </c>
      <c r="F7" s="311"/>
      <c r="G7" s="206">
        <v>15</v>
      </c>
      <c r="H7" s="201">
        <f>+I7+J7</f>
        <v>0</v>
      </c>
      <c r="I7" s="311"/>
      <c r="J7" s="561"/>
      <c r="K7" s="390">
        <f>+L7+M7</f>
        <v>15</v>
      </c>
      <c r="L7" s="202">
        <f t="shared" si="0"/>
        <v>0</v>
      </c>
      <c r="M7" s="388">
        <f t="shared" si="0"/>
        <v>15</v>
      </c>
    </row>
    <row r="8" spans="1:13" ht="12.75">
      <c r="A8" s="203" t="str">
        <f>MID(C8,1,1)</f>
        <v>1</v>
      </c>
      <c r="B8" s="204" t="str">
        <f>MID(C8,1,2)</f>
        <v>10</v>
      </c>
      <c r="C8" s="204">
        <v>1070</v>
      </c>
      <c r="D8" s="242" t="s">
        <v>412</v>
      </c>
      <c r="E8" s="201">
        <f>+F8+G8</f>
        <v>10</v>
      </c>
      <c r="F8" s="311"/>
      <c r="G8" s="206">
        <v>10</v>
      </c>
      <c r="H8" s="201">
        <f>+I8+J8</f>
        <v>0</v>
      </c>
      <c r="I8" s="311"/>
      <c r="J8" s="561"/>
      <c r="K8" s="390">
        <f>+L8+M8</f>
        <v>10</v>
      </c>
      <c r="L8" s="202">
        <f t="shared" si="0"/>
        <v>0</v>
      </c>
      <c r="M8" s="388">
        <f t="shared" si="0"/>
        <v>10</v>
      </c>
    </row>
    <row r="9" spans="1:15" ht="12.75">
      <c r="A9" s="208" t="s">
        <v>106</v>
      </c>
      <c r="B9" s="209"/>
      <c r="C9" s="210"/>
      <c r="D9" s="211"/>
      <c r="E9" s="212">
        <f aca="true" t="shared" si="1" ref="E9:M9">SUM(E4:E8)</f>
        <v>16513</v>
      </c>
      <c r="F9" s="213">
        <f t="shared" si="1"/>
        <v>16233</v>
      </c>
      <c r="G9" s="443">
        <f t="shared" si="1"/>
        <v>280</v>
      </c>
      <c r="H9" s="404">
        <f t="shared" si="1"/>
        <v>0</v>
      </c>
      <c r="I9" s="213">
        <f t="shared" si="1"/>
        <v>0</v>
      </c>
      <c r="J9" s="213">
        <f t="shared" si="1"/>
        <v>0</v>
      </c>
      <c r="K9" s="392">
        <f t="shared" si="1"/>
        <v>16513</v>
      </c>
      <c r="L9" s="213">
        <f t="shared" si="1"/>
        <v>16233</v>
      </c>
      <c r="M9" s="387">
        <f t="shared" si="1"/>
        <v>280</v>
      </c>
      <c r="N9" s="252"/>
      <c r="O9" s="252"/>
    </row>
    <row r="10" spans="1:15" ht="13.5" thickBot="1">
      <c r="A10" s="214"/>
      <c r="B10" s="215"/>
      <c r="C10" s="216"/>
      <c r="D10" s="217"/>
      <c r="E10" s="218"/>
      <c r="F10" s="312"/>
      <c r="G10" s="219"/>
      <c r="H10" s="218"/>
      <c r="I10" s="312"/>
      <c r="J10" s="219"/>
      <c r="K10" s="393"/>
      <c r="L10" s="312"/>
      <c r="M10" s="389"/>
      <c r="N10" s="252"/>
      <c r="O10" s="252"/>
    </row>
    <row r="11" spans="1:15" ht="14.25" thickBot="1" thickTop="1">
      <c r="A11" s="221" t="s">
        <v>107</v>
      </c>
      <c r="B11" s="222"/>
      <c r="C11" s="222"/>
      <c r="D11" s="223"/>
      <c r="E11" s="224">
        <f>+E9</f>
        <v>16513</v>
      </c>
      <c r="F11" s="313">
        <f>+F9</f>
        <v>16233</v>
      </c>
      <c r="G11" s="225">
        <f>+G9</f>
        <v>280</v>
      </c>
      <c r="H11" s="224">
        <f>+H9</f>
        <v>0</v>
      </c>
      <c r="I11" s="313">
        <f>I9</f>
        <v>0</v>
      </c>
      <c r="J11" s="225"/>
      <c r="K11" s="394">
        <f>+K9</f>
        <v>16513</v>
      </c>
      <c r="L11" s="313">
        <f>+L9</f>
        <v>16233</v>
      </c>
      <c r="M11" s="400">
        <f>+M9</f>
        <v>280</v>
      </c>
      <c r="N11" s="252"/>
      <c r="O11" s="252"/>
    </row>
    <row r="12" spans="1:15" ht="13.5" thickTop="1">
      <c r="A12" s="227"/>
      <c r="B12" s="199"/>
      <c r="C12" s="199"/>
      <c r="D12" s="200"/>
      <c r="E12" s="228"/>
      <c r="F12" s="314"/>
      <c r="G12" s="229"/>
      <c r="H12" s="228"/>
      <c r="I12" s="314"/>
      <c r="J12" s="229"/>
      <c r="K12" s="395"/>
      <c r="L12" s="314"/>
      <c r="M12" s="401"/>
      <c r="N12" s="252"/>
      <c r="O12" s="252"/>
    </row>
    <row r="13" spans="1:15" ht="12.75">
      <c r="A13" s="203" t="str">
        <f>MID(C13,1,1)</f>
        <v>2</v>
      </c>
      <c r="B13" s="204" t="str">
        <f>MID(C13,1,2)</f>
        <v>21</v>
      </c>
      <c r="C13" s="204">
        <v>2141</v>
      </c>
      <c r="D13" s="205" t="s">
        <v>336</v>
      </c>
      <c r="E13" s="201">
        <f>+F13+G13</f>
        <v>350</v>
      </c>
      <c r="F13" s="311"/>
      <c r="G13" s="206">
        <v>350</v>
      </c>
      <c r="H13" s="207">
        <f>+I13+J13</f>
        <v>0</v>
      </c>
      <c r="I13" s="311"/>
      <c r="J13" s="206"/>
      <c r="K13" s="391">
        <f>+L13+M13</f>
        <v>350</v>
      </c>
      <c r="L13" s="202">
        <f>+F13+I13</f>
        <v>0</v>
      </c>
      <c r="M13" s="388">
        <f>+G13+J13</f>
        <v>350</v>
      </c>
      <c r="N13" s="252"/>
      <c r="O13" s="252"/>
    </row>
    <row r="14" spans="1:15" ht="12.75">
      <c r="A14" s="203" t="str">
        <f>MID(C14,1,1)</f>
        <v>2</v>
      </c>
      <c r="B14" s="204" t="str">
        <f>MID(C14,1,2)</f>
        <v>21</v>
      </c>
      <c r="C14" s="204">
        <v>2143</v>
      </c>
      <c r="D14" s="343" t="s">
        <v>341</v>
      </c>
      <c r="E14" s="201">
        <f>+F14+G14</f>
        <v>44852</v>
      </c>
      <c r="F14" s="311">
        <v>44852</v>
      </c>
      <c r="G14" s="206"/>
      <c r="H14" s="207">
        <f>+I14+J14</f>
        <v>0</v>
      </c>
      <c r="I14" s="311"/>
      <c r="J14" s="206"/>
      <c r="K14" s="391">
        <f>+L14+M14</f>
        <v>44852</v>
      </c>
      <c r="L14" s="202">
        <f>+F14+I14</f>
        <v>44852</v>
      </c>
      <c r="M14" s="388">
        <f>+G14+J14</f>
        <v>0</v>
      </c>
      <c r="N14" s="252"/>
      <c r="O14" s="252"/>
    </row>
    <row r="15" spans="1:15" ht="12.75">
      <c r="A15" s="208" t="s">
        <v>108</v>
      </c>
      <c r="B15" s="209"/>
      <c r="C15" s="210"/>
      <c r="D15" s="211"/>
      <c r="E15" s="212">
        <f aca="true" t="shared" si="2" ref="E15:M15">SUM(E13:E14)</f>
        <v>45202</v>
      </c>
      <c r="F15" s="213">
        <f t="shared" si="2"/>
        <v>44852</v>
      </c>
      <c r="G15" s="213">
        <f t="shared" si="2"/>
        <v>350</v>
      </c>
      <c r="H15" s="212">
        <f t="shared" si="2"/>
        <v>0</v>
      </c>
      <c r="I15" s="213">
        <f t="shared" si="2"/>
        <v>0</v>
      </c>
      <c r="J15" s="213">
        <f t="shared" si="2"/>
        <v>0</v>
      </c>
      <c r="K15" s="392">
        <f t="shared" si="2"/>
        <v>45202</v>
      </c>
      <c r="L15" s="213">
        <f t="shared" si="2"/>
        <v>44852</v>
      </c>
      <c r="M15" s="387">
        <f t="shared" si="2"/>
        <v>350</v>
      </c>
      <c r="N15" s="252"/>
      <c r="O15" s="252"/>
    </row>
    <row r="16" spans="1:15" ht="12.75">
      <c r="A16" s="203"/>
      <c r="B16" s="230"/>
      <c r="C16" s="204"/>
      <c r="D16" s="205"/>
      <c r="E16" s="231"/>
      <c r="F16" s="315"/>
      <c r="G16" s="232"/>
      <c r="H16" s="231"/>
      <c r="I16" s="315"/>
      <c r="J16" s="232"/>
      <c r="K16" s="396"/>
      <c r="L16" s="315"/>
      <c r="M16" s="403"/>
      <c r="N16" s="252"/>
      <c r="O16" s="252"/>
    </row>
    <row r="17" spans="1:15" ht="12.75">
      <c r="A17" s="203" t="str">
        <f>MID(C17,1,1)</f>
        <v>2</v>
      </c>
      <c r="B17" s="204" t="str">
        <f>MID(C17,1,2)</f>
        <v>22</v>
      </c>
      <c r="C17" s="204">
        <v>2212</v>
      </c>
      <c r="D17" s="205" t="s">
        <v>146</v>
      </c>
      <c r="E17" s="201">
        <f aca="true" t="shared" si="3" ref="E17:E23">+F17+G17</f>
        <v>692668</v>
      </c>
      <c r="F17" s="311">
        <v>579862</v>
      </c>
      <c r="G17" s="206">
        <v>112806</v>
      </c>
      <c r="H17" s="207">
        <f aca="true" t="shared" si="4" ref="H17:H23">+I17+J17</f>
        <v>117684</v>
      </c>
      <c r="I17" s="311">
        <v>113700</v>
      </c>
      <c r="J17" s="206">
        <v>3984</v>
      </c>
      <c r="K17" s="391">
        <f aca="true" t="shared" si="5" ref="K17:K23">+L17+M17</f>
        <v>810352</v>
      </c>
      <c r="L17" s="202">
        <f aca="true" t="shared" si="6" ref="L17:L23">+F17+I17</f>
        <v>693562</v>
      </c>
      <c r="M17" s="388">
        <f aca="true" t="shared" si="7" ref="M17:M23">+G17+J17</f>
        <v>116790</v>
      </c>
      <c r="N17" s="252"/>
      <c r="O17" s="252"/>
    </row>
    <row r="18" spans="1:15" ht="12.75">
      <c r="A18" s="203">
        <v>2</v>
      </c>
      <c r="B18" s="204">
        <v>22</v>
      </c>
      <c r="C18" s="204">
        <v>2219</v>
      </c>
      <c r="D18" s="205" t="s">
        <v>257</v>
      </c>
      <c r="E18" s="201">
        <f t="shared" si="3"/>
        <v>104167</v>
      </c>
      <c r="F18" s="311">
        <v>28050</v>
      </c>
      <c r="G18" s="206">
        <v>76117</v>
      </c>
      <c r="H18" s="207">
        <f t="shared" si="4"/>
        <v>126211</v>
      </c>
      <c r="I18" s="311">
        <v>115000</v>
      </c>
      <c r="J18" s="206">
        <v>11211</v>
      </c>
      <c r="K18" s="391">
        <f t="shared" si="5"/>
        <v>230378</v>
      </c>
      <c r="L18" s="202">
        <f t="shared" si="6"/>
        <v>143050</v>
      </c>
      <c r="M18" s="388">
        <f t="shared" si="7"/>
        <v>87328</v>
      </c>
      <c r="N18" s="252"/>
      <c r="O18" s="252"/>
    </row>
    <row r="19" spans="1:15" ht="12.75">
      <c r="A19" s="203">
        <v>2</v>
      </c>
      <c r="B19" s="204">
        <v>22</v>
      </c>
      <c r="C19" s="204">
        <v>2221</v>
      </c>
      <c r="D19" s="205" t="s">
        <v>439</v>
      </c>
      <c r="E19" s="201">
        <f t="shared" si="3"/>
        <v>152</v>
      </c>
      <c r="F19" s="311"/>
      <c r="G19" s="206">
        <v>152</v>
      </c>
      <c r="H19" s="207"/>
      <c r="I19" s="311"/>
      <c r="J19" s="206"/>
      <c r="K19" s="391">
        <f>+L19+M19</f>
        <v>152</v>
      </c>
      <c r="L19" s="202">
        <f aca="true" t="shared" si="8" ref="L19:M22">+F19+I19</f>
        <v>0</v>
      </c>
      <c r="M19" s="388">
        <f t="shared" si="8"/>
        <v>152</v>
      </c>
      <c r="N19" s="252"/>
      <c r="O19" s="252"/>
    </row>
    <row r="20" spans="1:15" ht="12.75">
      <c r="A20" s="203" t="str">
        <f>MID(C20,1,1)</f>
        <v>2</v>
      </c>
      <c r="B20" s="204" t="str">
        <f>MID(C20,1,2)</f>
        <v>22</v>
      </c>
      <c r="C20" s="204">
        <v>2223</v>
      </c>
      <c r="D20" s="205" t="s">
        <v>314</v>
      </c>
      <c r="E20" s="201">
        <f t="shared" si="3"/>
        <v>126</v>
      </c>
      <c r="F20" s="311"/>
      <c r="G20" s="206">
        <v>126</v>
      </c>
      <c r="H20" s="207">
        <f t="shared" si="4"/>
        <v>250</v>
      </c>
      <c r="I20" s="311"/>
      <c r="J20" s="206">
        <v>250</v>
      </c>
      <c r="K20" s="391">
        <f>+L20+M20</f>
        <v>376</v>
      </c>
      <c r="L20" s="202">
        <f t="shared" si="8"/>
        <v>0</v>
      </c>
      <c r="M20" s="388">
        <f t="shared" si="8"/>
        <v>376</v>
      </c>
      <c r="N20" s="252"/>
      <c r="O20" s="252"/>
    </row>
    <row r="21" spans="1:15" ht="12.75">
      <c r="A21" s="203" t="str">
        <f>MID(C21,1,1)</f>
        <v>2</v>
      </c>
      <c r="B21" s="204" t="str">
        <f>MID(C21,1,2)</f>
        <v>22</v>
      </c>
      <c r="C21" s="204">
        <v>2229</v>
      </c>
      <c r="D21" s="205" t="s">
        <v>258</v>
      </c>
      <c r="E21" s="201">
        <f t="shared" si="3"/>
        <v>1731560</v>
      </c>
      <c r="F21" s="311">
        <v>1731300</v>
      </c>
      <c r="G21" s="206">
        <v>260</v>
      </c>
      <c r="H21" s="207">
        <f t="shared" si="4"/>
        <v>5000</v>
      </c>
      <c r="I21" s="311">
        <v>5000</v>
      </c>
      <c r="J21" s="206"/>
      <c r="K21" s="391">
        <f>+L21+M21</f>
        <v>1736560</v>
      </c>
      <c r="L21" s="202">
        <f t="shared" si="8"/>
        <v>1736300</v>
      </c>
      <c r="M21" s="388">
        <f t="shared" si="8"/>
        <v>260</v>
      </c>
      <c r="N21" s="252"/>
      <c r="O21" s="252"/>
    </row>
    <row r="22" spans="1:15" ht="12.75">
      <c r="A22" s="203" t="str">
        <f>MID(C22,1,1)</f>
        <v>2</v>
      </c>
      <c r="B22" s="204" t="str">
        <f>MID(C22,1,2)</f>
        <v>22</v>
      </c>
      <c r="C22" s="204">
        <v>2271</v>
      </c>
      <c r="D22" s="205" t="s">
        <v>387</v>
      </c>
      <c r="E22" s="201">
        <f t="shared" si="3"/>
        <v>5696</v>
      </c>
      <c r="F22" s="311">
        <v>5696</v>
      </c>
      <c r="G22" s="206"/>
      <c r="H22" s="207">
        <f t="shared" si="4"/>
        <v>0</v>
      </c>
      <c r="I22" s="311"/>
      <c r="J22" s="206"/>
      <c r="K22" s="391">
        <f>+L22+M22</f>
        <v>5696</v>
      </c>
      <c r="L22" s="202">
        <f t="shared" si="8"/>
        <v>5696</v>
      </c>
      <c r="M22" s="388">
        <f t="shared" si="8"/>
        <v>0</v>
      </c>
      <c r="N22" s="252"/>
      <c r="O22" s="252"/>
    </row>
    <row r="23" spans="1:15" ht="12.75">
      <c r="A23" s="203">
        <v>2</v>
      </c>
      <c r="B23" s="204">
        <v>22</v>
      </c>
      <c r="C23" s="204">
        <v>2299</v>
      </c>
      <c r="D23" s="205" t="s">
        <v>231</v>
      </c>
      <c r="E23" s="201">
        <f t="shared" si="3"/>
        <v>5500</v>
      </c>
      <c r="F23" s="311">
        <v>5500</v>
      </c>
      <c r="G23" s="206"/>
      <c r="H23" s="207">
        <f t="shared" si="4"/>
        <v>0</v>
      </c>
      <c r="I23" s="311"/>
      <c r="J23" s="206"/>
      <c r="K23" s="391">
        <f t="shared" si="5"/>
        <v>5500</v>
      </c>
      <c r="L23" s="202">
        <f t="shared" si="6"/>
        <v>5500</v>
      </c>
      <c r="M23" s="388">
        <f t="shared" si="7"/>
        <v>0</v>
      </c>
      <c r="N23" s="252"/>
      <c r="O23" s="252"/>
    </row>
    <row r="24" spans="1:15" ht="12.75">
      <c r="A24" s="208" t="s">
        <v>110</v>
      </c>
      <c r="B24" s="209"/>
      <c r="C24" s="210"/>
      <c r="D24" s="211"/>
      <c r="E24" s="212">
        <f>SUM(E17:E23)</f>
        <v>2539869</v>
      </c>
      <c r="F24" s="213">
        <f>SUM(F17:F23)</f>
        <v>2350408</v>
      </c>
      <c r="G24" s="213">
        <f>SUM(G17:G23)</f>
        <v>189461</v>
      </c>
      <c r="H24" s="212">
        <f>SUM(H17:H21)</f>
        <v>249145</v>
      </c>
      <c r="I24" s="213">
        <f>SUM(I17:I21)</f>
        <v>233700</v>
      </c>
      <c r="J24" s="213">
        <f>SUM(J17:J21)</f>
        <v>15445</v>
      </c>
      <c r="K24" s="392">
        <f>SUM(K17:K23)</f>
        <v>2789014</v>
      </c>
      <c r="L24" s="213">
        <f>SUM(L17:L23)</f>
        <v>2584108</v>
      </c>
      <c r="M24" s="387">
        <f>SUM(M17:M23)</f>
        <v>204906</v>
      </c>
      <c r="N24" s="252"/>
      <c r="O24" s="252"/>
    </row>
    <row r="25" spans="1:15" ht="12.75">
      <c r="A25" s="203"/>
      <c r="B25" s="230"/>
      <c r="C25" s="204"/>
      <c r="D25" s="205"/>
      <c r="E25" s="231"/>
      <c r="F25" s="315"/>
      <c r="G25" s="232"/>
      <c r="H25" s="231"/>
      <c r="I25" s="315"/>
      <c r="J25" s="232"/>
      <c r="K25" s="396"/>
      <c r="L25" s="315"/>
      <c r="M25" s="403"/>
      <c r="N25" s="252"/>
      <c r="O25" s="252"/>
    </row>
    <row r="26" spans="1:15" ht="12.75">
      <c r="A26" s="203" t="str">
        <f>MID(C26,1,1)</f>
        <v>2</v>
      </c>
      <c r="B26" s="204" t="str">
        <f>MID(C26,1,2)</f>
        <v>23</v>
      </c>
      <c r="C26" s="204">
        <v>2310</v>
      </c>
      <c r="D26" s="205" t="s">
        <v>147</v>
      </c>
      <c r="E26" s="201">
        <f aca="true" t="shared" si="9" ref="E26:E32">+F26+G26</f>
        <v>2816</v>
      </c>
      <c r="F26" s="311">
        <v>2801</v>
      </c>
      <c r="G26" s="206">
        <v>15</v>
      </c>
      <c r="H26" s="207">
        <f aca="true" t="shared" si="10" ref="H26:H31">+I26+J26</f>
        <v>84123</v>
      </c>
      <c r="I26" s="311">
        <v>84123</v>
      </c>
      <c r="J26" s="206"/>
      <c r="K26" s="391">
        <f aca="true" t="shared" si="11" ref="K26:K32">+L26+M26</f>
        <v>86939</v>
      </c>
      <c r="L26" s="202">
        <f aca="true" t="shared" si="12" ref="L26:L32">+F26+I26</f>
        <v>86924</v>
      </c>
      <c r="M26" s="388">
        <f aca="true" t="shared" si="13" ref="M26:M32">+G26+J26</f>
        <v>15</v>
      </c>
      <c r="N26" s="252"/>
      <c r="O26" s="252"/>
    </row>
    <row r="27" spans="1:15" ht="12.75">
      <c r="A27" s="203" t="str">
        <f>MID(C27,1,1)</f>
        <v>2</v>
      </c>
      <c r="B27" s="204" t="str">
        <f>MID(C27,1,2)</f>
        <v>23</v>
      </c>
      <c r="C27" s="204">
        <v>2321</v>
      </c>
      <c r="D27" s="205" t="s">
        <v>418</v>
      </c>
      <c r="E27" s="201">
        <f t="shared" si="9"/>
        <v>2259</v>
      </c>
      <c r="F27" s="311">
        <v>1814</v>
      </c>
      <c r="G27" s="206">
        <v>445</v>
      </c>
      <c r="H27" s="207">
        <f t="shared" si="10"/>
        <v>1243027</v>
      </c>
      <c r="I27" s="311">
        <v>1242827</v>
      </c>
      <c r="J27" s="206">
        <v>200</v>
      </c>
      <c r="K27" s="391">
        <f t="shared" si="11"/>
        <v>1245286</v>
      </c>
      <c r="L27" s="202">
        <f t="shared" si="12"/>
        <v>1244641</v>
      </c>
      <c r="M27" s="388">
        <f t="shared" si="13"/>
        <v>645</v>
      </c>
      <c r="N27" s="252"/>
      <c r="O27" s="252"/>
    </row>
    <row r="28" spans="1:15" ht="12.75">
      <c r="A28" s="203">
        <v>2</v>
      </c>
      <c r="B28" s="204">
        <v>23</v>
      </c>
      <c r="C28" s="204">
        <v>2329</v>
      </c>
      <c r="D28" s="205" t="s">
        <v>148</v>
      </c>
      <c r="E28" s="201">
        <f t="shared" si="9"/>
        <v>0</v>
      </c>
      <c r="F28" s="311"/>
      <c r="G28" s="206"/>
      <c r="H28" s="207">
        <f t="shared" si="10"/>
        <v>12780</v>
      </c>
      <c r="I28" s="311">
        <v>12780</v>
      </c>
      <c r="J28" s="206"/>
      <c r="K28" s="391">
        <f t="shared" si="11"/>
        <v>12780</v>
      </c>
      <c r="L28" s="202">
        <f t="shared" si="12"/>
        <v>12780</v>
      </c>
      <c r="M28" s="388">
        <f t="shared" si="13"/>
        <v>0</v>
      </c>
      <c r="N28" s="252"/>
      <c r="O28" s="252"/>
    </row>
    <row r="29" spans="1:15" ht="12.75">
      <c r="A29" s="203">
        <v>2</v>
      </c>
      <c r="B29" s="204">
        <v>23</v>
      </c>
      <c r="C29" s="204">
        <v>2331</v>
      </c>
      <c r="D29" s="205" t="s">
        <v>368</v>
      </c>
      <c r="E29" s="201">
        <f t="shared" si="9"/>
        <v>3800</v>
      </c>
      <c r="F29" s="311">
        <v>3800</v>
      </c>
      <c r="G29" s="206"/>
      <c r="H29" s="207">
        <f t="shared" si="10"/>
        <v>0</v>
      </c>
      <c r="I29" s="311"/>
      <c r="J29" s="206"/>
      <c r="K29" s="391">
        <f t="shared" si="11"/>
        <v>3800</v>
      </c>
      <c r="L29" s="202">
        <f t="shared" si="12"/>
        <v>3800</v>
      </c>
      <c r="M29" s="388">
        <f t="shared" si="13"/>
        <v>0</v>
      </c>
      <c r="N29" s="252"/>
      <c r="O29" s="252"/>
    </row>
    <row r="30" spans="1:15" ht="12.75">
      <c r="A30" s="203" t="str">
        <f>MID(C30,1,1)</f>
        <v>2</v>
      </c>
      <c r="B30" s="204" t="str">
        <f>MID(C30,1,2)</f>
        <v>23</v>
      </c>
      <c r="C30" s="204">
        <v>2333</v>
      </c>
      <c r="D30" s="205" t="s">
        <v>149</v>
      </c>
      <c r="E30" s="201">
        <f t="shared" si="9"/>
        <v>4445</v>
      </c>
      <c r="F30" s="311">
        <v>4100</v>
      </c>
      <c r="G30" s="206">
        <v>345</v>
      </c>
      <c r="H30" s="207">
        <f t="shared" si="10"/>
        <v>120</v>
      </c>
      <c r="I30" s="311"/>
      <c r="J30" s="206">
        <v>120</v>
      </c>
      <c r="K30" s="391">
        <f t="shared" si="11"/>
        <v>4565</v>
      </c>
      <c r="L30" s="202">
        <f t="shared" si="12"/>
        <v>4100</v>
      </c>
      <c r="M30" s="388">
        <f t="shared" si="13"/>
        <v>465</v>
      </c>
      <c r="N30" s="252"/>
      <c r="O30" s="252"/>
    </row>
    <row r="31" spans="1:15" ht="12.75">
      <c r="A31" s="203" t="str">
        <f>MID(C31,1,1)</f>
        <v>2</v>
      </c>
      <c r="B31" s="204" t="str">
        <f>MID(C31,1,2)</f>
        <v>23</v>
      </c>
      <c r="C31" s="204">
        <v>2339</v>
      </c>
      <c r="D31" s="205" t="s">
        <v>416</v>
      </c>
      <c r="E31" s="201">
        <f t="shared" si="9"/>
        <v>0</v>
      </c>
      <c r="F31" s="311"/>
      <c r="G31" s="206"/>
      <c r="H31" s="207">
        <f t="shared" si="10"/>
        <v>1180</v>
      </c>
      <c r="I31" s="311">
        <v>1180</v>
      </c>
      <c r="J31" s="206"/>
      <c r="K31" s="391">
        <f t="shared" si="11"/>
        <v>1180</v>
      </c>
      <c r="L31" s="202">
        <f t="shared" si="12"/>
        <v>1180</v>
      </c>
      <c r="M31" s="388">
        <f t="shared" si="13"/>
        <v>0</v>
      </c>
      <c r="N31" s="252"/>
      <c r="O31" s="252"/>
    </row>
    <row r="32" spans="1:15" ht="12.75">
      <c r="A32" s="203" t="str">
        <f>MID(C32,1,1)</f>
        <v>2</v>
      </c>
      <c r="B32" s="204" t="str">
        <f>MID(C32,1,2)</f>
        <v>23</v>
      </c>
      <c r="C32" s="204">
        <v>2399</v>
      </c>
      <c r="D32" s="205" t="s">
        <v>279</v>
      </c>
      <c r="E32" s="201">
        <f t="shared" si="9"/>
        <v>5</v>
      </c>
      <c r="F32" s="311"/>
      <c r="G32" s="206">
        <v>5</v>
      </c>
      <c r="H32" s="207"/>
      <c r="I32" s="311"/>
      <c r="J32" s="206"/>
      <c r="K32" s="391">
        <f t="shared" si="11"/>
        <v>5</v>
      </c>
      <c r="L32" s="202">
        <f t="shared" si="12"/>
        <v>0</v>
      </c>
      <c r="M32" s="388">
        <f t="shared" si="13"/>
        <v>5</v>
      </c>
      <c r="N32" s="252"/>
      <c r="O32" s="252"/>
    </row>
    <row r="33" spans="1:15" ht="12.75">
      <c r="A33" s="208" t="s">
        <v>112</v>
      </c>
      <c r="B33" s="209"/>
      <c r="C33" s="210"/>
      <c r="D33" s="211"/>
      <c r="E33" s="392">
        <f aca="true" t="shared" si="14" ref="E33:M33">SUM(E26:E32)</f>
        <v>13325</v>
      </c>
      <c r="F33" s="213">
        <f t="shared" si="14"/>
        <v>12515</v>
      </c>
      <c r="G33" s="404">
        <f t="shared" si="14"/>
        <v>810</v>
      </c>
      <c r="H33" s="212">
        <f t="shared" si="14"/>
        <v>1341230</v>
      </c>
      <c r="I33" s="213">
        <f t="shared" si="14"/>
        <v>1340910</v>
      </c>
      <c r="J33" s="213">
        <f t="shared" si="14"/>
        <v>320</v>
      </c>
      <c r="K33" s="392">
        <f t="shared" si="14"/>
        <v>1354555</v>
      </c>
      <c r="L33" s="213">
        <f t="shared" si="14"/>
        <v>1353425</v>
      </c>
      <c r="M33" s="443">
        <f t="shared" si="14"/>
        <v>1130</v>
      </c>
      <c r="N33" s="252"/>
      <c r="O33" s="252"/>
    </row>
    <row r="34" spans="1:15" ht="13.5" thickBot="1">
      <c r="A34" s="214"/>
      <c r="B34" s="215"/>
      <c r="C34" s="216"/>
      <c r="D34" s="217"/>
      <c r="E34" s="218"/>
      <c r="F34" s="312"/>
      <c r="G34" s="219"/>
      <c r="H34" s="218"/>
      <c r="I34" s="312"/>
      <c r="J34" s="219"/>
      <c r="K34" s="393"/>
      <c r="L34" s="312"/>
      <c r="M34" s="389"/>
      <c r="N34" s="252"/>
      <c r="O34" s="252"/>
    </row>
    <row r="35" spans="1:15" ht="14.25" thickBot="1" thickTop="1">
      <c r="A35" s="233" t="s">
        <v>113</v>
      </c>
      <c r="B35" s="234"/>
      <c r="C35" s="234"/>
      <c r="D35" s="235"/>
      <c r="E35" s="236">
        <f>+E15+E24+E33</f>
        <v>2598396</v>
      </c>
      <c r="F35" s="316">
        <f>+F15+F24+F33</f>
        <v>2407775</v>
      </c>
      <c r="G35" s="237">
        <f>+G33+G24+G15</f>
        <v>190621</v>
      </c>
      <c r="H35" s="236">
        <f>+H33+H24+H15</f>
        <v>1590375</v>
      </c>
      <c r="I35" s="316">
        <f>I33+I24+I15</f>
        <v>1574610</v>
      </c>
      <c r="J35" s="237">
        <f>+J24+J33</f>
        <v>15765</v>
      </c>
      <c r="K35" s="397">
        <f>+K33+K24+K15</f>
        <v>4188771</v>
      </c>
      <c r="L35" s="316">
        <f>+L33+L24+L15</f>
        <v>3982385</v>
      </c>
      <c r="M35" s="405">
        <f>+M33+M24+M15</f>
        <v>206386</v>
      </c>
      <c r="N35" s="252"/>
      <c r="O35" s="252"/>
    </row>
    <row r="36" spans="1:15" ht="13.5" thickTop="1">
      <c r="A36" s="227"/>
      <c r="B36" s="199"/>
      <c r="C36" s="199"/>
      <c r="D36" s="200"/>
      <c r="E36" s="228"/>
      <c r="F36" s="314"/>
      <c r="G36" s="229"/>
      <c r="H36" s="228"/>
      <c r="I36" s="314"/>
      <c r="J36" s="229"/>
      <c r="K36" s="395"/>
      <c r="L36" s="314"/>
      <c r="M36" s="401"/>
      <c r="N36" s="252"/>
      <c r="O36" s="252"/>
    </row>
    <row r="37" spans="1:15" ht="12.75">
      <c r="A37" s="198">
        <v>3</v>
      </c>
      <c r="B37" s="199">
        <v>31</v>
      </c>
      <c r="C37" s="199">
        <v>3111</v>
      </c>
      <c r="D37" s="200" t="s">
        <v>114</v>
      </c>
      <c r="E37" s="201">
        <f aca="true" t="shared" si="15" ref="E37:E43">+F37+G37</f>
        <v>100275</v>
      </c>
      <c r="F37" s="202">
        <v>2449</v>
      </c>
      <c r="G37" s="238">
        <v>97826</v>
      </c>
      <c r="H37" s="207">
        <f>+I37+J37</f>
        <v>111554</v>
      </c>
      <c r="I37" s="202">
        <v>74423</v>
      </c>
      <c r="J37" s="238">
        <v>37131</v>
      </c>
      <c r="K37" s="391">
        <f aca="true" t="shared" si="16" ref="K37:K43">+L37+M37</f>
        <v>211829</v>
      </c>
      <c r="L37" s="202">
        <f aca="true" t="shared" si="17" ref="L37:L43">+F37+I37</f>
        <v>76872</v>
      </c>
      <c r="M37" s="388">
        <f aca="true" t="shared" si="18" ref="M37:M43">+G37+J37</f>
        <v>134957</v>
      </c>
      <c r="N37" s="252"/>
      <c r="O37" s="252"/>
    </row>
    <row r="38" spans="1:15" ht="12.75">
      <c r="A38" s="203" t="str">
        <f>MID(C38,1,1)</f>
        <v>3</v>
      </c>
      <c r="B38" s="204" t="str">
        <f>MID(C38,1,2)</f>
        <v>31</v>
      </c>
      <c r="C38" s="204">
        <v>3113</v>
      </c>
      <c r="D38" s="205" t="s">
        <v>150</v>
      </c>
      <c r="E38" s="201">
        <f t="shared" si="15"/>
        <v>253576</v>
      </c>
      <c r="F38" s="311">
        <v>21447</v>
      </c>
      <c r="G38" s="206">
        <v>232129</v>
      </c>
      <c r="H38" s="207">
        <f aca="true" t="shared" si="19" ref="H38:H43">+I38+J38</f>
        <v>111912</v>
      </c>
      <c r="I38" s="311">
        <v>88247</v>
      </c>
      <c r="J38" s="206">
        <v>23665</v>
      </c>
      <c r="K38" s="391">
        <f t="shared" si="16"/>
        <v>365488</v>
      </c>
      <c r="L38" s="202">
        <f t="shared" si="17"/>
        <v>109694</v>
      </c>
      <c r="M38" s="388">
        <f t="shared" si="18"/>
        <v>255794</v>
      </c>
      <c r="N38" s="252"/>
      <c r="O38" s="252"/>
    </row>
    <row r="39" spans="1:15" ht="12.75">
      <c r="A39" s="203">
        <v>3</v>
      </c>
      <c r="B39" s="204">
        <v>31</v>
      </c>
      <c r="C39" s="204">
        <v>3114</v>
      </c>
      <c r="D39" s="205" t="s">
        <v>259</v>
      </c>
      <c r="E39" s="201">
        <f t="shared" si="15"/>
        <v>5</v>
      </c>
      <c r="F39" s="311"/>
      <c r="G39" s="206">
        <v>5</v>
      </c>
      <c r="H39" s="207">
        <f t="shared" si="19"/>
        <v>0</v>
      </c>
      <c r="I39" s="311"/>
      <c r="J39" s="206"/>
      <c r="K39" s="391">
        <f t="shared" si="16"/>
        <v>5</v>
      </c>
      <c r="L39" s="202">
        <f t="shared" si="17"/>
        <v>0</v>
      </c>
      <c r="M39" s="388">
        <f t="shared" si="18"/>
        <v>5</v>
      </c>
      <c r="N39" s="252"/>
      <c r="O39" s="252"/>
    </row>
    <row r="40" spans="1:15" ht="12.75">
      <c r="A40" s="203">
        <v>3</v>
      </c>
      <c r="B40" s="204">
        <v>31</v>
      </c>
      <c r="C40" s="204">
        <v>3117</v>
      </c>
      <c r="D40" s="205" t="s">
        <v>342</v>
      </c>
      <c r="E40" s="201">
        <f t="shared" si="15"/>
        <v>1742</v>
      </c>
      <c r="F40" s="311"/>
      <c r="G40" s="206">
        <v>1742</v>
      </c>
      <c r="H40" s="207">
        <f t="shared" si="19"/>
        <v>0</v>
      </c>
      <c r="I40" s="311"/>
      <c r="J40" s="206"/>
      <c r="K40" s="391">
        <f t="shared" si="16"/>
        <v>1742</v>
      </c>
      <c r="L40" s="202">
        <f t="shared" si="17"/>
        <v>0</v>
      </c>
      <c r="M40" s="388">
        <f t="shared" si="18"/>
        <v>1742</v>
      </c>
      <c r="N40" s="252"/>
      <c r="O40" s="252"/>
    </row>
    <row r="41" spans="1:15" ht="12.75">
      <c r="A41" s="203">
        <v>3</v>
      </c>
      <c r="B41" s="204">
        <v>31</v>
      </c>
      <c r="C41" s="204">
        <v>3119</v>
      </c>
      <c r="D41" s="205" t="s">
        <v>380</v>
      </c>
      <c r="E41" s="201">
        <f t="shared" si="15"/>
        <v>6938</v>
      </c>
      <c r="F41" s="311"/>
      <c r="G41" s="206">
        <v>6938</v>
      </c>
      <c r="H41" s="207">
        <f>+I41+J41</f>
        <v>0</v>
      </c>
      <c r="I41" s="311"/>
      <c r="J41" s="206"/>
      <c r="K41" s="391">
        <f t="shared" si="16"/>
        <v>6938</v>
      </c>
      <c r="L41" s="202">
        <f t="shared" si="17"/>
        <v>0</v>
      </c>
      <c r="M41" s="388">
        <f t="shared" si="18"/>
        <v>6938</v>
      </c>
      <c r="N41" s="252"/>
      <c r="O41" s="252"/>
    </row>
    <row r="42" spans="1:15" ht="12.75">
      <c r="A42" s="203">
        <v>3</v>
      </c>
      <c r="B42" s="204">
        <v>31</v>
      </c>
      <c r="C42" s="204">
        <v>3141</v>
      </c>
      <c r="D42" s="205" t="s">
        <v>381</v>
      </c>
      <c r="E42" s="201">
        <f t="shared" si="15"/>
        <v>14790</v>
      </c>
      <c r="F42" s="311">
        <v>2000</v>
      </c>
      <c r="G42" s="206">
        <v>12790</v>
      </c>
      <c r="H42" s="207">
        <f>+I42+J42</f>
        <v>550</v>
      </c>
      <c r="I42" s="311"/>
      <c r="J42" s="206">
        <v>550</v>
      </c>
      <c r="K42" s="391">
        <f t="shared" si="16"/>
        <v>15340</v>
      </c>
      <c r="L42" s="202">
        <f t="shared" si="17"/>
        <v>2000</v>
      </c>
      <c r="M42" s="388">
        <f t="shared" si="18"/>
        <v>13340</v>
      </c>
      <c r="N42" s="252"/>
      <c r="O42" s="252"/>
    </row>
    <row r="43" spans="1:15" ht="12.75">
      <c r="A43" s="203" t="str">
        <f>MID(C43,1,1)</f>
        <v>3</v>
      </c>
      <c r="B43" s="204" t="str">
        <f>MID(C43,1,2)</f>
        <v>31</v>
      </c>
      <c r="C43" s="204">
        <v>3149</v>
      </c>
      <c r="D43" s="205" t="s">
        <v>417</v>
      </c>
      <c r="E43" s="201">
        <f t="shared" si="15"/>
        <v>1340</v>
      </c>
      <c r="F43" s="311">
        <v>1270</v>
      </c>
      <c r="G43" s="206">
        <v>70</v>
      </c>
      <c r="H43" s="207">
        <f t="shared" si="19"/>
        <v>0</v>
      </c>
      <c r="I43" s="311"/>
      <c r="J43" s="206"/>
      <c r="K43" s="391">
        <f t="shared" si="16"/>
        <v>1340</v>
      </c>
      <c r="L43" s="202">
        <f t="shared" si="17"/>
        <v>1270</v>
      </c>
      <c r="M43" s="388">
        <f t="shared" si="18"/>
        <v>70</v>
      </c>
      <c r="N43" s="252"/>
      <c r="O43" s="252"/>
    </row>
    <row r="44" spans="1:15" ht="12.75">
      <c r="A44" s="208" t="s">
        <v>378</v>
      </c>
      <c r="B44" s="209"/>
      <c r="C44" s="210"/>
      <c r="D44" s="211"/>
      <c r="E44" s="212">
        <f aca="true" t="shared" si="20" ref="E44:M44">SUM(E37:E43)</f>
        <v>378666</v>
      </c>
      <c r="F44" s="213">
        <f t="shared" si="20"/>
        <v>27166</v>
      </c>
      <c r="G44" s="213">
        <f t="shared" si="20"/>
        <v>351500</v>
      </c>
      <c r="H44" s="212">
        <f t="shared" si="20"/>
        <v>224016</v>
      </c>
      <c r="I44" s="213">
        <f t="shared" si="20"/>
        <v>162670</v>
      </c>
      <c r="J44" s="213">
        <f t="shared" si="20"/>
        <v>61346</v>
      </c>
      <c r="K44" s="392">
        <f t="shared" si="20"/>
        <v>602682</v>
      </c>
      <c r="L44" s="213">
        <f t="shared" si="20"/>
        <v>189836</v>
      </c>
      <c r="M44" s="387">
        <f t="shared" si="20"/>
        <v>412846</v>
      </c>
      <c r="N44" s="252"/>
      <c r="O44" s="252"/>
    </row>
    <row r="45" spans="1:15" ht="12.75">
      <c r="A45" s="310"/>
      <c r="B45" s="240"/>
      <c r="C45" s="241"/>
      <c r="D45" s="242"/>
      <c r="E45" s="243"/>
      <c r="F45" s="232"/>
      <c r="G45" s="232"/>
      <c r="H45" s="243"/>
      <c r="I45" s="232"/>
      <c r="J45" s="232"/>
      <c r="K45" s="398"/>
      <c r="L45" s="232"/>
      <c r="M45" s="403"/>
      <c r="N45" s="252"/>
      <c r="O45" s="252"/>
    </row>
    <row r="46" spans="1:15" ht="12.75">
      <c r="A46" s="203" t="str">
        <f>MID(C46,1,1)</f>
        <v>3</v>
      </c>
      <c r="B46" s="204">
        <v>32</v>
      </c>
      <c r="C46" s="204">
        <v>3231</v>
      </c>
      <c r="D46" s="205" t="s">
        <v>213</v>
      </c>
      <c r="E46" s="201">
        <f>+F46+G46</f>
        <v>158</v>
      </c>
      <c r="F46" s="311"/>
      <c r="G46" s="206">
        <v>158</v>
      </c>
      <c r="H46" s="207"/>
      <c r="I46" s="311"/>
      <c r="J46" s="206"/>
      <c r="K46" s="391">
        <f>+L46+M46</f>
        <v>158</v>
      </c>
      <c r="L46" s="311">
        <f>+F46+I46</f>
        <v>0</v>
      </c>
      <c r="M46" s="402">
        <f>+G46+J46</f>
        <v>158</v>
      </c>
      <c r="N46" s="252"/>
      <c r="O46" s="252"/>
    </row>
    <row r="47" spans="1:15" ht="12.75">
      <c r="A47" s="208" t="s">
        <v>379</v>
      </c>
      <c r="B47" s="209"/>
      <c r="C47" s="210"/>
      <c r="D47" s="211"/>
      <c r="E47" s="212">
        <f>+E46</f>
        <v>158</v>
      </c>
      <c r="F47" s="213"/>
      <c r="G47" s="213">
        <f>+G46</f>
        <v>158</v>
      </c>
      <c r="H47" s="212"/>
      <c r="I47" s="213"/>
      <c r="J47" s="213"/>
      <c r="K47" s="392">
        <f>+K46</f>
        <v>158</v>
      </c>
      <c r="L47" s="213">
        <f>+L46</f>
        <v>0</v>
      </c>
      <c r="M47" s="387">
        <f>+M46</f>
        <v>158</v>
      </c>
      <c r="N47" s="252"/>
      <c r="O47" s="252"/>
    </row>
    <row r="48" spans="1:15" ht="12.75">
      <c r="A48" s="203"/>
      <c r="B48" s="204"/>
      <c r="C48" s="204"/>
      <c r="D48" s="205"/>
      <c r="E48" s="207"/>
      <c r="F48" s="311"/>
      <c r="G48" s="206"/>
      <c r="H48" s="207"/>
      <c r="I48" s="311"/>
      <c r="J48" s="206"/>
      <c r="K48" s="391"/>
      <c r="L48" s="311"/>
      <c r="M48" s="406"/>
      <c r="N48" s="252"/>
      <c r="O48" s="252"/>
    </row>
    <row r="49" spans="1:15" ht="12.75">
      <c r="A49" s="203" t="str">
        <f>MID(C49,1,1)</f>
        <v>3</v>
      </c>
      <c r="B49" s="204" t="str">
        <f>MID(C49,1,2)</f>
        <v>33</v>
      </c>
      <c r="C49" s="204">
        <v>3311</v>
      </c>
      <c r="D49" s="205" t="s">
        <v>151</v>
      </c>
      <c r="E49" s="201">
        <f aca="true" t="shared" si="21" ref="E49:E64">+F49+G49</f>
        <v>495600</v>
      </c>
      <c r="F49" s="311">
        <v>495590</v>
      </c>
      <c r="G49" s="206">
        <v>10</v>
      </c>
      <c r="H49" s="207">
        <f aca="true" t="shared" si="22" ref="H49:H64">+I49+J49</f>
        <v>900</v>
      </c>
      <c r="I49" s="311">
        <v>900</v>
      </c>
      <c r="J49" s="206"/>
      <c r="K49" s="391">
        <f>+L49+M49</f>
        <v>496500</v>
      </c>
      <c r="L49" s="202">
        <f aca="true" t="shared" si="23" ref="L49:L64">+F49+I49</f>
        <v>496490</v>
      </c>
      <c r="M49" s="388">
        <f aca="true" t="shared" si="24" ref="M49:M64">+G49+J49</f>
        <v>10</v>
      </c>
      <c r="N49" s="252"/>
      <c r="O49" s="252"/>
    </row>
    <row r="50" spans="1:15" ht="12.75">
      <c r="A50" s="203" t="str">
        <f>MID(C50,1,1)</f>
        <v>3</v>
      </c>
      <c r="B50" s="204" t="str">
        <f>MID(C50,1,2)</f>
        <v>33</v>
      </c>
      <c r="C50" s="204">
        <v>3312</v>
      </c>
      <c r="D50" s="205" t="s">
        <v>232</v>
      </c>
      <c r="E50" s="201">
        <f t="shared" si="21"/>
        <v>57413</v>
      </c>
      <c r="F50" s="311">
        <v>57283</v>
      </c>
      <c r="G50" s="206">
        <v>130</v>
      </c>
      <c r="H50" s="207">
        <f t="shared" si="22"/>
        <v>0</v>
      </c>
      <c r="I50" s="311"/>
      <c r="J50" s="206"/>
      <c r="K50" s="391">
        <f aca="true" t="shared" si="25" ref="K50:K64">+L50+M50</f>
        <v>57413</v>
      </c>
      <c r="L50" s="202">
        <f t="shared" si="23"/>
        <v>57283</v>
      </c>
      <c r="M50" s="388">
        <f t="shared" si="24"/>
        <v>130</v>
      </c>
      <c r="N50" s="252"/>
      <c r="O50" s="252"/>
    </row>
    <row r="51" spans="1:15" ht="12.75">
      <c r="A51" s="203" t="str">
        <f>MID(C51,1,1)</f>
        <v>3</v>
      </c>
      <c r="B51" s="204" t="str">
        <f>MID(C51,1,2)</f>
        <v>33</v>
      </c>
      <c r="C51" s="204">
        <v>3313</v>
      </c>
      <c r="D51" s="205" t="s">
        <v>358</v>
      </c>
      <c r="E51" s="201">
        <f t="shared" si="21"/>
        <v>20</v>
      </c>
      <c r="F51" s="311"/>
      <c r="G51" s="206">
        <v>20</v>
      </c>
      <c r="H51" s="207">
        <f>+I51+J51</f>
        <v>228</v>
      </c>
      <c r="I51" s="311"/>
      <c r="J51" s="206">
        <v>228</v>
      </c>
      <c r="K51" s="391">
        <f t="shared" si="25"/>
        <v>248</v>
      </c>
      <c r="L51" s="202">
        <f t="shared" si="23"/>
        <v>0</v>
      </c>
      <c r="M51" s="388">
        <f t="shared" si="24"/>
        <v>248</v>
      </c>
      <c r="N51" s="252"/>
      <c r="O51" s="252"/>
    </row>
    <row r="52" spans="1:15" ht="12.75">
      <c r="A52" s="203" t="str">
        <f>MID(C52,1,1)</f>
        <v>3</v>
      </c>
      <c r="B52" s="204" t="str">
        <f>MID(C52,1,2)</f>
        <v>33</v>
      </c>
      <c r="C52" s="204">
        <v>3314</v>
      </c>
      <c r="D52" s="205" t="s">
        <v>152</v>
      </c>
      <c r="E52" s="201">
        <f t="shared" si="21"/>
        <v>45025</v>
      </c>
      <c r="F52" s="311">
        <v>44733</v>
      </c>
      <c r="G52" s="206">
        <v>292</v>
      </c>
      <c r="H52" s="207">
        <f t="shared" si="22"/>
        <v>700</v>
      </c>
      <c r="I52" s="311">
        <v>700</v>
      </c>
      <c r="J52" s="206"/>
      <c r="K52" s="391">
        <f t="shared" si="25"/>
        <v>45725</v>
      </c>
      <c r="L52" s="202">
        <f t="shared" si="23"/>
        <v>45433</v>
      </c>
      <c r="M52" s="388">
        <f t="shared" si="24"/>
        <v>292</v>
      </c>
      <c r="N52" s="252"/>
      <c r="O52" s="252"/>
    </row>
    <row r="53" spans="1:15" ht="12.75">
      <c r="A53" s="203" t="str">
        <f>MID(C53,1,1)</f>
        <v>3</v>
      </c>
      <c r="B53" s="204" t="str">
        <f>MID(C53,1,2)</f>
        <v>33</v>
      </c>
      <c r="C53" s="204">
        <v>3315</v>
      </c>
      <c r="D53" s="205" t="s">
        <v>153</v>
      </c>
      <c r="E53" s="201">
        <f t="shared" si="21"/>
        <v>43186</v>
      </c>
      <c r="F53" s="311">
        <v>43186</v>
      </c>
      <c r="G53" s="206"/>
      <c r="H53" s="207">
        <f t="shared" si="22"/>
        <v>33868</v>
      </c>
      <c r="I53" s="311">
        <v>33868</v>
      </c>
      <c r="J53" s="206"/>
      <c r="K53" s="391">
        <f t="shared" si="25"/>
        <v>77054</v>
      </c>
      <c r="L53" s="202">
        <f t="shared" si="23"/>
        <v>77054</v>
      </c>
      <c r="M53" s="388">
        <f t="shared" si="24"/>
        <v>0</v>
      </c>
      <c r="N53" s="252"/>
      <c r="O53" s="252"/>
    </row>
    <row r="54" spans="1:15" ht="12.75">
      <c r="A54" s="203" t="str">
        <f aca="true" t="shared" si="26" ref="A54:A64">MID(C54,1,1)</f>
        <v>3</v>
      </c>
      <c r="B54" s="204" t="str">
        <f aca="true" t="shared" si="27" ref="B54:B64">MID(C54,1,2)</f>
        <v>33</v>
      </c>
      <c r="C54" s="204">
        <v>3317</v>
      </c>
      <c r="D54" s="205" t="s">
        <v>154</v>
      </c>
      <c r="E54" s="201">
        <f t="shared" si="21"/>
        <v>12300</v>
      </c>
      <c r="F54" s="311">
        <v>12290</v>
      </c>
      <c r="G54" s="206">
        <v>10</v>
      </c>
      <c r="H54" s="207">
        <f t="shared" si="22"/>
        <v>0</v>
      </c>
      <c r="I54" s="311"/>
      <c r="J54" s="206"/>
      <c r="K54" s="391">
        <f t="shared" si="25"/>
        <v>12300</v>
      </c>
      <c r="L54" s="202">
        <f t="shared" si="23"/>
        <v>12290</v>
      </c>
      <c r="M54" s="388">
        <f t="shared" si="24"/>
        <v>10</v>
      </c>
      <c r="N54" s="252"/>
      <c r="O54" s="252"/>
    </row>
    <row r="55" spans="1:15" ht="12.75">
      <c r="A55" s="203" t="str">
        <f t="shared" si="26"/>
        <v>3</v>
      </c>
      <c r="B55" s="204" t="str">
        <f t="shared" si="27"/>
        <v>33</v>
      </c>
      <c r="C55" s="204">
        <v>3319</v>
      </c>
      <c r="D55" s="205" t="s">
        <v>260</v>
      </c>
      <c r="E55" s="201">
        <f t="shared" si="21"/>
        <v>34136</v>
      </c>
      <c r="F55" s="311">
        <v>20579</v>
      </c>
      <c r="G55" s="206">
        <v>13557</v>
      </c>
      <c r="H55" s="207">
        <f t="shared" si="22"/>
        <v>775</v>
      </c>
      <c r="I55" s="311">
        <v>500</v>
      </c>
      <c r="J55" s="206">
        <v>275</v>
      </c>
      <c r="K55" s="391">
        <f t="shared" si="25"/>
        <v>34911</v>
      </c>
      <c r="L55" s="202">
        <f t="shared" si="23"/>
        <v>21079</v>
      </c>
      <c r="M55" s="388">
        <f t="shared" si="24"/>
        <v>13832</v>
      </c>
      <c r="N55" s="252"/>
      <c r="O55" s="252"/>
    </row>
    <row r="56" spans="1:15" ht="12.75">
      <c r="A56" s="203" t="str">
        <f t="shared" si="26"/>
        <v>3</v>
      </c>
      <c r="B56" s="204" t="str">
        <f t="shared" si="27"/>
        <v>33</v>
      </c>
      <c r="C56" s="204">
        <v>3322</v>
      </c>
      <c r="D56" s="205" t="s">
        <v>233</v>
      </c>
      <c r="E56" s="201">
        <f t="shared" si="21"/>
        <v>14493</v>
      </c>
      <c r="F56" s="311">
        <v>11450</v>
      </c>
      <c r="G56" s="206">
        <v>3043</v>
      </c>
      <c r="H56" s="207">
        <f t="shared" si="22"/>
        <v>10000</v>
      </c>
      <c r="I56" s="311">
        <v>10000</v>
      </c>
      <c r="J56" s="206"/>
      <c r="K56" s="391">
        <f t="shared" si="25"/>
        <v>24493</v>
      </c>
      <c r="L56" s="202">
        <f t="shared" si="23"/>
        <v>21450</v>
      </c>
      <c r="M56" s="388">
        <f t="shared" si="24"/>
        <v>3043</v>
      </c>
      <c r="N56" s="252"/>
      <c r="O56" s="252"/>
    </row>
    <row r="57" spans="1:15" ht="12.75">
      <c r="A57" s="203" t="str">
        <f t="shared" si="26"/>
        <v>3</v>
      </c>
      <c r="B57" s="204" t="str">
        <f t="shared" si="27"/>
        <v>33</v>
      </c>
      <c r="C57" s="204">
        <v>3326</v>
      </c>
      <c r="D57" s="205" t="s">
        <v>234</v>
      </c>
      <c r="E57" s="201">
        <f t="shared" si="21"/>
        <v>1403</v>
      </c>
      <c r="F57" s="311">
        <v>1300</v>
      </c>
      <c r="G57" s="206">
        <v>103</v>
      </c>
      <c r="H57" s="207">
        <f t="shared" si="22"/>
        <v>22663</v>
      </c>
      <c r="I57" s="311">
        <v>22313</v>
      </c>
      <c r="J57" s="206">
        <v>350</v>
      </c>
      <c r="K57" s="391">
        <f t="shared" si="25"/>
        <v>24066</v>
      </c>
      <c r="L57" s="202">
        <f t="shared" si="23"/>
        <v>23613</v>
      </c>
      <c r="M57" s="388">
        <f t="shared" si="24"/>
        <v>453</v>
      </c>
      <c r="N57" s="252"/>
      <c r="O57" s="252"/>
    </row>
    <row r="58" spans="1:15" ht="12.75">
      <c r="A58" s="203" t="str">
        <f t="shared" si="26"/>
        <v>3</v>
      </c>
      <c r="B58" s="204" t="str">
        <f t="shared" si="27"/>
        <v>33</v>
      </c>
      <c r="C58" s="204">
        <v>3329</v>
      </c>
      <c r="D58" s="343" t="s">
        <v>310</v>
      </c>
      <c r="E58" s="201">
        <f t="shared" si="21"/>
        <v>100</v>
      </c>
      <c r="F58" s="311">
        <v>100</v>
      </c>
      <c r="G58" s="206"/>
      <c r="H58" s="207">
        <f t="shared" si="22"/>
        <v>0</v>
      </c>
      <c r="I58" s="311"/>
      <c r="J58" s="206"/>
      <c r="K58" s="391">
        <f t="shared" si="25"/>
        <v>100</v>
      </c>
      <c r="L58" s="202">
        <f t="shared" si="23"/>
        <v>100</v>
      </c>
      <c r="M58" s="388">
        <f t="shared" si="24"/>
        <v>0</v>
      </c>
      <c r="N58" s="252"/>
      <c r="O58" s="252"/>
    </row>
    <row r="59" spans="1:15" ht="12.75">
      <c r="A59" s="203" t="str">
        <f t="shared" si="26"/>
        <v>3</v>
      </c>
      <c r="B59" s="204" t="str">
        <f t="shared" si="27"/>
        <v>33</v>
      </c>
      <c r="C59" s="204">
        <v>3330</v>
      </c>
      <c r="D59" s="343" t="s">
        <v>315</v>
      </c>
      <c r="E59" s="201">
        <f t="shared" si="21"/>
        <v>120</v>
      </c>
      <c r="F59" s="311"/>
      <c r="G59" s="206">
        <v>120</v>
      </c>
      <c r="H59" s="207">
        <f t="shared" si="22"/>
        <v>0</v>
      </c>
      <c r="I59" s="311"/>
      <c r="J59" s="206"/>
      <c r="K59" s="391">
        <f t="shared" si="25"/>
        <v>120</v>
      </c>
      <c r="L59" s="202">
        <f t="shared" si="23"/>
        <v>0</v>
      </c>
      <c r="M59" s="388">
        <f t="shared" si="24"/>
        <v>120</v>
      </c>
      <c r="N59" s="252"/>
      <c r="O59" s="252"/>
    </row>
    <row r="60" spans="1:15" ht="12.75">
      <c r="A60" s="203" t="str">
        <f t="shared" si="26"/>
        <v>3</v>
      </c>
      <c r="B60" s="204" t="str">
        <f t="shared" si="27"/>
        <v>33</v>
      </c>
      <c r="C60" s="204">
        <v>3341</v>
      </c>
      <c r="D60" s="205" t="s">
        <v>370</v>
      </c>
      <c r="E60" s="201">
        <f t="shared" si="21"/>
        <v>75</v>
      </c>
      <c r="F60" s="311"/>
      <c r="G60" s="206">
        <v>75</v>
      </c>
      <c r="H60" s="207">
        <f t="shared" si="22"/>
        <v>0</v>
      </c>
      <c r="I60" s="311"/>
      <c r="J60" s="206"/>
      <c r="K60" s="391">
        <f t="shared" si="25"/>
        <v>75</v>
      </c>
      <c r="L60" s="202">
        <f t="shared" si="23"/>
        <v>0</v>
      </c>
      <c r="M60" s="388">
        <f t="shared" si="24"/>
        <v>75</v>
      </c>
      <c r="N60" s="252"/>
      <c r="O60" s="252"/>
    </row>
    <row r="61" spans="1:15" ht="12.75">
      <c r="A61" s="203" t="str">
        <f t="shared" si="26"/>
        <v>3</v>
      </c>
      <c r="B61" s="204" t="str">
        <f t="shared" si="27"/>
        <v>33</v>
      </c>
      <c r="C61" s="204">
        <v>3349</v>
      </c>
      <c r="D61" s="205" t="s">
        <v>261</v>
      </c>
      <c r="E61" s="201">
        <f t="shared" si="21"/>
        <v>28609</v>
      </c>
      <c r="F61" s="311">
        <v>19769</v>
      </c>
      <c r="G61" s="206">
        <v>8840</v>
      </c>
      <c r="H61" s="207">
        <f t="shared" si="22"/>
        <v>0</v>
      </c>
      <c r="I61" s="311"/>
      <c r="J61" s="206"/>
      <c r="K61" s="391">
        <f t="shared" si="25"/>
        <v>28609</v>
      </c>
      <c r="L61" s="202">
        <f t="shared" si="23"/>
        <v>19769</v>
      </c>
      <c r="M61" s="388">
        <f t="shared" si="24"/>
        <v>8840</v>
      </c>
      <c r="N61" s="252"/>
      <c r="O61" s="252"/>
    </row>
    <row r="62" spans="1:15" ht="12.75">
      <c r="A62" s="203" t="str">
        <f t="shared" si="26"/>
        <v>3</v>
      </c>
      <c r="B62" s="204" t="str">
        <f t="shared" si="27"/>
        <v>33</v>
      </c>
      <c r="C62" s="204">
        <v>3391</v>
      </c>
      <c r="D62" s="205" t="s">
        <v>440</v>
      </c>
      <c r="E62" s="201">
        <f t="shared" si="21"/>
        <v>192</v>
      </c>
      <c r="F62" s="311"/>
      <c r="G62" s="206">
        <v>192</v>
      </c>
      <c r="H62" s="207"/>
      <c r="I62" s="311"/>
      <c r="J62" s="206"/>
      <c r="K62" s="391">
        <f t="shared" si="25"/>
        <v>192</v>
      </c>
      <c r="L62" s="202">
        <f t="shared" si="23"/>
        <v>0</v>
      </c>
      <c r="M62" s="388">
        <f t="shared" si="24"/>
        <v>192</v>
      </c>
      <c r="N62" s="252"/>
      <c r="O62" s="252"/>
    </row>
    <row r="63" spans="1:15" ht="12.75">
      <c r="A63" s="203" t="str">
        <f t="shared" si="26"/>
        <v>3</v>
      </c>
      <c r="B63" s="204" t="str">
        <f t="shared" si="27"/>
        <v>33</v>
      </c>
      <c r="C63" s="204">
        <v>3392</v>
      </c>
      <c r="D63" s="205" t="s">
        <v>117</v>
      </c>
      <c r="E63" s="201">
        <f t="shared" si="21"/>
        <v>18543</v>
      </c>
      <c r="F63" s="311"/>
      <c r="G63" s="206">
        <v>18543</v>
      </c>
      <c r="H63" s="207">
        <f t="shared" si="22"/>
        <v>0</v>
      </c>
      <c r="I63" s="311"/>
      <c r="J63" s="206"/>
      <c r="K63" s="391">
        <f t="shared" si="25"/>
        <v>18543</v>
      </c>
      <c r="L63" s="202">
        <f t="shared" si="23"/>
        <v>0</v>
      </c>
      <c r="M63" s="388">
        <f t="shared" si="24"/>
        <v>18543</v>
      </c>
      <c r="N63" s="252"/>
      <c r="O63" s="252"/>
    </row>
    <row r="64" spans="1:15" ht="12.75">
      <c r="A64" s="203" t="str">
        <f t="shared" si="26"/>
        <v>3</v>
      </c>
      <c r="B64" s="204" t="str">
        <f t="shared" si="27"/>
        <v>33</v>
      </c>
      <c r="C64" s="204">
        <v>3399</v>
      </c>
      <c r="D64" s="205" t="s">
        <v>155</v>
      </c>
      <c r="E64" s="201">
        <f t="shared" si="21"/>
        <v>7034</v>
      </c>
      <c r="F64" s="311"/>
      <c r="G64" s="206">
        <v>7034</v>
      </c>
      <c r="H64" s="207">
        <f t="shared" si="22"/>
        <v>51</v>
      </c>
      <c r="I64" s="311"/>
      <c r="J64" s="206">
        <v>51</v>
      </c>
      <c r="K64" s="391">
        <f t="shared" si="25"/>
        <v>7085</v>
      </c>
      <c r="L64" s="202">
        <f t="shared" si="23"/>
        <v>0</v>
      </c>
      <c r="M64" s="388">
        <f t="shared" si="24"/>
        <v>7085</v>
      </c>
      <c r="N64" s="252"/>
      <c r="O64" s="252"/>
    </row>
    <row r="65" spans="1:15" ht="12.75">
      <c r="A65" s="208" t="s">
        <v>118</v>
      </c>
      <c r="B65" s="209"/>
      <c r="C65" s="210"/>
      <c r="D65" s="211"/>
      <c r="E65" s="212">
        <f aca="true" t="shared" si="28" ref="E65:J65">SUM(E49:E64)</f>
        <v>758249</v>
      </c>
      <c r="F65" s="213">
        <f t="shared" si="28"/>
        <v>706280</v>
      </c>
      <c r="G65" s="213">
        <f t="shared" si="28"/>
        <v>51969</v>
      </c>
      <c r="H65" s="212">
        <f t="shared" si="28"/>
        <v>69185</v>
      </c>
      <c r="I65" s="213">
        <f t="shared" si="28"/>
        <v>68281</v>
      </c>
      <c r="J65" s="213">
        <f t="shared" si="28"/>
        <v>904</v>
      </c>
      <c r="K65" s="392">
        <f>SUM(K49:K64)</f>
        <v>827434</v>
      </c>
      <c r="L65" s="213">
        <f>SUM(L49:L64)</f>
        <v>774561</v>
      </c>
      <c r="M65" s="387">
        <f>SUM(M49:M64)</f>
        <v>52873</v>
      </c>
      <c r="N65" s="252"/>
      <c r="O65" s="252"/>
    </row>
    <row r="66" spans="1:15" ht="12.75">
      <c r="A66" s="203"/>
      <c r="B66" s="230"/>
      <c r="C66" s="204"/>
      <c r="D66" s="205"/>
      <c r="E66" s="231"/>
      <c r="F66" s="315"/>
      <c r="G66" s="232"/>
      <c r="H66" s="231"/>
      <c r="I66" s="315"/>
      <c r="J66" s="232"/>
      <c r="K66" s="396"/>
      <c r="L66" s="315"/>
      <c r="M66" s="403"/>
      <c r="N66" s="252"/>
      <c r="O66" s="252"/>
    </row>
    <row r="67" spans="1:15" ht="12.75">
      <c r="A67" s="203">
        <v>3</v>
      </c>
      <c r="B67" s="204">
        <v>34</v>
      </c>
      <c r="C67" s="204">
        <v>3412</v>
      </c>
      <c r="D67" s="205" t="s">
        <v>296</v>
      </c>
      <c r="E67" s="201">
        <f>+F67+G67</f>
        <v>18325</v>
      </c>
      <c r="F67" s="311">
        <v>200</v>
      </c>
      <c r="G67" s="206">
        <v>18125</v>
      </c>
      <c r="H67" s="207">
        <f>+I67+J67</f>
        <v>36031</v>
      </c>
      <c r="I67" s="533">
        <v>8500</v>
      </c>
      <c r="J67" s="206">
        <v>27531</v>
      </c>
      <c r="K67" s="391">
        <f>+L67+M67</f>
        <v>54356</v>
      </c>
      <c r="L67" s="202">
        <f aca="true" t="shared" si="29" ref="L67:M70">+F67+I67</f>
        <v>8700</v>
      </c>
      <c r="M67" s="388">
        <f t="shared" si="29"/>
        <v>45656</v>
      </c>
      <c r="N67" s="252"/>
      <c r="O67" s="252"/>
    </row>
    <row r="68" spans="1:15" ht="12.75">
      <c r="A68" s="203" t="str">
        <f>MID(C68,1,1)</f>
        <v>3</v>
      </c>
      <c r="B68" s="204" t="str">
        <f>MID(C68,1,2)</f>
        <v>34</v>
      </c>
      <c r="C68" s="204">
        <v>3419</v>
      </c>
      <c r="D68" s="205" t="s">
        <v>262</v>
      </c>
      <c r="E68" s="201">
        <f>+F68+G68</f>
        <v>157996</v>
      </c>
      <c r="F68" s="311">
        <v>154309</v>
      </c>
      <c r="G68" s="206">
        <v>3687</v>
      </c>
      <c r="H68" s="207">
        <f>+I68+J68</f>
        <v>150</v>
      </c>
      <c r="I68" s="311"/>
      <c r="J68" s="206">
        <v>150</v>
      </c>
      <c r="K68" s="391">
        <f>+L68+M68</f>
        <v>158146</v>
      </c>
      <c r="L68" s="202">
        <f t="shared" si="29"/>
        <v>154309</v>
      </c>
      <c r="M68" s="388">
        <f t="shared" si="29"/>
        <v>3837</v>
      </c>
      <c r="N68" s="252"/>
      <c r="O68" s="252"/>
    </row>
    <row r="69" spans="1:15" ht="12.75">
      <c r="A69" s="203" t="str">
        <f>MID(C69,1,1)</f>
        <v>3</v>
      </c>
      <c r="B69" s="204" t="str">
        <f>MID(C69,1,2)</f>
        <v>34</v>
      </c>
      <c r="C69" s="204">
        <v>3421</v>
      </c>
      <c r="D69" s="205" t="s">
        <v>119</v>
      </c>
      <c r="E69" s="201">
        <f>+F69+G69</f>
        <v>21239</v>
      </c>
      <c r="F69" s="311">
        <v>13100</v>
      </c>
      <c r="G69" s="206">
        <v>8139</v>
      </c>
      <c r="H69" s="207">
        <f>+I69+J69</f>
        <v>18428</v>
      </c>
      <c r="I69" s="311">
        <v>14681</v>
      </c>
      <c r="J69" s="206">
        <v>3747</v>
      </c>
      <c r="K69" s="391">
        <f>+L69+M69</f>
        <v>39667</v>
      </c>
      <c r="L69" s="202">
        <f t="shared" si="29"/>
        <v>27781</v>
      </c>
      <c r="M69" s="388">
        <f t="shared" si="29"/>
        <v>11886</v>
      </c>
      <c r="N69" s="252"/>
      <c r="O69" s="252"/>
    </row>
    <row r="70" spans="1:15" ht="12.75">
      <c r="A70" s="203" t="str">
        <f>MID(C70,1,1)</f>
        <v>3</v>
      </c>
      <c r="B70" s="204" t="str">
        <f>MID(C70,1,2)</f>
        <v>34</v>
      </c>
      <c r="C70" s="204">
        <v>3429</v>
      </c>
      <c r="D70" s="205" t="s">
        <v>263</v>
      </c>
      <c r="E70" s="201">
        <f>+F70+G70</f>
        <v>1375</v>
      </c>
      <c r="F70" s="311">
        <v>64</v>
      </c>
      <c r="G70" s="206">
        <v>1311</v>
      </c>
      <c r="H70" s="207">
        <f>+I70+J70</f>
        <v>0</v>
      </c>
      <c r="I70" s="311"/>
      <c r="J70" s="206"/>
      <c r="K70" s="391">
        <f>+L70+M70</f>
        <v>1375</v>
      </c>
      <c r="L70" s="202">
        <f t="shared" si="29"/>
        <v>64</v>
      </c>
      <c r="M70" s="388">
        <f t="shared" si="29"/>
        <v>1311</v>
      </c>
      <c r="N70" s="252"/>
      <c r="O70" s="252"/>
    </row>
    <row r="71" spans="1:15" ht="12.75">
      <c r="A71" s="208" t="s">
        <v>120</v>
      </c>
      <c r="B71" s="209"/>
      <c r="C71" s="210"/>
      <c r="D71" s="211"/>
      <c r="E71" s="212">
        <f aca="true" t="shared" si="30" ref="E71:M71">SUM(E67:E70)</f>
        <v>198935</v>
      </c>
      <c r="F71" s="213">
        <f t="shared" si="30"/>
        <v>167673</v>
      </c>
      <c r="G71" s="213">
        <f t="shared" si="30"/>
        <v>31262</v>
      </c>
      <c r="H71" s="212">
        <f t="shared" si="30"/>
        <v>54609</v>
      </c>
      <c r="I71" s="213">
        <f t="shared" si="30"/>
        <v>23181</v>
      </c>
      <c r="J71" s="213">
        <f t="shared" si="30"/>
        <v>31428</v>
      </c>
      <c r="K71" s="392">
        <f t="shared" si="30"/>
        <v>253544</v>
      </c>
      <c r="L71" s="213">
        <f t="shared" si="30"/>
        <v>190854</v>
      </c>
      <c r="M71" s="387">
        <f t="shared" si="30"/>
        <v>62690</v>
      </c>
      <c r="N71" s="252"/>
      <c r="O71" s="252"/>
    </row>
    <row r="72" spans="1:15" ht="12.75">
      <c r="A72" s="203"/>
      <c r="B72" s="230"/>
      <c r="C72" s="204"/>
      <c r="D72" s="205"/>
      <c r="E72" s="231"/>
      <c r="F72" s="315"/>
      <c r="G72" s="232"/>
      <c r="H72" s="231"/>
      <c r="I72" s="315"/>
      <c r="J72" s="232"/>
      <c r="K72" s="396"/>
      <c r="L72" s="315"/>
      <c r="M72" s="403"/>
      <c r="N72" s="252"/>
      <c r="O72" s="252"/>
    </row>
    <row r="73" spans="1:15" ht="12.75">
      <c r="A73" s="203" t="str">
        <f aca="true" t="shared" si="31" ref="A73:A80">MID(C73,1,1)</f>
        <v>3</v>
      </c>
      <c r="B73" s="204" t="str">
        <f aca="true" t="shared" si="32" ref="B73:B80">MID(C73,1,2)</f>
        <v>35</v>
      </c>
      <c r="C73" s="204">
        <v>3511</v>
      </c>
      <c r="D73" s="205" t="s">
        <v>156</v>
      </c>
      <c r="E73" s="201">
        <f aca="true" t="shared" si="33" ref="E73:E80">+F73+G73</f>
        <v>15134</v>
      </c>
      <c r="F73" s="311">
        <v>9316</v>
      </c>
      <c r="G73" s="206">
        <v>5818</v>
      </c>
      <c r="H73" s="207">
        <f aca="true" t="shared" si="34" ref="H73:H80">+I73+J73</f>
        <v>14491</v>
      </c>
      <c r="I73" s="311">
        <v>3515</v>
      </c>
      <c r="J73" s="206">
        <v>10976</v>
      </c>
      <c r="K73" s="391">
        <f aca="true" t="shared" si="35" ref="K73:K80">+L73+M73</f>
        <v>29625</v>
      </c>
      <c r="L73" s="202">
        <f aca="true" t="shared" si="36" ref="L73:L80">+F73+I73</f>
        <v>12831</v>
      </c>
      <c r="M73" s="388">
        <f aca="true" t="shared" si="37" ref="M73:M80">+G73+J73</f>
        <v>16794</v>
      </c>
      <c r="N73" s="252"/>
      <c r="O73" s="252"/>
    </row>
    <row r="74" spans="1:15" ht="12.75">
      <c r="A74" s="203" t="str">
        <f>MID(C74,1,1)</f>
        <v>3</v>
      </c>
      <c r="B74" s="204" t="str">
        <f>MID(C74,1,2)</f>
        <v>35</v>
      </c>
      <c r="C74" s="204">
        <v>3522</v>
      </c>
      <c r="D74" s="205" t="s">
        <v>386</v>
      </c>
      <c r="E74" s="201">
        <f t="shared" si="33"/>
        <v>53712</v>
      </c>
      <c r="F74" s="311">
        <v>53712</v>
      </c>
      <c r="G74" s="206"/>
      <c r="H74" s="207">
        <f t="shared" si="34"/>
        <v>5000</v>
      </c>
      <c r="I74" s="311">
        <v>5000</v>
      </c>
      <c r="J74" s="206"/>
      <c r="K74" s="391">
        <f t="shared" si="35"/>
        <v>58712</v>
      </c>
      <c r="L74" s="202">
        <f t="shared" si="36"/>
        <v>58712</v>
      </c>
      <c r="M74" s="388">
        <f t="shared" si="37"/>
        <v>0</v>
      </c>
      <c r="N74" s="252"/>
      <c r="O74" s="252"/>
    </row>
    <row r="75" spans="1:15" ht="12.75">
      <c r="A75" s="203" t="str">
        <f t="shared" si="31"/>
        <v>3</v>
      </c>
      <c r="B75" s="204" t="str">
        <f t="shared" si="32"/>
        <v>35</v>
      </c>
      <c r="C75" s="204">
        <v>3523</v>
      </c>
      <c r="D75" s="205" t="s">
        <v>157</v>
      </c>
      <c r="E75" s="201">
        <f t="shared" si="33"/>
        <v>10881</v>
      </c>
      <c r="F75" s="311">
        <v>10881</v>
      </c>
      <c r="G75" s="206"/>
      <c r="H75" s="207">
        <f t="shared" si="34"/>
        <v>0</v>
      </c>
      <c r="I75" s="311"/>
      <c r="J75" s="206"/>
      <c r="K75" s="391">
        <f t="shared" si="35"/>
        <v>10881</v>
      </c>
      <c r="L75" s="202">
        <f t="shared" si="36"/>
        <v>10881</v>
      </c>
      <c r="M75" s="388">
        <f t="shared" si="37"/>
        <v>0</v>
      </c>
      <c r="N75" s="252"/>
      <c r="O75" s="252"/>
    </row>
    <row r="76" spans="1:15" ht="12.75">
      <c r="A76" s="203" t="str">
        <f t="shared" si="31"/>
        <v>3</v>
      </c>
      <c r="B76" s="204" t="str">
        <f t="shared" si="32"/>
        <v>35</v>
      </c>
      <c r="C76" s="204">
        <v>3529</v>
      </c>
      <c r="D76" s="205" t="s">
        <v>264</v>
      </c>
      <c r="E76" s="201">
        <f t="shared" si="33"/>
        <v>44836</v>
      </c>
      <c r="F76" s="311">
        <v>44836</v>
      </c>
      <c r="G76" s="206"/>
      <c r="H76" s="207">
        <f t="shared" si="34"/>
        <v>4000</v>
      </c>
      <c r="I76" s="311">
        <v>4000</v>
      </c>
      <c r="J76" s="206"/>
      <c r="K76" s="391">
        <f t="shared" si="35"/>
        <v>48836</v>
      </c>
      <c r="L76" s="202">
        <f t="shared" si="36"/>
        <v>48836</v>
      </c>
      <c r="M76" s="388">
        <f t="shared" si="37"/>
        <v>0</v>
      </c>
      <c r="N76" s="252"/>
      <c r="O76" s="252"/>
    </row>
    <row r="77" spans="1:15" ht="12.75">
      <c r="A77" s="203">
        <v>3</v>
      </c>
      <c r="B77" s="204">
        <v>35</v>
      </c>
      <c r="C77" s="204">
        <v>3539</v>
      </c>
      <c r="D77" s="205" t="s">
        <v>265</v>
      </c>
      <c r="E77" s="201">
        <f t="shared" si="33"/>
        <v>6981</v>
      </c>
      <c r="F77" s="311">
        <v>6981</v>
      </c>
      <c r="G77" s="206"/>
      <c r="H77" s="207">
        <f t="shared" si="34"/>
        <v>0</v>
      </c>
      <c r="I77" s="311"/>
      <c r="J77" s="206"/>
      <c r="K77" s="391">
        <f t="shared" si="35"/>
        <v>6981</v>
      </c>
      <c r="L77" s="202">
        <f t="shared" si="36"/>
        <v>6981</v>
      </c>
      <c r="M77" s="388">
        <f t="shared" si="37"/>
        <v>0</v>
      </c>
      <c r="N77" s="252"/>
      <c r="O77" s="252"/>
    </row>
    <row r="78" spans="1:15" ht="12.75">
      <c r="A78" s="203" t="str">
        <f t="shared" si="31"/>
        <v>3</v>
      </c>
      <c r="B78" s="204" t="str">
        <f t="shared" si="32"/>
        <v>35</v>
      </c>
      <c r="C78" s="204">
        <v>3541</v>
      </c>
      <c r="D78" s="205" t="s">
        <v>235</v>
      </c>
      <c r="E78" s="201">
        <f t="shared" si="33"/>
        <v>5855</v>
      </c>
      <c r="F78" s="311">
        <v>5855</v>
      </c>
      <c r="G78" s="206"/>
      <c r="H78" s="207">
        <f t="shared" si="34"/>
        <v>0</v>
      </c>
      <c r="I78" s="311"/>
      <c r="J78" s="206"/>
      <c r="K78" s="391">
        <f t="shared" si="35"/>
        <v>5855</v>
      </c>
      <c r="L78" s="202">
        <f t="shared" si="36"/>
        <v>5855</v>
      </c>
      <c r="M78" s="388">
        <f t="shared" si="37"/>
        <v>0</v>
      </c>
      <c r="N78" s="252"/>
      <c r="O78" s="252"/>
    </row>
    <row r="79" spans="1:15" ht="12.75">
      <c r="A79" s="203" t="str">
        <f t="shared" si="31"/>
        <v>3</v>
      </c>
      <c r="B79" s="204" t="str">
        <f t="shared" si="32"/>
        <v>35</v>
      </c>
      <c r="C79" s="204">
        <v>3543</v>
      </c>
      <c r="D79" s="242" t="s">
        <v>413</v>
      </c>
      <c r="E79" s="201">
        <f t="shared" si="33"/>
        <v>10</v>
      </c>
      <c r="F79" s="311"/>
      <c r="G79" s="206">
        <v>10</v>
      </c>
      <c r="H79" s="207"/>
      <c r="I79" s="311"/>
      <c r="J79" s="206"/>
      <c r="K79" s="391">
        <f>+L79+M79</f>
        <v>10</v>
      </c>
      <c r="L79" s="202">
        <f t="shared" si="36"/>
        <v>0</v>
      </c>
      <c r="M79" s="388">
        <f t="shared" si="37"/>
        <v>10</v>
      </c>
      <c r="N79" s="252"/>
      <c r="O79" s="252"/>
    </row>
    <row r="80" spans="1:15" ht="12.75">
      <c r="A80" s="203" t="str">
        <f t="shared" si="31"/>
        <v>3</v>
      </c>
      <c r="B80" s="204" t="str">
        <f t="shared" si="32"/>
        <v>35</v>
      </c>
      <c r="C80" s="204">
        <v>3599</v>
      </c>
      <c r="D80" s="205" t="s">
        <v>266</v>
      </c>
      <c r="E80" s="201">
        <f t="shared" si="33"/>
        <v>7295</v>
      </c>
      <c r="F80" s="311">
        <v>7245</v>
      </c>
      <c r="G80" s="206">
        <v>50</v>
      </c>
      <c r="H80" s="207">
        <f t="shared" si="34"/>
        <v>1000</v>
      </c>
      <c r="I80" s="311">
        <v>1000</v>
      </c>
      <c r="J80" s="206"/>
      <c r="K80" s="391">
        <f t="shared" si="35"/>
        <v>8295</v>
      </c>
      <c r="L80" s="202">
        <f t="shared" si="36"/>
        <v>8245</v>
      </c>
      <c r="M80" s="388">
        <f t="shared" si="37"/>
        <v>50</v>
      </c>
      <c r="N80" s="252"/>
      <c r="O80" s="252"/>
    </row>
    <row r="81" spans="1:15" ht="12.75">
      <c r="A81" s="208" t="s">
        <v>121</v>
      </c>
      <c r="B81" s="209"/>
      <c r="C81" s="210"/>
      <c r="D81" s="211"/>
      <c r="E81" s="212">
        <f aca="true" t="shared" si="38" ref="E81:J81">SUM(E73:E80)</f>
        <v>144704</v>
      </c>
      <c r="F81" s="213">
        <f t="shared" si="38"/>
        <v>138826</v>
      </c>
      <c r="G81" s="213">
        <f t="shared" si="38"/>
        <v>5878</v>
      </c>
      <c r="H81" s="212">
        <f t="shared" si="38"/>
        <v>24491</v>
      </c>
      <c r="I81" s="213">
        <f t="shared" si="38"/>
        <v>13515</v>
      </c>
      <c r="J81" s="213">
        <f t="shared" si="38"/>
        <v>10976</v>
      </c>
      <c r="K81" s="392">
        <f>SUM(K73:K80)</f>
        <v>169195</v>
      </c>
      <c r="L81" s="213">
        <f>SUM(L73:L80)</f>
        <v>152341</v>
      </c>
      <c r="M81" s="387">
        <f>SUM(M73:M80)</f>
        <v>16854</v>
      </c>
      <c r="N81" s="252"/>
      <c r="O81" s="252"/>
    </row>
    <row r="82" spans="1:15" ht="12.75">
      <c r="A82" s="239"/>
      <c r="B82" s="240"/>
      <c r="C82" s="241"/>
      <c r="D82" s="242"/>
      <c r="E82" s="243"/>
      <c r="F82" s="232"/>
      <c r="G82" s="232"/>
      <c r="H82" s="243"/>
      <c r="I82" s="232"/>
      <c r="J82" s="232"/>
      <c r="K82" s="398"/>
      <c r="L82" s="232"/>
      <c r="M82" s="403"/>
      <c r="N82" s="252"/>
      <c r="O82" s="252"/>
    </row>
    <row r="83" spans="1:15" ht="12.75">
      <c r="A83" s="203" t="str">
        <f aca="true" t="shared" si="39" ref="A83:A92">MID(C83,1,1)</f>
        <v>3</v>
      </c>
      <c r="B83" s="204" t="str">
        <f aca="true" t="shared" si="40" ref="B83:B92">MID(C83,1,2)</f>
        <v>36</v>
      </c>
      <c r="C83" s="204">
        <v>3612</v>
      </c>
      <c r="D83" s="205" t="s">
        <v>180</v>
      </c>
      <c r="E83" s="201">
        <f aca="true" t="shared" si="41" ref="E83:E92">+F83+G83</f>
        <v>775676</v>
      </c>
      <c r="F83" s="311">
        <v>710633</v>
      </c>
      <c r="G83" s="206">
        <v>65043</v>
      </c>
      <c r="H83" s="207">
        <f>+I83+J83</f>
        <v>926453</v>
      </c>
      <c r="I83" s="311">
        <v>410013</v>
      </c>
      <c r="J83" s="206">
        <v>516440</v>
      </c>
      <c r="K83" s="391">
        <f>+L83+M83</f>
        <v>1702129</v>
      </c>
      <c r="L83" s="202">
        <f aca="true" t="shared" si="42" ref="L83:L92">+F83+I83</f>
        <v>1120646</v>
      </c>
      <c r="M83" s="388">
        <f aca="true" t="shared" si="43" ref="M83:M92">+G83+J83</f>
        <v>581483</v>
      </c>
      <c r="N83" s="252"/>
      <c r="O83" s="252"/>
    </row>
    <row r="84" spans="1:15" ht="12.75">
      <c r="A84" s="203" t="str">
        <f>MID(C84,1,1)</f>
        <v>3</v>
      </c>
      <c r="B84" s="204" t="str">
        <f>MID(C84,1,2)</f>
        <v>36</v>
      </c>
      <c r="C84" s="204">
        <v>3613</v>
      </c>
      <c r="D84" s="205" t="s">
        <v>267</v>
      </c>
      <c r="E84" s="201">
        <f t="shared" si="41"/>
        <v>14859</v>
      </c>
      <c r="F84" s="311"/>
      <c r="G84" s="206">
        <v>14859</v>
      </c>
      <c r="H84" s="207">
        <f aca="true" t="shared" si="44" ref="H84:H89">+I84+J84</f>
        <v>2535</v>
      </c>
      <c r="I84" s="311"/>
      <c r="J84" s="206">
        <v>2535</v>
      </c>
      <c r="K84" s="391">
        <f aca="true" t="shared" si="45" ref="K84:K92">+L84+M84</f>
        <v>17394</v>
      </c>
      <c r="L84" s="202">
        <f t="shared" si="42"/>
        <v>0</v>
      </c>
      <c r="M84" s="388">
        <f t="shared" si="43"/>
        <v>17394</v>
      </c>
      <c r="N84" s="252"/>
      <c r="O84" s="252"/>
    </row>
    <row r="85" spans="1:15" ht="12.75">
      <c r="A85" s="203" t="str">
        <f t="shared" si="39"/>
        <v>3</v>
      </c>
      <c r="B85" s="204" t="str">
        <f t="shared" si="40"/>
        <v>36</v>
      </c>
      <c r="C85" s="204">
        <v>3619</v>
      </c>
      <c r="D85" s="205" t="s">
        <v>357</v>
      </c>
      <c r="E85" s="201">
        <f t="shared" si="41"/>
        <v>40850</v>
      </c>
      <c r="F85" s="311">
        <v>40850</v>
      </c>
      <c r="G85" s="206"/>
      <c r="H85" s="207">
        <f t="shared" si="44"/>
        <v>0</v>
      </c>
      <c r="I85" s="311"/>
      <c r="J85" s="206"/>
      <c r="K85" s="391">
        <f t="shared" si="45"/>
        <v>40850</v>
      </c>
      <c r="L85" s="202">
        <f t="shared" si="42"/>
        <v>40850</v>
      </c>
      <c r="M85" s="388">
        <f t="shared" si="43"/>
        <v>0</v>
      </c>
      <c r="N85" s="252"/>
      <c r="O85" s="252"/>
    </row>
    <row r="86" spans="1:15" ht="12.75">
      <c r="A86" s="203" t="str">
        <f t="shared" si="39"/>
        <v>3</v>
      </c>
      <c r="B86" s="204" t="str">
        <f t="shared" si="40"/>
        <v>36</v>
      </c>
      <c r="C86" s="204">
        <v>3631</v>
      </c>
      <c r="D86" s="205" t="s">
        <v>158</v>
      </c>
      <c r="E86" s="201">
        <f t="shared" si="41"/>
        <v>138017</v>
      </c>
      <c r="F86" s="311">
        <v>136842</v>
      </c>
      <c r="G86" s="206">
        <v>1175</v>
      </c>
      <c r="H86" s="207">
        <f t="shared" si="44"/>
        <v>200</v>
      </c>
      <c r="I86" s="311"/>
      <c r="J86" s="206">
        <v>200</v>
      </c>
      <c r="K86" s="391">
        <f t="shared" si="45"/>
        <v>138217</v>
      </c>
      <c r="L86" s="202">
        <f t="shared" si="42"/>
        <v>136842</v>
      </c>
      <c r="M86" s="388">
        <f t="shared" si="43"/>
        <v>1375</v>
      </c>
      <c r="N86" s="252"/>
      <c r="O86" s="252"/>
    </row>
    <row r="87" spans="1:15" ht="12.75">
      <c r="A87" s="203" t="str">
        <f t="shared" si="39"/>
        <v>3</v>
      </c>
      <c r="B87" s="204" t="str">
        <f t="shared" si="40"/>
        <v>36</v>
      </c>
      <c r="C87" s="204">
        <v>3632</v>
      </c>
      <c r="D87" s="205" t="s">
        <v>159</v>
      </c>
      <c r="E87" s="201">
        <f t="shared" si="41"/>
        <v>25672</v>
      </c>
      <c r="F87" s="311">
        <v>24749</v>
      </c>
      <c r="G87" s="206">
        <v>923</v>
      </c>
      <c r="H87" s="207">
        <f t="shared" si="44"/>
        <v>0</v>
      </c>
      <c r="I87" s="311"/>
      <c r="J87" s="206"/>
      <c r="K87" s="391">
        <f t="shared" si="45"/>
        <v>25672</v>
      </c>
      <c r="L87" s="202">
        <f t="shared" si="42"/>
        <v>24749</v>
      </c>
      <c r="M87" s="388">
        <f t="shared" si="43"/>
        <v>923</v>
      </c>
      <c r="N87" s="252"/>
      <c r="O87" s="252"/>
    </row>
    <row r="88" spans="1:15" ht="12.75">
      <c r="A88" s="203" t="str">
        <f t="shared" si="39"/>
        <v>3</v>
      </c>
      <c r="B88" s="204" t="str">
        <f t="shared" si="40"/>
        <v>36</v>
      </c>
      <c r="C88" s="204">
        <v>3633</v>
      </c>
      <c r="D88" s="205" t="s">
        <v>268</v>
      </c>
      <c r="E88" s="201">
        <f t="shared" si="41"/>
        <v>18791</v>
      </c>
      <c r="F88" s="311">
        <v>18791</v>
      </c>
      <c r="G88" s="206"/>
      <c r="H88" s="207">
        <f t="shared" si="44"/>
        <v>0</v>
      </c>
      <c r="I88" s="311"/>
      <c r="J88" s="206"/>
      <c r="K88" s="391">
        <f t="shared" si="45"/>
        <v>18791</v>
      </c>
      <c r="L88" s="202">
        <f t="shared" si="42"/>
        <v>18791</v>
      </c>
      <c r="M88" s="388">
        <f t="shared" si="43"/>
        <v>0</v>
      </c>
      <c r="N88" s="252"/>
      <c r="O88" s="252"/>
    </row>
    <row r="89" spans="1:15" ht="12.75">
      <c r="A89" s="203" t="str">
        <f t="shared" si="39"/>
        <v>3</v>
      </c>
      <c r="B89" s="204" t="str">
        <f t="shared" si="40"/>
        <v>36</v>
      </c>
      <c r="C89" s="204">
        <v>3635</v>
      </c>
      <c r="D89" s="205" t="s">
        <v>160</v>
      </c>
      <c r="E89" s="201">
        <f t="shared" si="41"/>
        <v>13470</v>
      </c>
      <c r="F89" s="311">
        <v>13060</v>
      </c>
      <c r="G89" s="206">
        <v>410</v>
      </c>
      <c r="H89" s="207">
        <f t="shared" si="44"/>
        <v>0</v>
      </c>
      <c r="I89" s="311"/>
      <c r="J89" s="206"/>
      <c r="K89" s="391">
        <f t="shared" si="45"/>
        <v>13470</v>
      </c>
      <c r="L89" s="202">
        <f t="shared" si="42"/>
        <v>13060</v>
      </c>
      <c r="M89" s="388">
        <f t="shared" si="43"/>
        <v>410</v>
      </c>
      <c r="N89" s="252"/>
      <c r="O89" s="252"/>
    </row>
    <row r="90" spans="1:15" ht="12.75">
      <c r="A90" s="203" t="str">
        <f t="shared" si="39"/>
        <v>3</v>
      </c>
      <c r="B90" s="204" t="str">
        <f t="shared" si="40"/>
        <v>36</v>
      </c>
      <c r="C90" s="204">
        <v>3636</v>
      </c>
      <c r="D90" s="205" t="s">
        <v>269</v>
      </c>
      <c r="E90" s="201">
        <f t="shared" si="41"/>
        <v>20924</v>
      </c>
      <c r="F90" s="311">
        <v>20924</v>
      </c>
      <c r="G90" s="206"/>
      <c r="H90" s="207">
        <f>+I90+J90</f>
        <v>0</v>
      </c>
      <c r="I90" s="311"/>
      <c r="J90" s="206"/>
      <c r="K90" s="391">
        <f t="shared" si="45"/>
        <v>20924</v>
      </c>
      <c r="L90" s="202">
        <f t="shared" si="42"/>
        <v>20924</v>
      </c>
      <c r="M90" s="388">
        <f t="shared" si="43"/>
        <v>0</v>
      </c>
      <c r="N90" s="252"/>
      <c r="O90" s="252"/>
    </row>
    <row r="91" spans="1:15" ht="12.75">
      <c r="A91" s="203" t="str">
        <f t="shared" si="39"/>
        <v>3</v>
      </c>
      <c r="B91" s="204" t="str">
        <f t="shared" si="40"/>
        <v>36</v>
      </c>
      <c r="C91" s="204">
        <v>3639</v>
      </c>
      <c r="D91" s="205" t="s">
        <v>161</v>
      </c>
      <c r="E91" s="201">
        <f t="shared" si="41"/>
        <v>119370</v>
      </c>
      <c r="F91" s="311">
        <v>109880</v>
      </c>
      <c r="G91" s="206">
        <v>9490</v>
      </c>
      <c r="H91" s="207">
        <f>+I91+J91</f>
        <v>344355</v>
      </c>
      <c r="I91" s="311">
        <v>328907</v>
      </c>
      <c r="J91" s="206">
        <v>15448</v>
      </c>
      <c r="K91" s="391">
        <f t="shared" si="45"/>
        <v>463725</v>
      </c>
      <c r="L91" s="202">
        <f t="shared" si="42"/>
        <v>438787</v>
      </c>
      <c r="M91" s="388">
        <f t="shared" si="43"/>
        <v>24938</v>
      </c>
      <c r="N91" s="252"/>
      <c r="O91" s="252"/>
    </row>
    <row r="92" spans="1:15" ht="12.75">
      <c r="A92" s="203" t="str">
        <f t="shared" si="39"/>
        <v>3</v>
      </c>
      <c r="B92" s="204" t="str">
        <f t="shared" si="40"/>
        <v>36</v>
      </c>
      <c r="C92" s="204">
        <v>3699</v>
      </c>
      <c r="D92" s="205" t="s">
        <v>284</v>
      </c>
      <c r="E92" s="201">
        <f t="shared" si="41"/>
        <v>9635</v>
      </c>
      <c r="F92" s="311">
        <v>8160</v>
      </c>
      <c r="G92" s="206">
        <v>1475</v>
      </c>
      <c r="H92" s="207">
        <f>+I92+J92</f>
        <v>20000</v>
      </c>
      <c r="I92" s="311">
        <v>20000</v>
      </c>
      <c r="J92" s="206"/>
      <c r="K92" s="391">
        <f t="shared" si="45"/>
        <v>29635</v>
      </c>
      <c r="L92" s="202">
        <f t="shared" si="42"/>
        <v>28160</v>
      </c>
      <c r="M92" s="388">
        <f t="shared" si="43"/>
        <v>1475</v>
      </c>
      <c r="N92" s="252"/>
      <c r="O92" s="252"/>
    </row>
    <row r="93" spans="1:15" ht="12.75">
      <c r="A93" s="208" t="s">
        <v>124</v>
      </c>
      <c r="B93" s="209"/>
      <c r="C93" s="210"/>
      <c r="D93" s="211"/>
      <c r="E93" s="212">
        <f aca="true" t="shared" si="46" ref="E93:J93">SUM(E83:E92)</f>
        <v>1177264</v>
      </c>
      <c r="F93" s="213">
        <f t="shared" si="46"/>
        <v>1083889</v>
      </c>
      <c r="G93" s="213">
        <f t="shared" si="46"/>
        <v>93375</v>
      </c>
      <c r="H93" s="212">
        <f t="shared" si="46"/>
        <v>1293543</v>
      </c>
      <c r="I93" s="213">
        <f t="shared" si="46"/>
        <v>758920</v>
      </c>
      <c r="J93" s="213">
        <f t="shared" si="46"/>
        <v>534623</v>
      </c>
      <c r="K93" s="392">
        <f>SUM(K83:K92)</f>
        <v>2470807</v>
      </c>
      <c r="L93" s="213">
        <f>SUM(L83:L92)</f>
        <v>1842809</v>
      </c>
      <c r="M93" s="387">
        <f>SUM(M83:M92)</f>
        <v>627998</v>
      </c>
      <c r="N93" s="252"/>
      <c r="O93" s="252"/>
    </row>
    <row r="94" spans="1:15" ht="12.75">
      <c r="A94" s="203"/>
      <c r="B94" s="230"/>
      <c r="C94" s="204"/>
      <c r="D94" s="205"/>
      <c r="E94" s="231"/>
      <c r="F94" s="315"/>
      <c r="G94" s="232"/>
      <c r="H94" s="231"/>
      <c r="I94" s="315"/>
      <c r="J94" s="232"/>
      <c r="K94" s="396"/>
      <c r="L94" s="315"/>
      <c r="M94" s="403"/>
      <c r="N94" s="252"/>
      <c r="O94" s="252"/>
    </row>
    <row r="95" spans="1:15" ht="12.75">
      <c r="A95" s="203" t="str">
        <f aca="true" t="shared" si="47" ref="A95:A109">MID(C95,1,1)</f>
        <v>3</v>
      </c>
      <c r="B95" s="204" t="str">
        <f aca="true" t="shared" si="48" ref="B95:B109">MID(C95,1,2)</f>
        <v>37</v>
      </c>
      <c r="C95" s="204">
        <v>3716</v>
      </c>
      <c r="D95" s="205" t="s">
        <v>162</v>
      </c>
      <c r="E95" s="201">
        <f aca="true" t="shared" si="49" ref="E95:E109">+F95+G95</f>
        <v>2828</v>
      </c>
      <c r="F95" s="311">
        <v>2828</v>
      </c>
      <c r="G95" s="206"/>
      <c r="H95" s="207">
        <f>+I95+J95</f>
        <v>0</v>
      </c>
      <c r="I95" s="311"/>
      <c r="J95" s="206"/>
      <c r="K95" s="391">
        <f>+L95+M95</f>
        <v>2828</v>
      </c>
      <c r="L95" s="202">
        <f aca="true" t="shared" si="50" ref="L95:L109">+F95+I95</f>
        <v>2828</v>
      </c>
      <c r="M95" s="388">
        <f aca="true" t="shared" si="51" ref="M95:M109">+G95+J95</f>
        <v>0</v>
      </c>
      <c r="N95" s="252"/>
      <c r="O95" s="252"/>
    </row>
    <row r="96" spans="1:15" ht="12.75">
      <c r="A96" s="203" t="str">
        <f>MID(C96,1,1)</f>
        <v>3</v>
      </c>
      <c r="B96" s="204" t="str">
        <f>MID(C96,1,2)</f>
        <v>37</v>
      </c>
      <c r="C96" s="204">
        <v>3722</v>
      </c>
      <c r="D96" s="205" t="s">
        <v>163</v>
      </c>
      <c r="E96" s="201">
        <f t="shared" si="49"/>
        <v>203917</v>
      </c>
      <c r="F96" s="311">
        <v>193108</v>
      </c>
      <c r="G96" s="206">
        <v>10809</v>
      </c>
      <c r="H96" s="207">
        <f>+I96+J96</f>
        <v>0</v>
      </c>
      <c r="I96" s="311"/>
      <c r="J96" s="206"/>
      <c r="K96" s="391">
        <f aca="true" t="shared" si="52" ref="K96:K109">+L96+M96</f>
        <v>203917</v>
      </c>
      <c r="L96" s="202">
        <f t="shared" si="50"/>
        <v>193108</v>
      </c>
      <c r="M96" s="388">
        <f t="shared" si="51"/>
        <v>10809</v>
      </c>
      <c r="N96" s="252"/>
      <c r="O96" s="252"/>
    </row>
    <row r="97" spans="1:15" ht="12.75">
      <c r="A97" s="203" t="str">
        <f>MID(C97,1,1)</f>
        <v>3</v>
      </c>
      <c r="B97" s="204" t="str">
        <f>MID(C97,1,2)</f>
        <v>37</v>
      </c>
      <c r="C97" s="204">
        <v>3723</v>
      </c>
      <c r="D97" s="242" t="s">
        <v>414</v>
      </c>
      <c r="E97" s="201">
        <f t="shared" si="49"/>
        <v>20</v>
      </c>
      <c r="F97" s="311"/>
      <c r="G97" s="206">
        <v>20</v>
      </c>
      <c r="H97" s="207"/>
      <c r="I97" s="311"/>
      <c r="J97" s="206"/>
      <c r="K97" s="391">
        <f>+L97+M97</f>
        <v>20</v>
      </c>
      <c r="L97" s="202">
        <f t="shared" si="50"/>
        <v>0</v>
      </c>
      <c r="M97" s="388">
        <f t="shared" si="51"/>
        <v>20</v>
      </c>
      <c r="N97" s="252"/>
      <c r="O97" s="252"/>
    </row>
    <row r="98" spans="1:15" ht="12.75">
      <c r="A98" s="203" t="str">
        <f>MID(C98,1,1)</f>
        <v>3</v>
      </c>
      <c r="B98" s="204" t="str">
        <f>MID(C98,1,2)</f>
        <v>37</v>
      </c>
      <c r="C98" s="204">
        <v>3725</v>
      </c>
      <c r="D98" s="205" t="s">
        <v>164</v>
      </c>
      <c r="E98" s="201">
        <f t="shared" si="49"/>
        <v>184403</v>
      </c>
      <c r="F98" s="311">
        <v>182873</v>
      </c>
      <c r="G98" s="206">
        <v>1530</v>
      </c>
      <c r="H98" s="207">
        <f>+I98+J98</f>
        <v>0</v>
      </c>
      <c r="I98" s="311"/>
      <c r="J98" s="206"/>
      <c r="K98" s="391">
        <f t="shared" si="52"/>
        <v>184403</v>
      </c>
      <c r="L98" s="202">
        <f t="shared" si="50"/>
        <v>182873</v>
      </c>
      <c r="M98" s="388">
        <f t="shared" si="51"/>
        <v>1530</v>
      </c>
      <c r="N98" s="252"/>
      <c r="O98" s="252"/>
    </row>
    <row r="99" spans="1:15" ht="12.75">
      <c r="A99" s="203" t="str">
        <f>MID(C99,1,1)</f>
        <v>3</v>
      </c>
      <c r="B99" s="204" t="str">
        <f>MID(C99,1,2)</f>
        <v>37</v>
      </c>
      <c r="C99" s="204">
        <v>3727</v>
      </c>
      <c r="D99" s="205" t="s">
        <v>385</v>
      </c>
      <c r="E99" s="201">
        <f t="shared" si="49"/>
        <v>1786</v>
      </c>
      <c r="F99" s="311">
        <v>1786</v>
      </c>
      <c r="G99" s="206"/>
      <c r="H99" s="207"/>
      <c r="I99" s="311"/>
      <c r="J99" s="206"/>
      <c r="K99" s="391">
        <f t="shared" si="52"/>
        <v>1786</v>
      </c>
      <c r="L99" s="202">
        <f aca="true" t="shared" si="53" ref="L99:L105">+F99+I99</f>
        <v>1786</v>
      </c>
      <c r="M99" s="388">
        <f aca="true" t="shared" si="54" ref="M99:M105">+G99+J99</f>
        <v>0</v>
      </c>
      <c r="N99" s="252"/>
      <c r="O99" s="252"/>
    </row>
    <row r="100" spans="1:15" ht="12.75">
      <c r="A100" s="203" t="str">
        <f t="shared" si="47"/>
        <v>3</v>
      </c>
      <c r="B100" s="204" t="str">
        <f t="shared" si="48"/>
        <v>37</v>
      </c>
      <c r="C100" s="204">
        <v>3729</v>
      </c>
      <c r="D100" s="205" t="s">
        <v>270</v>
      </c>
      <c r="E100" s="201">
        <f t="shared" si="49"/>
        <v>7311</v>
      </c>
      <c r="F100" s="311">
        <v>3510</v>
      </c>
      <c r="G100" s="206">
        <v>3801</v>
      </c>
      <c r="H100" s="207">
        <f aca="true" t="shared" si="55" ref="H100:H109">+I100+J100</f>
        <v>0</v>
      </c>
      <c r="I100" s="311"/>
      <c r="J100" s="206"/>
      <c r="K100" s="391">
        <f t="shared" si="52"/>
        <v>7311</v>
      </c>
      <c r="L100" s="202">
        <f t="shared" si="53"/>
        <v>3510</v>
      </c>
      <c r="M100" s="388">
        <f t="shared" si="54"/>
        <v>3801</v>
      </c>
      <c r="N100" s="252"/>
      <c r="O100" s="252"/>
    </row>
    <row r="101" spans="1:15" ht="12.75">
      <c r="A101" s="203" t="str">
        <f t="shared" si="47"/>
        <v>3</v>
      </c>
      <c r="B101" s="204" t="str">
        <f t="shared" si="48"/>
        <v>37</v>
      </c>
      <c r="C101" s="204">
        <v>3733</v>
      </c>
      <c r="D101" s="205" t="s">
        <v>165</v>
      </c>
      <c r="E101" s="201">
        <f t="shared" si="49"/>
        <v>642</v>
      </c>
      <c r="F101" s="311">
        <v>642</v>
      </c>
      <c r="G101" s="206"/>
      <c r="H101" s="207">
        <f t="shared" si="55"/>
        <v>0</v>
      </c>
      <c r="I101" s="311"/>
      <c r="J101" s="206"/>
      <c r="K101" s="391">
        <f t="shared" si="52"/>
        <v>642</v>
      </c>
      <c r="L101" s="202">
        <f t="shared" si="53"/>
        <v>642</v>
      </c>
      <c r="M101" s="388">
        <f t="shared" si="54"/>
        <v>0</v>
      </c>
      <c r="N101" s="252"/>
      <c r="O101" s="252"/>
    </row>
    <row r="102" spans="1:15" ht="12.75">
      <c r="A102" s="203" t="str">
        <f t="shared" si="47"/>
        <v>3</v>
      </c>
      <c r="B102" s="204" t="str">
        <f t="shared" si="48"/>
        <v>37</v>
      </c>
      <c r="C102" s="204">
        <v>3739</v>
      </c>
      <c r="D102" s="205" t="s">
        <v>271</v>
      </c>
      <c r="E102" s="201">
        <f t="shared" si="49"/>
        <v>1160</v>
      </c>
      <c r="F102" s="311">
        <v>1160</v>
      </c>
      <c r="G102" s="206"/>
      <c r="H102" s="207">
        <f t="shared" si="55"/>
        <v>0</v>
      </c>
      <c r="I102" s="311"/>
      <c r="J102" s="206"/>
      <c r="K102" s="391">
        <f t="shared" si="52"/>
        <v>1160</v>
      </c>
      <c r="L102" s="202">
        <f t="shared" si="53"/>
        <v>1160</v>
      </c>
      <c r="M102" s="388">
        <f t="shared" si="54"/>
        <v>0</v>
      </c>
      <c r="N102" s="252"/>
      <c r="O102" s="252"/>
    </row>
    <row r="103" spans="1:15" ht="12.75">
      <c r="A103" s="203" t="str">
        <f t="shared" si="47"/>
        <v>3</v>
      </c>
      <c r="B103" s="204" t="str">
        <f t="shared" si="48"/>
        <v>37</v>
      </c>
      <c r="C103" s="204">
        <v>3741</v>
      </c>
      <c r="D103" s="205" t="s">
        <v>166</v>
      </c>
      <c r="E103" s="201">
        <f t="shared" si="49"/>
        <v>34169</v>
      </c>
      <c r="F103" s="311">
        <v>34169</v>
      </c>
      <c r="G103" s="206"/>
      <c r="H103" s="207">
        <f t="shared" si="55"/>
        <v>0</v>
      </c>
      <c r="I103" s="311"/>
      <c r="J103" s="206"/>
      <c r="K103" s="391">
        <f t="shared" si="52"/>
        <v>34169</v>
      </c>
      <c r="L103" s="202">
        <f t="shared" si="53"/>
        <v>34169</v>
      </c>
      <c r="M103" s="388">
        <f t="shared" si="54"/>
        <v>0</v>
      </c>
      <c r="N103" s="252"/>
      <c r="O103" s="252"/>
    </row>
    <row r="104" spans="1:15" ht="12.75">
      <c r="A104" s="203" t="str">
        <f t="shared" si="47"/>
        <v>3</v>
      </c>
      <c r="B104" s="204" t="str">
        <f t="shared" si="48"/>
        <v>37</v>
      </c>
      <c r="C104" s="204">
        <v>3742</v>
      </c>
      <c r="D104" s="205" t="s">
        <v>167</v>
      </c>
      <c r="E104" s="201">
        <f t="shared" si="49"/>
        <v>730</v>
      </c>
      <c r="F104" s="311">
        <v>730</v>
      </c>
      <c r="G104" s="206"/>
      <c r="H104" s="207">
        <f t="shared" si="55"/>
        <v>3000</v>
      </c>
      <c r="I104" s="311">
        <v>3000</v>
      </c>
      <c r="J104" s="206"/>
      <c r="K104" s="391">
        <f t="shared" si="52"/>
        <v>3730</v>
      </c>
      <c r="L104" s="202">
        <f t="shared" si="53"/>
        <v>3730</v>
      </c>
      <c r="M104" s="388">
        <f t="shared" si="54"/>
        <v>0</v>
      </c>
      <c r="N104" s="252"/>
      <c r="O104" s="252"/>
    </row>
    <row r="105" spans="1:15" ht="12.75">
      <c r="A105" s="203" t="str">
        <f>MID(C105,1,1)</f>
        <v>3</v>
      </c>
      <c r="B105" s="204" t="str">
        <f>MID(C105,1,2)</f>
        <v>37</v>
      </c>
      <c r="C105" s="204">
        <v>3743</v>
      </c>
      <c r="D105" s="205" t="s">
        <v>428</v>
      </c>
      <c r="E105" s="201">
        <f t="shared" si="49"/>
        <v>0</v>
      </c>
      <c r="F105" s="311"/>
      <c r="G105" s="206"/>
      <c r="H105" s="207">
        <f t="shared" si="55"/>
        <v>2300</v>
      </c>
      <c r="I105" s="311">
        <v>2300</v>
      </c>
      <c r="J105" s="206"/>
      <c r="K105" s="391">
        <f t="shared" si="52"/>
        <v>2300</v>
      </c>
      <c r="L105" s="202">
        <f t="shared" si="53"/>
        <v>2300</v>
      </c>
      <c r="M105" s="388">
        <f t="shared" si="54"/>
        <v>0</v>
      </c>
      <c r="N105" s="252"/>
      <c r="O105" s="252"/>
    </row>
    <row r="106" spans="1:15" ht="12.75">
      <c r="A106" s="203" t="str">
        <f t="shared" si="47"/>
        <v>3</v>
      </c>
      <c r="B106" s="204" t="str">
        <f t="shared" si="48"/>
        <v>37</v>
      </c>
      <c r="C106" s="204">
        <v>3744</v>
      </c>
      <c r="D106" s="205" t="s">
        <v>168</v>
      </c>
      <c r="E106" s="201">
        <f t="shared" si="49"/>
        <v>396</v>
      </c>
      <c r="F106" s="311">
        <v>396</v>
      </c>
      <c r="G106" s="206"/>
      <c r="H106" s="207">
        <f t="shared" si="55"/>
        <v>0</v>
      </c>
      <c r="I106" s="311"/>
      <c r="J106" s="206"/>
      <c r="K106" s="391">
        <f t="shared" si="52"/>
        <v>396</v>
      </c>
      <c r="L106" s="202">
        <f t="shared" si="50"/>
        <v>396</v>
      </c>
      <c r="M106" s="388">
        <f t="shared" si="51"/>
        <v>0</v>
      </c>
      <c r="N106" s="252"/>
      <c r="O106" s="252"/>
    </row>
    <row r="107" spans="1:15" ht="12.75">
      <c r="A107" s="203" t="str">
        <f t="shared" si="47"/>
        <v>3</v>
      </c>
      <c r="B107" s="204" t="str">
        <f t="shared" si="48"/>
        <v>37</v>
      </c>
      <c r="C107" s="204">
        <v>3745</v>
      </c>
      <c r="D107" s="205" t="s">
        <v>169</v>
      </c>
      <c r="E107" s="201">
        <f t="shared" si="49"/>
        <v>174510</v>
      </c>
      <c r="F107" s="311">
        <v>48575</v>
      </c>
      <c r="G107" s="206">
        <v>125935</v>
      </c>
      <c r="H107" s="207">
        <f t="shared" si="55"/>
        <v>51499</v>
      </c>
      <c r="I107" s="311">
        <v>49315</v>
      </c>
      <c r="J107" s="206">
        <v>2184</v>
      </c>
      <c r="K107" s="391">
        <f t="shared" si="52"/>
        <v>226009</v>
      </c>
      <c r="L107" s="202">
        <f t="shared" si="50"/>
        <v>97890</v>
      </c>
      <c r="M107" s="388">
        <f t="shared" si="51"/>
        <v>128119</v>
      </c>
      <c r="N107" s="252"/>
      <c r="O107" s="252"/>
    </row>
    <row r="108" spans="1:15" ht="12.75">
      <c r="A108" s="203" t="str">
        <f t="shared" si="47"/>
        <v>3</v>
      </c>
      <c r="B108" s="204" t="str">
        <f t="shared" si="48"/>
        <v>37</v>
      </c>
      <c r="C108" s="204">
        <v>3749</v>
      </c>
      <c r="D108" s="205" t="s">
        <v>126</v>
      </c>
      <c r="E108" s="201">
        <f t="shared" si="49"/>
        <v>320</v>
      </c>
      <c r="F108" s="311"/>
      <c r="G108" s="206">
        <v>320</v>
      </c>
      <c r="H108" s="207">
        <f t="shared" si="55"/>
        <v>0</v>
      </c>
      <c r="I108" s="311"/>
      <c r="J108" s="206"/>
      <c r="K108" s="391">
        <f t="shared" si="52"/>
        <v>320</v>
      </c>
      <c r="L108" s="202">
        <f t="shared" si="50"/>
        <v>0</v>
      </c>
      <c r="M108" s="388">
        <f t="shared" si="51"/>
        <v>320</v>
      </c>
      <c r="N108" s="252"/>
      <c r="O108" s="252"/>
    </row>
    <row r="109" spans="1:15" ht="12.75">
      <c r="A109" s="203" t="str">
        <f t="shared" si="47"/>
        <v>3</v>
      </c>
      <c r="B109" s="204" t="str">
        <f t="shared" si="48"/>
        <v>37</v>
      </c>
      <c r="C109" s="204">
        <v>3792</v>
      </c>
      <c r="D109" s="205" t="s">
        <v>170</v>
      </c>
      <c r="E109" s="201">
        <f t="shared" si="49"/>
        <v>2418</v>
      </c>
      <c r="F109" s="311">
        <v>2418</v>
      </c>
      <c r="G109" s="206"/>
      <c r="H109" s="207">
        <f t="shared" si="55"/>
        <v>5000</v>
      </c>
      <c r="I109" s="311">
        <v>5000</v>
      </c>
      <c r="J109" s="206"/>
      <c r="K109" s="391">
        <f t="shared" si="52"/>
        <v>7418</v>
      </c>
      <c r="L109" s="202">
        <f t="shared" si="50"/>
        <v>7418</v>
      </c>
      <c r="M109" s="388">
        <f t="shared" si="51"/>
        <v>0</v>
      </c>
      <c r="N109" s="252"/>
      <c r="O109" s="252"/>
    </row>
    <row r="110" spans="1:15" ht="12.75">
      <c r="A110" s="208" t="s">
        <v>127</v>
      </c>
      <c r="B110" s="209"/>
      <c r="C110" s="210"/>
      <c r="D110" s="211"/>
      <c r="E110" s="212">
        <f>SUM(E95:E109)</f>
        <v>614610</v>
      </c>
      <c r="F110" s="213">
        <f>SUM(F95:F109)</f>
        <v>472195</v>
      </c>
      <c r="G110" s="213">
        <f>SUM(G95:G109)</f>
        <v>142415</v>
      </c>
      <c r="H110" s="212">
        <f>SUM(H95:H109)</f>
        <v>61799</v>
      </c>
      <c r="I110" s="213">
        <f>SUM(I95:I109)</f>
        <v>59615</v>
      </c>
      <c r="J110" s="213">
        <f>SUM(J96:J109)</f>
        <v>2184</v>
      </c>
      <c r="K110" s="392">
        <f>SUM(K95:K109)</f>
        <v>676409</v>
      </c>
      <c r="L110" s="213">
        <f>SUM(L95:L109)</f>
        <v>531810</v>
      </c>
      <c r="M110" s="387">
        <f>SUM(M95:M109)</f>
        <v>144599</v>
      </c>
      <c r="N110" s="252"/>
      <c r="O110" s="252"/>
    </row>
    <row r="111" spans="1:15" ht="12.75">
      <c r="A111" s="490"/>
      <c r="B111" s="491"/>
      <c r="C111" s="492"/>
      <c r="D111" s="493"/>
      <c r="E111" s="494"/>
      <c r="F111" s="495"/>
      <c r="G111" s="496"/>
      <c r="H111" s="494"/>
      <c r="I111" s="495"/>
      <c r="J111" s="496"/>
      <c r="K111" s="497"/>
      <c r="L111" s="495"/>
      <c r="M111" s="498"/>
      <c r="N111" s="252"/>
      <c r="O111" s="252"/>
    </row>
    <row r="112" spans="1:15" ht="12.75">
      <c r="A112" s="203" t="str">
        <f>MID(C112,1,1)</f>
        <v>3</v>
      </c>
      <c r="B112" s="204" t="str">
        <f>MID(C112,1,2)</f>
        <v>38</v>
      </c>
      <c r="C112" s="204">
        <v>3809</v>
      </c>
      <c r="D112" s="205" t="s">
        <v>371</v>
      </c>
      <c r="E112" s="207">
        <f>+F112+G112</f>
        <v>9500</v>
      </c>
      <c r="F112" s="311">
        <v>9500</v>
      </c>
      <c r="G112" s="206"/>
      <c r="H112" s="207">
        <f>+I112+J112</f>
        <v>0</v>
      </c>
      <c r="I112" s="311"/>
      <c r="J112" s="206"/>
      <c r="K112" s="391">
        <f>+L112+M112</f>
        <v>9500</v>
      </c>
      <c r="L112" s="311">
        <f>+F112+I112</f>
        <v>9500</v>
      </c>
      <c r="M112" s="402">
        <f>+G112+J112</f>
        <v>0</v>
      </c>
      <c r="N112" s="252"/>
      <c r="O112" s="252"/>
    </row>
    <row r="113" spans="1:15" ht="12.75">
      <c r="A113" s="208" t="s">
        <v>372</v>
      </c>
      <c r="B113" s="209"/>
      <c r="C113" s="210"/>
      <c r="D113" s="211"/>
      <c r="E113" s="212">
        <f aca="true" t="shared" si="56" ref="E113:M113">SUM(E112:E112)</f>
        <v>9500</v>
      </c>
      <c r="F113" s="213">
        <f t="shared" si="56"/>
        <v>9500</v>
      </c>
      <c r="G113" s="213">
        <f t="shared" si="56"/>
        <v>0</v>
      </c>
      <c r="H113" s="212">
        <f t="shared" si="56"/>
        <v>0</v>
      </c>
      <c r="I113" s="213">
        <f t="shared" si="56"/>
        <v>0</v>
      </c>
      <c r="J113" s="213">
        <f t="shared" si="56"/>
        <v>0</v>
      </c>
      <c r="K113" s="392">
        <f t="shared" si="56"/>
        <v>9500</v>
      </c>
      <c r="L113" s="213">
        <f t="shared" si="56"/>
        <v>9500</v>
      </c>
      <c r="M113" s="387">
        <f t="shared" si="56"/>
        <v>0</v>
      </c>
      <c r="N113" s="252"/>
      <c r="O113" s="252"/>
    </row>
    <row r="114" spans="1:15" ht="13.5" thickBot="1">
      <c r="A114" s="488"/>
      <c r="B114" s="489"/>
      <c r="C114" s="222"/>
      <c r="D114" s="223"/>
      <c r="E114" s="224"/>
      <c r="F114" s="313"/>
      <c r="G114" s="225"/>
      <c r="H114" s="224"/>
      <c r="I114" s="313"/>
      <c r="J114" s="225"/>
      <c r="K114" s="394"/>
      <c r="L114" s="313"/>
      <c r="M114" s="400"/>
      <c r="N114" s="252"/>
      <c r="O114" s="252"/>
    </row>
    <row r="115" spans="1:15" ht="14.25" thickBot="1" thickTop="1">
      <c r="A115" s="221" t="s">
        <v>128</v>
      </c>
      <c r="B115" s="222"/>
      <c r="C115" s="222"/>
      <c r="D115" s="223"/>
      <c r="E115" s="224">
        <f>+E110+E93+E81+E71+E65+E44+E47+E113</f>
        <v>3282086</v>
      </c>
      <c r="F115" s="313">
        <f>+F110+F93+F81+F71+F65+F44+F113</f>
        <v>2605529</v>
      </c>
      <c r="G115" s="225">
        <f>+G110+G93+G81+G71+G65+G44+G47+G113</f>
        <v>676557</v>
      </c>
      <c r="H115" s="224">
        <f>+H110+H93+H81+H71+H65+H44+H113</f>
        <v>1727643</v>
      </c>
      <c r="I115" s="313">
        <f>I110+I93+I81+I71+I65+I44+I113</f>
        <v>1086182</v>
      </c>
      <c r="J115" s="225">
        <f>+J110+J93+J81+J71+J65+J44+J113</f>
        <v>641461</v>
      </c>
      <c r="K115" s="394">
        <f>+K110+K93+K81+K71+K65+K44+K47+K113</f>
        <v>5009729</v>
      </c>
      <c r="L115" s="313">
        <f>+L110+L93+L81+L71+L65+L44+L47+L113</f>
        <v>3691711</v>
      </c>
      <c r="M115" s="400">
        <f>+M110+M93+M81+M71+M65+M44+M47+M113</f>
        <v>1318018</v>
      </c>
      <c r="N115" s="252"/>
      <c r="O115" s="252"/>
    </row>
    <row r="116" spans="1:15" ht="13.5" thickTop="1">
      <c r="A116" s="227"/>
      <c r="B116" s="199"/>
      <c r="C116" s="199"/>
      <c r="D116" s="200"/>
      <c r="E116" s="228"/>
      <c r="F116" s="314"/>
      <c r="G116" s="229"/>
      <c r="H116" s="228"/>
      <c r="I116" s="314"/>
      <c r="J116" s="229"/>
      <c r="K116" s="395"/>
      <c r="L116" s="314"/>
      <c r="M116" s="401"/>
      <c r="N116" s="252"/>
      <c r="O116" s="252"/>
    </row>
    <row r="117" spans="1:15" ht="12.75">
      <c r="A117" s="203" t="str">
        <f>MID(C117,1,1)</f>
        <v>4</v>
      </c>
      <c r="B117" s="204" t="str">
        <f>MID(C117,1,2)</f>
        <v>41</v>
      </c>
      <c r="C117" s="199">
        <v>4171</v>
      </c>
      <c r="D117" s="200" t="s">
        <v>348</v>
      </c>
      <c r="E117" s="201">
        <f>+F117+G117</f>
        <v>964</v>
      </c>
      <c r="F117" s="202"/>
      <c r="G117" s="238">
        <v>964</v>
      </c>
      <c r="H117" s="228"/>
      <c r="I117" s="314"/>
      <c r="J117" s="229"/>
      <c r="K117" s="391">
        <f>+L117+M117</f>
        <v>964</v>
      </c>
      <c r="L117" s="202">
        <f aca="true" t="shared" si="57" ref="L117:M120">+F117+I117</f>
        <v>0</v>
      </c>
      <c r="M117" s="388">
        <f t="shared" si="57"/>
        <v>964</v>
      </c>
      <c r="N117" s="252"/>
      <c r="O117" s="252"/>
    </row>
    <row r="118" spans="1:15" ht="12.75">
      <c r="A118" s="203" t="str">
        <f>MID(C118,1,1)</f>
        <v>4</v>
      </c>
      <c r="B118" s="204" t="str">
        <f>MID(C118,1,2)</f>
        <v>41</v>
      </c>
      <c r="C118" s="199">
        <v>4172</v>
      </c>
      <c r="D118" s="200" t="s">
        <v>349</v>
      </c>
      <c r="E118" s="201">
        <f>+F118+G118</f>
        <v>188</v>
      </c>
      <c r="F118" s="202"/>
      <c r="G118" s="238">
        <v>188</v>
      </c>
      <c r="H118" s="201"/>
      <c r="I118" s="202"/>
      <c r="J118" s="238"/>
      <c r="K118" s="391">
        <f>+L118+M118</f>
        <v>188</v>
      </c>
      <c r="L118" s="202">
        <f t="shared" si="57"/>
        <v>0</v>
      </c>
      <c r="M118" s="388">
        <f t="shared" si="57"/>
        <v>188</v>
      </c>
      <c r="N118" s="252"/>
      <c r="O118" s="252"/>
    </row>
    <row r="119" spans="1:15" ht="12.75">
      <c r="A119" s="203" t="str">
        <f>MID(C119,1,1)</f>
        <v>4</v>
      </c>
      <c r="B119" s="204" t="str">
        <f>MID(C119,1,2)</f>
        <v>41</v>
      </c>
      <c r="C119" s="204">
        <v>4173</v>
      </c>
      <c r="D119" s="205" t="s">
        <v>350</v>
      </c>
      <c r="E119" s="201">
        <f>+F119+G119</f>
        <v>58</v>
      </c>
      <c r="F119" s="311"/>
      <c r="G119" s="206">
        <v>58</v>
      </c>
      <c r="H119" s="207"/>
      <c r="I119" s="311"/>
      <c r="J119" s="206"/>
      <c r="K119" s="391">
        <f>+L119+M119</f>
        <v>58</v>
      </c>
      <c r="L119" s="202">
        <f t="shared" si="57"/>
        <v>0</v>
      </c>
      <c r="M119" s="388">
        <f t="shared" si="57"/>
        <v>58</v>
      </c>
      <c r="N119" s="252"/>
      <c r="O119" s="252"/>
    </row>
    <row r="120" spans="1:15" ht="12.75">
      <c r="A120" s="203" t="str">
        <f>MID(C120,1,1)</f>
        <v>4</v>
      </c>
      <c r="B120" s="204" t="str">
        <f>MID(C120,1,2)</f>
        <v>41</v>
      </c>
      <c r="C120" s="204">
        <v>4182</v>
      </c>
      <c r="D120" s="205" t="s">
        <v>272</v>
      </c>
      <c r="E120" s="201">
        <f>+F120+G120</f>
        <v>215</v>
      </c>
      <c r="F120" s="311"/>
      <c r="G120" s="206">
        <v>215</v>
      </c>
      <c r="H120" s="207"/>
      <c r="I120" s="311"/>
      <c r="J120" s="206"/>
      <c r="K120" s="391">
        <f>+L120+M120</f>
        <v>215</v>
      </c>
      <c r="L120" s="202">
        <f t="shared" si="57"/>
        <v>0</v>
      </c>
      <c r="M120" s="388">
        <f t="shared" si="57"/>
        <v>215</v>
      </c>
      <c r="N120" s="252"/>
      <c r="O120" s="252"/>
    </row>
    <row r="121" spans="1:15" ht="12.75">
      <c r="A121" s="208" t="s">
        <v>171</v>
      </c>
      <c r="B121" s="209"/>
      <c r="C121" s="210"/>
      <c r="D121" s="211"/>
      <c r="E121" s="212">
        <f>SUM(E117:E120)</f>
        <v>1425</v>
      </c>
      <c r="F121" s="213">
        <f>SUM(F117:F120)</f>
        <v>0</v>
      </c>
      <c r="G121" s="213">
        <f>SUM(G117:G120)</f>
        <v>1425</v>
      </c>
      <c r="H121" s="212"/>
      <c r="I121" s="213"/>
      <c r="J121" s="213"/>
      <c r="K121" s="392">
        <f>SUM(K117:K120)</f>
        <v>1425</v>
      </c>
      <c r="L121" s="213">
        <f>SUM(L117:L120)</f>
        <v>0</v>
      </c>
      <c r="M121" s="387">
        <f>SUM(M117:M120)</f>
        <v>1425</v>
      </c>
      <c r="N121" s="252"/>
      <c r="O121" s="252"/>
    </row>
    <row r="122" spans="1:15" ht="12.75">
      <c r="A122" s="203"/>
      <c r="B122" s="230"/>
      <c r="C122" s="204"/>
      <c r="D122" s="205"/>
      <c r="E122" s="231"/>
      <c r="F122" s="315"/>
      <c r="G122" s="232"/>
      <c r="H122" s="231"/>
      <c r="I122" s="315"/>
      <c r="J122" s="232"/>
      <c r="K122" s="396"/>
      <c r="L122" s="315"/>
      <c r="M122" s="403"/>
      <c r="N122" s="252"/>
      <c r="O122" s="252"/>
    </row>
    <row r="123" spans="1:15" ht="12.75">
      <c r="A123" s="203">
        <v>4</v>
      </c>
      <c r="B123" s="204">
        <v>43</v>
      </c>
      <c r="C123" s="204">
        <v>4322</v>
      </c>
      <c r="D123" s="205" t="s">
        <v>191</v>
      </c>
      <c r="E123" s="201">
        <f aca="true" t="shared" si="58" ref="E123:E137">+F123+G123</f>
        <v>67</v>
      </c>
      <c r="F123" s="311"/>
      <c r="G123" s="206">
        <v>67</v>
      </c>
      <c r="H123" s="207">
        <f aca="true" t="shared" si="59" ref="H123:H136">+I123+J123</f>
        <v>0</v>
      </c>
      <c r="I123" s="311"/>
      <c r="J123" s="206"/>
      <c r="K123" s="391">
        <f>+L123+M123</f>
        <v>67</v>
      </c>
      <c r="L123" s="202">
        <f aca="true" t="shared" si="60" ref="L123:L137">+F123+I123</f>
        <v>0</v>
      </c>
      <c r="M123" s="388">
        <f aca="true" t="shared" si="61" ref="M123:M137">+G123+J123</f>
        <v>67</v>
      </c>
      <c r="N123" s="252"/>
      <c r="O123" s="252"/>
    </row>
    <row r="124" spans="1:15" ht="12.75">
      <c r="A124" s="203" t="str">
        <f>MID(C124,1,1)</f>
        <v>4</v>
      </c>
      <c r="B124" s="204" t="str">
        <f>MID(C124,1,2)</f>
        <v>43</v>
      </c>
      <c r="C124" s="204">
        <v>4324</v>
      </c>
      <c r="D124" s="205" t="s">
        <v>375</v>
      </c>
      <c r="E124" s="201">
        <f t="shared" si="58"/>
        <v>31</v>
      </c>
      <c r="F124" s="311"/>
      <c r="G124" s="206">
        <v>31</v>
      </c>
      <c r="H124" s="207"/>
      <c r="I124" s="311"/>
      <c r="J124" s="206"/>
      <c r="K124" s="391">
        <f aca="true" t="shared" si="62" ref="K124:K134">+L124+M124</f>
        <v>31</v>
      </c>
      <c r="L124" s="202">
        <f t="shared" si="60"/>
        <v>0</v>
      </c>
      <c r="M124" s="388">
        <f t="shared" si="61"/>
        <v>31</v>
      </c>
      <c r="N124" s="252"/>
      <c r="O124" s="252"/>
    </row>
    <row r="125" spans="1:15" ht="12.75">
      <c r="A125" s="203" t="str">
        <f aca="true" t="shared" si="63" ref="A125:A137">MID(C125,1,1)</f>
        <v>4</v>
      </c>
      <c r="B125" s="204" t="str">
        <f aca="true" t="shared" si="64" ref="B125:B137">MID(C125,1,2)</f>
        <v>43</v>
      </c>
      <c r="C125" s="204">
        <v>4329</v>
      </c>
      <c r="D125" s="205" t="s">
        <v>359</v>
      </c>
      <c r="E125" s="201">
        <f t="shared" si="58"/>
        <v>59</v>
      </c>
      <c r="F125" s="311"/>
      <c r="G125" s="206">
        <v>59</v>
      </c>
      <c r="H125" s="207">
        <f t="shared" si="59"/>
        <v>0</v>
      </c>
      <c r="I125" s="311"/>
      <c r="J125" s="206"/>
      <c r="K125" s="391">
        <f t="shared" si="62"/>
        <v>59</v>
      </c>
      <c r="L125" s="202">
        <f t="shared" si="60"/>
        <v>0</v>
      </c>
      <c r="M125" s="388">
        <f t="shared" si="61"/>
        <v>59</v>
      </c>
      <c r="N125" s="252"/>
      <c r="O125" s="252"/>
    </row>
    <row r="126" spans="1:15" ht="12.75">
      <c r="A126" s="203" t="str">
        <f t="shared" si="63"/>
        <v>4</v>
      </c>
      <c r="B126" s="204" t="str">
        <f t="shared" si="64"/>
        <v>43</v>
      </c>
      <c r="C126" s="204">
        <v>4332</v>
      </c>
      <c r="D126" s="205" t="s">
        <v>360</v>
      </c>
      <c r="E126" s="201">
        <f t="shared" si="58"/>
        <v>28</v>
      </c>
      <c r="F126" s="311"/>
      <c r="G126" s="206">
        <v>28</v>
      </c>
      <c r="H126" s="207">
        <f t="shared" si="59"/>
        <v>0</v>
      </c>
      <c r="I126" s="311"/>
      <c r="J126" s="206"/>
      <c r="K126" s="391">
        <f t="shared" si="62"/>
        <v>28</v>
      </c>
      <c r="L126" s="202">
        <f t="shared" si="60"/>
        <v>0</v>
      </c>
      <c r="M126" s="388">
        <f t="shared" si="61"/>
        <v>28</v>
      </c>
      <c r="N126" s="252"/>
      <c r="O126" s="252"/>
    </row>
    <row r="127" spans="1:15" ht="12.75">
      <c r="A127" s="203" t="str">
        <f t="shared" si="63"/>
        <v>4</v>
      </c>
      <c r="B127" s="204" t="str">
        <f t="shared" si="64"/>
        <v>43</v>
      </c>
      <c r="C127" s="204">
        <v>4341</v>
      </c>
      <c r="D127" s="205" t="s">
        <v>343</v>
      </c>
      <c r="E127" s="201">
        <f t="shared" si="58"/>
        <v>6207</v>
      </c>
      <c r="F127" s="311">
        <v>5987</v>
      </c>
      <c r="G127" s="206">
        <v>220</v>
      </c>
      <c r="H127" s="207">
        <f t="shared" si="59"/>
        <v>12795</v>
      </c>
      <c r="I127" s="311">
        <v>12795</v>
      </c>
      <c r="J127" s="206"/>
      <c r="K127" s="391">
        <f t="shared" si="62"/>
        <v>19002</v>
      </c>
      <c r="L127" s="202">
        <f t="shared" si="60"/>
        <v>18782</v>
      </c>
      <c r="M127" s="388">
        <f t="shared" si="61"/>
        <v>220</v>
      </c>
      <c r="N127" s="252"/>
      <c r="O127" s="252"/>
    </row>
    <row r="128" spans="1:15" ht="12.75">
      <c r="A128" s="203" t="str">
        <f t="shared" si="63"/>
        <v>4</v>
      </c>
      <c r="B128" s="204" t="str">
        <f t="shared" si="64"/>
        <v>43</v>
      </c>
      <c r="C128" s="204">
        <v>4342</v>
      </c>
      <c r="D128" s="205" t="s">
        <v>172</v>
      </c>
      <c r="E128" s="201">
        <f t="shared" si="58"/>
        <v>5470</v>
      </c>
      <c r="F128" s="311">
        <v>950</v>
      </c>
      <c r="G128" s="206">
        <v>4520</v>
      </c>
      <c r="H128" s="207">
        <f t="shared" si="59"/>
        <v>0</v>
      </c>
      <c r="I128" s="311"/>
      <c r="J128" s="206"/>
      <c r="K128" s="391">
        <f t="shared" si="62"/>
        <v>5470</v>
      </c>
      <c r="L128" s="202">
        <f t="shared" si="60"/>
        <v>950</v>
      </c>
      <c r="M128" s="388">
        <f t="shared" si="61"/>
        <v>4520</v>
      </c>
      <c r="N128" s="252"/>
      <c r="O128" s="252"/>
    </row>
    <row r="129" spans="1:15" ht="12.75">
      <c r="A129" s="203" t="str">
        <f t="shared" si="63"/>
        <v>4</v>
      </c>
      <c r="B129" s="204" t="str">
        <f t="shared" si="64"/>
        <v>43</v>
      </c>
      <c r="C129" s="204">
        <v>4349</v>
      </c>
      <c r="D129" s="205" t="s">
        <v>344</v>
      </c>
      <c r="E129" s="201">
        <f t="shared" si="58"/>
        <v>137</v>
      </c>
      <c r="F129" s="311"/>
      <c r="G129" s="206">
        <v>137</v>
      </c>
      <c r="H129" s="207">
        <f t="shared" si="59"/>
        <v>0</v>
      </c>
      <c r="I129" s="311"/>
      <c r="J129" s="206"/>
      <c r="K129" s="391">
        <f t="shared" si="62"/>
        <v>137</v>
      </c>
      <c r="L129" s="202">
        <f t="shared" si="60"/>
        <v>0</v>
      </c>
      <c r="M129" s="388">
        <f t="shared" si="61"/>
        <v>137</v>
      </c>
      <c r="N129" s="252"/>
      <c r="O129" s="252"/>
    </row>
    <row r="130" spans="1:15" ht="12.75">
      <c r="A130" s="203" t="str">
        <f t="shared" si="63"/>
        <v>4</v>
      </c>
      <c r="B130" s="204" t="str">
        <f t="shared" si="64"/>
        <v>43</v>
      </c>
      <c r="C130" s="204">
        <v>4351</v>
      </c>
      <c r="D130" s="205" t="s">
        <v>337</v>
      </c>
      <c r="E130" s="201">
        <f t="shared" si="58"/>
        <v>98839</v>
      </c>
      <c r="F130" s="311"/>
      <c r="G130" s="206">
        <v>98839</v>
      </c>
      <c r="H130" s="207">
        <f t="shared" si="59"/>
        <v>45840</v>
      </c>
      <c r="I130" s="311">
        <v>45000</v>
      </c>
      <c r="J130" s="206">
        <v>840</v>
      </c>
      <c r="K130" s="391">
        <f t="shared" si="62"/>
        <v>144679</v>
      </c>
      <c r="L130" s="202">
        <f t="shared" si="60"/>
        <v>45000</v>
      </c>
      <c r="M130" s="388">
        <f t="shared" si="61"/>
        <v>99679</v>
      </c>
      <c r="N130" s="252"/>
      <c r="O130" s="252"/>
    </row>
    <row r="131" spans="1:15" ht="12.75">
      <c r="A131" s="203" t="str">
        <f t="shared" si="63"/>
        <v>4</v>
      </c>
      <c r="B131" s="204" t="str">
        <f t="shared" si="64"/>
        <v>43</v>
      </c>
      <c r="C131" s="204">
        <v>4352</v>
      </c>
      <c r="D131" s="205" t="s">
        <v>415</v>
      </c>
      <c r="E131" s="201">
        <f t="shared" si="58"/>
        <v>0</v>
      </c>
      <c r="F131" s="311"/>
      <c r="G131" s="206"/>
      <c r="H131" s="207">
        <f>+I131+J131</f>
        <v>5000</v>
      </c>
      <c r="I131" s="311">
        <v>5000</v>
      </c>
      <c r="J131" s="206"/>
      <c r="K131" s="391">
        <f t="shared" si="62"/>
        <v>5000</v>
      </c>
      <c r="L131" s="202">
        <f t="shared" si="60"/>
        <v>5000</v>
      </c>
      <c r="M131" s="388">
        <f t="shared" si="61"/>
        <v>0</v>
      </c>
      <c r="N131" s="252"/>
      <c r="O131" s="252"/>
    </row>
    <row r="132" spans="1:15" ht="12.75">
      <c r="A132" s="203" t="str">
        <f t="shared" si="63"/>
        <v>4</v>
      </c>
      <c r="B132" s="204" t="str">
        <f t="shared" si="64"/>
        <v>43</v>
      </c>
      <c r="C132" s="204">
        <v>4356</v>
      </c>
      <c r="D132" s="205" t="s">
        <v>345</v>
      </c>
      <c r="E132" s="201">
        <f t="shared" si="58"/>
        <v>1319</v>
      </c>
      <c r="F132" s="311"/>
      <c r="G132" s="206">
        <v>1319</v>
      </c>
      <c r="H132" s="207">
        <f t="shared" si="59"/>
        <v>0</v>
      </c>
      <c r="I132" s="311"/>
      <c r="J132" s="206"/>
      <c r="K132" s="391">
        <f t="shared" si="62"/>
        <v>1319</v>
      </c>
      <c r="L132" s="202">
        <f t="shared" si="60"/>
        <v>0</v>
      </c>
      <c r="M132" s="388">
        <f t="shared" si="61"/>
        <v>1319</v>
      </c>
      <c r="N132" s="252"/>
      <c r="O132" s="252"/>
    </row>
    <row r="133" spans="1:15" ht="12.75">
      <c r="A133" s="203" t="str">
        <f t="shared" si="63"/>
        <v>4</v>
      </c>
      <c r="B133" s="204" t="str">
        <f t="shared" si="64"/>
        <v>43</v>
      </c>
      <c r="C133" s="204">
        <v>4357</v>
      </c>
      <c r="D133" s="205" t="s">
        <v>339</v>
      </c>
      <c r="E133" s="201">
        <f t="shared" si="58"/>
        <v>221131</v>
      </c>
      <c r="F133" s="311">
        <v>221126</v>
      </c>
      <c r="G133" s="206">
        <v>5</v>
      </c>
      <c r="H133" s="207">
        <f t="shared" si="59"/>
        <v>800</v>
      </c>
      <c r="I133" s="311">
        <v>800</v>
      </c>
      <c r="J133" s="206"/>
      <c r="K133" s="391">
        <f t="shared" si="62"/>
        <v>221931</v>
      </c>
      <c r="L133" s="202">
        <f t="shared" si="60"/>
        <v>221926</v>
      </c>
      <c r="M133" s="388">
        <f t="shared" si="61"/>
        <v>5</v>
      </c>
      <c r="N133" s="252"/>
      <c r="O133" s="252"/>
    </row>
    <row r="134" spans="1:15" ht="12.75">
      <c r="A134" s="203" t="str">
        <f t="shared" si="63"/>
        <v>4</v>
      </c>
      <c r="B134" s="204" t="str">
        <f t="shared" si="64"/>
        <v>43</v>
      </c>
      <c r="C134" s="204">
        <v>4359</v>
      </c>
      <c r="D134" s="205" t="s">
        <v>376</v>
      </c>
      <c r="E134" s="201">
        <f t="shared" si="58"/>
        <v>49081</v>
      </c>
      <c r="F134" s="311">
        <v>44200</v>
      </c>
      <c r="G134" s="206">
        <v>4881</v>
      </c>
      <c r="H134" s="207">
        <f t="shared" si="59"/>
        <v>0</v>
      </c>
      <c r="I134" s="311"/>
      <c r="J134" s="206"/>
      <c r="K134" s="391">
        <f t="shared" si="62"/>
        <v>49081</v>
      </c>
      <c r="L134" s="202">
        <f t="shared" si="60"/>
        <v>44200</v>
      </c>
      <c r="M134" s="388">
        <f t="shared" si="61"/>
        <v>4881</v>
      </c>
      <c r="N134" s="252"/>
      <c r="O134" s="252"/>
    </row>
    <row r="135" spans="1:15" ht="12.75">
      <c r="A135" s="203" t="str">
        <f t="shared" si="63"/>
        <v>4</v>
      </c>
      <c r="B135" s="204" t="str">
        <f t="shared" si="64"/>
        <v>43</v>
      </c>
      <c r="C135" s="204">
        <v>4373</v>
      </c>
      <c r="D135" s="205" t="s">
        <v>346</v>
      </c>
      <c r="E135" s="201">
        <f t="shared" si="58"/>
        <v>551</v>
      </c>
      <c r="F135" s="311"/>
      <c r="G135" s="206">
        <v>551</v>
      </c>
      <c r="H135" s="207">
        <f t="shared" si="59"/>
        <v>0</v>
      </c>
      <c r="I135" s="311"/>
      <c r="J135" s="206"/>
      <c r="K135" s="391">
        <f>+L135+M135</f>
        <v>551</v>
      </c>
      <c r="L135" s="202">
        <f t="shared" si="60"/>
        <v>0</v>
      </c>
      <c r="M135" s="388">
        <f t="shared" si="61"/>
        <v>551</v>
      </c>
      <c r="N135" s="252"/>
      <c r="O135" s="252"/>
    </row>
    <row r="136" spans="1:15" ht="12.75">
      <c r="A136" s="203" t="str">
        <f t="shared" si="63"/>
        <v>4</v>
      </c>
      <c r="B136" s="204" t="str">
        <f t="shared" si="64"/>
        <v>43</v>
      </c>
      <c r="C136" s="204">
        <v>4375</v>
      </c>
      <c r="D136" s="205" t="s">
        <v>384</v>
      </c>
      <c r="E136" s="201">
        <f t="shared" si="58"/>
        <v>20</v>
      </c>
      <c r="F136" s="311"/>
      <c r="G136" s="206">
        <v>20</v>
      </c>
      <c r="H136" s="207">
        <f t="shared" si="59"/>
        <v>0</v>
      </c>
      <c r="I136" s="311"/>
      <c r="J136" s="206"/>
      <c r="K136" s="391">
        <f>+L136+M136</f>
        <v>20</v>
      </c>
      <c r="L136" s="202">
        <f t="shared" si="60"/>
        <v>0</v>
      </c>
      <c r="M136" s="388">
        <f t="shared" si="61"/>
        <v>20</v>
      </c>
      <c r="N136" s="252"/>
      <c r="O136" s="252"/>
    </row>
    <row r="137" spans="1:15" ht="12.75">
      <c r="A137" s="203" t="str">
        <f t="shared" si="63"/>
        <v>4</v>
      </c>
      <c r="B137" s="204" t="str">
        <f t="shared" si="64"/>
        <v>43</v>
      </c>
      <c r="C137" s="204">
        <v>4379</v>
      </c>
      <c r="D137" s="205" t="s">
        <v>347</v>
      </c>
      <c r="E137" s="201">
        <f t="shared" si="58"/>
        <v>1417</v>
      </c>
      <c r="F137" s="311">
        <v>995</v>
      </c>
      <c r="G137" s="206">
        <v>422</v>
      </c>
      <c r="H137" s="207"/>
      <c r="I137" s="311"/>
      <c r="J137" s="206"/>
      <c r="K137" s="391">
        <f>+L137+M137</f>
        <v>1417</v>
      </c>
      <c r="L137" s="202">
        <f t="shared" si="60"/>
        <v>995</v>
      </c>
      <c r="M137" s="388">
        <f t="shared" si="61"/>
        <v>422</v>
      </c>
      <c r="N137" s="252"/>
      <c r="O137" s="252"/>
    </row>
    <row r="138" spans="1:15" ht="12.75">
      <c r="A138" s="208" t="s">
        <v>390</v>
      </c>
      <c r="B138" s="209"/>
      <c r="C138" s="210"/>
      <c r="D138" s="211"/>
      <c r="E138" s="212">
        <f aca="true" t="shared" si="65" ref="E138:M138">SUM(E123:E137)</f>
        <v>384357</v>
      </c>
      <c r="F138" s="213">
        <f t="shared" si="65"/>
        <v>273258</v>
      </c>
      <c r="G138" s="213">
        <f t="shared" si="65"/>
        <v>111099</v>
      </c>
      <c r="H138" s="212">
        <f t="shared" si="65"/>
        <v>64435</v>
      </c>
      <c r="I138" s="213">
        <f t="shared" si="65"/>
        <v>63595</v>
      </c>
      <c r="J138" s="213">
        <f t="shared" si="65"/>
        <v>840</v>
      </c>
      <c r="K138" s="392">
        <f t="shared" si="65"/>
        <v>448792</v>
      </c>
      <c r="L138" s="213">
        <f t="shared" si="65"/>
        <v>336853</v>
      </c>
      <c r="M138" s="387">
        <f t="shared" si="65"/>
        <v>111939</v>
      </c>
      <c r="N138" s="252"/>
      <c r="O138" s="252"/>
    </row>
    <row r="139" spans="1:15" ht="13.5" thickBot="1">
      <c r="A139" s="214"/>
      <c r="B139" s="215"/>
      <c r="C139" s="216"/>
      <c r="D139" s="217"/>
      <c r="E139" s="218"/>
      <c r="F139" s="312"/>
      <c r="G139" s="219"/>
      <c r="H139" s="218"/>
      <c r="I139" s="312"/>
      <c r="J139" s="219"/>
      <c r="K139" s="393"/>
      <c r="L139" s="312"/>
      <c r="M139" s="389"/>
      <c r="N139" s="252"/>
      <c r="O139" s="252"/>
    </row>
    <row r="140" spans="1:15" ht="14.25" thickBot="1" thickTop="1">
      <c r="A140" s="221" t="s">
        <v>129</v>
      </c>
      <c r="B140" s="222"/>
      <c r="C140" s="222"/>
      <c r="D140" s="223"/>
      <c r="E140" s="224">
        <f>+E138+E121</f>
        <v>385782</v>
      </c>
      <c r="F140" s="225">
        <f>+F138+F121</f>
        <v>273258</v>
      </c>
      <c r="G140" s="225">
        <f>+G138+G121</f>
        <v>112524</v>
      </c>
      <c r="H140" s="224">
        <f>+H138</f>
        <v>64435</v>
      </c>
      <c r="I140" s="225">
        <f>I138+I121</f>
        <v>63595</v>
      </c>
      <c r="J140" s="225">
        <f>+J138+J121</f>
        <v>840</v>
      </c>
      <c r="K140" s="394">
        <f>+K138+K121</f>
        <v>450217</v>
      </c>
      <c r="L140" s="225">
        <f>+L138+L121</f>
        <v>336853</v>
      </c>
      <c r="M140" s="400">
        <f>+M138+M121</f>
        <v>113364</v>
      </c>
      <c r="N140" s="252"/>
      <c r="O140" s="252"/>
    </row>
    <row r="141" spans="1:15" ht="13.5" thickTop="1">
      <c r="A141" s="244"/>
      <c r="B141" s="245"/>
      <c r="C141" s="245"/>
      <c r="D141" s="246"/>
      <c r="E141" s="247"/>
      <c r="F141" s="248"/>
      <c r="G141" s="248"/>
      <c r="H141" s="247"/>
      <c r="I141" s="248"/>
      <c r="J141" s="248"/>
      <c r="K141" s="399"/>
      <c r="L141" s="248"/>
      <c r="M141" s="407"/>
      <c r="N141" s="252"/>
      <c r="O141" s="252"/>
    </row>
    <row r="142" spans="1:15" ht="12.75">
      <c r="A142" s="203" t="str">
        <f>MID(C142,1,1)</f>
        <v>5</v>
      </c>
      <c r="B142" s="204" t="str">
        <f>MID(C142,1,2)</f>
        <v>52</v>
      </c>
      <c r="C142" s="204">
        <v>5212</v>
      </c>
      <c r="D142" s="205" t="s">
        <v>273</v>
      </c>
      <c r="E142" s="207">
        <f>+F142+G142</f>
        <v>1167</v>
      </c>
      <c r="F142" s="311">
        <v>500</v>
      </c>
      <c r="G142" s="206">
        <v>667</v>
      </c>
      <c r="H142" s="207">
        <f>+I142+J142</f>
        <v>530</v>
      </c>
      <c r="I142" s="311"/>
      <c r="J142" s="206">
        <v>530</v>
      </c>
      <c r="K142" s="391">
        <f>+L142+M142</f>
        <v>1697</v>
      </c>
      <c r="L142" s="311">
        <f aca="true" t="shared" si="66" ref="L142:M145">+F142+I142</f>
        <v>500</v>
      </c>
      <c r="M142" s="567">
        <f t="shared" si="66"/>
        <v>1197</v>
      </c>
      <c r="N142" s="252"/>
      <c r="O142" s="252"/>
    </row>
    <row r="143" spans="1:15" ht="12.75">
      <c r="A143" s="203" t="str">
        <f>MID(C143,1,1)</f>
        <v>5</v>
      </c>
      <c r="B143" s="204" t="str">
        <f>MID(C143,1,2)</f>
        <v>52</v>
      </c>
      <c r="C143" s="204">
        <v>5269</v>
      </c>
      <c r="D143" s="205" t="s">
        <v>431</v>
      </c>
      <c r="E143" s="201">
        <f>+F143+G143</f>
        <v>200</v>
      </c>
      <c r="F143" s="311">
        <v>200</v>
      </c>
      <c r="G143" s="206"/>
      <c r="H143" s="207"/>
      <c r="I143" s="311"/>
      <c r="J143" s="206"/>
      <c r="K143" s="391">
        <f>+L143+M143</f>
        <v>200</v>
      </c>
      <c r="L143" s="311">
        <f t="shared" si="66"/>
        <v>200</v>
      </c>
      <c r="M143" s="567">
        <f t="shared" si="66"/>
        <v>0</v>
      </c>
      <c r="N143" s="252"/>
      <c r="O143" s="252"/>
    </row>
    <row r="144" spans="1:15" ht="12.75">
      <c r="A144" s="203" t="str">
        <f>MID(C144,1,1)</f>
        <v>5</v>
      </c>
      <c r="B144" s="204" t="str">
        <f>MID(C144,1,2)</f>
        <v>52</v>
      </c>
      <c r="C144" s="204">
        <v>5272</v>
      </c>
      <c r="D144" s="205" t="s">
        <v>441</v>
      </c>
      <c r="E144" s="201">
        <f>+F144+G144</f>
        <v>5</v>
      </c>
      <c r="F144" s="311"/>
      <c r="G144" s="206">
        <v>5</v>
      </c>
      <c r="H144" s="207"/>
      <c r="I144" s="311"/>
      <c r="J144" s="206"/>
      <c r="K144" s="391">
        <f>+L144+M144</f>
        <v>5</v>
      </c>
      <c r="L144" s="311">
        <f t="shared" si="66"/>
        <v>0</v>
      </c>
      <c r="M144" s="567">
        <f t="shared" si="66"/>
        <v>5</v>
      </c>
      <c r="N144" s="252"/>
      <c r="O144" s="252"/>
    </row>
    <row r="145" spans="1:15" ht="12.75">
      <c r="A145" s="203" t="str">
        <f>MID(C145,1,1)</f>
        <v>5</v>
      </c>
      <c r="B145" s="204" t="str">
        <f>MID(C145,1,2)</f>
        <v>52</v>
      </c>
      <c r="C145" s="204">
        <v>5273</v>
      </c>
      <c r="D145" s="205" t="s">
        <v>430</v>
      </c>
      <c r="E145" s="207">
        <f>+F145+G145</f>
        <v>300</v>
      </c>
      <c r="F145" s="311">
        <v>300</v>
      </c>
      <c r="G145" s="206"/>
      <c r="H145" s="207">
        <f>+I145+J145</f>
        <v>0</v>
      </c>
      <c r="I145" s="311"/>
      <c r="J145" s="206"/>
      <c r="K145" s="391">
        <f>+L145+M145</f>
        <v>300</v>
      </c>
      <c r="L145" s="311">
        <f t="shared" si="66"/>
        <v>300</v>
      </c>
      <c r="M145" s="567">
        <f t="shared" si="66"/>
        <v>0</v>
      </c>
      <c r="N145" s="252"/>
      <c r="O145" s="252"/>
    </row>
    <row r="146" spans="1:15" ht="12.75">
      <c r="A146" s="208" t="s">
        <v>236</v>
      </c>
      <c r="B146" s="209"/>
      <c r="C146" s="210"/>
      <c r="D146" s="211"/>
      <c r="E146" s="212">
        <f aca="true" t="shared" si="67" ref="E146:M146">SUM(E142:E145)</f>
        <v>1672</v>
      </c>
      <c r="F146" s="213">
        <f t="shared" si="67"/>
        <v>1000</v>
      </c>
      <c r="G146" s="213">
        <f t="shared" si="67"/>
        <v>672</v>
      </c>
      <c r="H146" s="212">
        <f t="shared" si="67"/>
        <v>530</v>
      </c>
      <c r="I146" s="213">
        <f t="shared" si="67"/>
        <v>0</v>
      </c>
      <c r="J146" s="213">
        <f t="shared" si="67"/>
        <v>530</v>
      </c>
      <c r="K146" s="392">
        <f t="shared" si="67"/>
        <v>2202</v>
      </c>
      <c r="L146" s="213">
        <f t="shared" si="67"/>
        <v>1000</v>
      </c>
      <c r="M146" s="387">
        <f t="shared" si="67"/>
        <v>1202</v>
      </c>
      <c r="N146" s="252"/>
      <c r="O146" s="252"/>
    </row>
    <row r="147" spans="1:15" ht="12.75">
      <c r="A147" s="203"/>
      <c r="B147" s="230"/>
      <c r="C147" s="204"/>
      <c r="D147" s="205"/>
      <c r="E147" s="231"/>
      <c r="F147" s="315"/>
      <c r="G147" s="232"/>
      <c r="H147" s="231"/>
      <c r="I147" s="315"/>
      <c r="J147" s="232"/>
      <c r="K147" s="396"/>
      <c r="L147" s="315"/>
      <c r="M147" s="403"/>
      <c r="N147" s="252"/>
      <c r="O147" s="252"/>
    </row>
    <row r="148" spans="1:15" ht="12.75">
      <c r="A148" s="203" t="str">
        <f>MID(C148,1,1)</f>
        <v>5</v>
      </c>
      <c r="B148" s="204" t="str">
        <f>MID(C148,1,2)</f>
        <v>53</v>
      </c>
      <c r="C148" s="204">
        <v>5311</v>
      </c>
      <c r="D148" s="205" t="s">
        <v>173</v>
      </c>
      <c r="E148" s="201">
        <f>+F148+G148</f>
        <v>340977</v>
      </c>
      <c r="F148" s="311">
        <v>340477</v>
      </c>
      <c r="G148" s="206">
        <v>500</v>
      </c>
      <c r="H148" s="207">
        <f>+I148+J148</f>
        <v>20421</v>
      </c>
      <c r="I148" s="311">
        <v>19971</v>
      </c>
      <c r="J148" s="206">
        <v>450</v>
      </c>
      <c r="K148" s="391">
        <f>+L148+M148</f>
        <v>361398</v>
      </c>
      <c r="L148" s="202">
        <f aca="true" t="shared" si="68" ref="L148:M150">+F148+I148</f>
        <v>360448</v>
      </c>
      <c r="M148" s="388">
        <f t="shared" si="68"/>
        <v>950</v>
      </c>
      <c r="N148" s="252"/>
      <c r="O148" s="252"/>
    </row>
    <row r="149" spans="1:15" ht="12.75">
      <c r="A149" s="203" t="str">
        <f>MID(C149,1,1)</f>
        <v>5</v>
      </c>
      <c r="B149" s="204" t="str">
        <f>MID(C149,1,2)</f>
        <v>53</v>
      </c>
      <c r="C149" s="204">
        <v>5319</v>
      </c>
      <c r="D149" s="205" t="s">
        <v>391</v>
      </c>
      <c r="E149" s="201">
        <f>+F149+G149</f>
        <v>3195</v>
      </c>
      <c r="F149" s="311">
        <v>3154</v>
      </c>
      <c r="G149" s="206">
        <v>41</v>
      </c>
      <c r="H149" s="207">
        <f>+I149+J149</f>
        <v>0</v>
      </c>
      <c r="I149" s="311"/>
      <c r="J149" s="206"/>
      <c r="K149" s="391">
        <f>+L149+M149</f>
        <v>3195</v>
      </c>
      <c r="L149" s="202">
        <f t="shared" si="68"/>
        <v>3154</v>
      </c>
      <c r="M149" s="388">
        <f t="shared" si="68"/>
        <v>41</v>
      </c>
      <c r="N149" s="252"/>
      <c r="O149" s="252"/>
    </row>
    <row r="150" spans="1:15" ht="12.75">
      <c r="A150" s="203" t="str">
        <f>MID(C150,1,1)</f>
        <v>5</v>
      </c>
      <c r="B150" s="204" t="str">
        <f>MID(C150,1,2)</f>
        <v>53</v>
      </c>
      <c r="C150" s="204">
        <v>5399</v>
      </c>
      <c r="D150" s="205" t="s">
        <v>392</v>
      </c>
      <c r="E150" s="201">
        <f>+F150+G150</f>
        <v>215</v>
      </c>
      <c r="F150" s="311"/>
      <c r="G150" s="206">
        <v>215</v>
      </c>
      <c r="H150" s="207"/>
      <c r="I150" s="311"/>
      <c r="J150" s="206"/>
      <c r="K150" s="391">
        <f>+L150+M150</f>
        <v>215</v>
      </c>
      <c r="L150" s="202">
        <f t="shared" si="68"/>
        <v>0</v>
      </c>
      <c r="M150" s="388">
        <f t="shared" si="68"/>
        <v>215</v>
      </c>
      <c r="N150" s="252"/>
      <c r="O150" s="252"/>
    </row>
    <row r="151" spans="1:13" ht="12.75">
      <c r="A151" s="208" t="s">
        <v>131</v>
      </c>
      <c r="B151" s="209"/>
      <c r="C151" s="210"/>
      <c r="D151" s="211"/>
      <c r="E151" s="212">
        <f aca="true" t="shared" si="69" ref="E151:M151">SUM(E148:E150)</f>
        <v>344387</v>
      </c>
      <c r="F151" s="213">
        <f t="shared" si="69"/>
        <v>343631</v>
      </c>
      <c r="G151" s="213">
        <f t="shared" si="69"/>
        <v>756</v>
      </c>
      <c r="H151" s="212">
        <f t="shared" si="69"/>
        <v>20421</v>
      </c>
      <c r="I151" s="213">
        <f t="shared" si="69"/>
        <v>19971</v>
      </c>
      <c r="J151" s="213">
        <f t="shared" si="69"/>
        <v>450</v>
      </c>
      <c r="K151" s="392">
        <f t="shared" si="69"/>
        <v>364808</v>
      </c>
      <c r="L151" s="213">
        <f t="shared" si="69"/>
        <v>363602</v>
      </c>
      <c r="M151" s="387">
        <f t="shared" si="69"/>
        <v>1206</v>
      </c>
    </row>
    <row r="152" spans="1:13" ht="12.75">
      <c r="A152" s="203"/>
      <c r="B152" s="230"/>
      <c r="C152" s="204"/>
      <c r="D152" s="205"/>
      <c r="E152" s="231"/>
      <c r="F152" s="315"/>
      <c r="G152" s="232"/>
      <c r="H152" s="231"/>
      <c r="I152" s="315"/>
      <c r="J152" s="232"/>
      <c r="K152" s="396"/>
      <c r="L152" s="315"/>
      <c r="M152" s="403"/>
    </row>
    <row r="153" spans="1:13" ht="12.75">
      <c r="A153" s="203" t="str">
        <f>MID(C153,1,1)</f>
        <v>5</v>
      </c>
      <c r="B153" s="204" t="str">
        <f>MID(C153,1,2)</f>
        <v>55</v>
      </c>
      <c r="C153" s="204">
        <v>5511</v>
      </c>
      <c r="D153" s="205" t="s">
        <v>429</v>
      </c>
      <c r="E153" s="201">
        <f>+F153+G153</f>
        <v>3000</v>
      </c>
      <c r="F153" s="311">
        <v>3000</v>
      </c>
      <c r="G153" s="206"/>
      <c r="H153" s="207">
        <f>+I153+J153</f>
        <v>0</v>
      </c>
      <c r="I153" s="311"/>
      <c r="J153" s="206"/>
      <c r="K153" s="391">
        <f>+L153+M153</f>
        <v>3000</v>
      </c>
      <c r="L153" s="202">
        <f aca="true" t="shared" si="70" ref="L153:M155">+F153+I153</f>
        <v>3000</v>
      </c>
      <c r="M153" s="388">
        <f t="shared" si="70"/>
        <v>0</v>
      </c>
    </row>
    <row r="154" spans="1:13" ht="12.75">
      <c r="A154" s="203" t="str">
        <f>MID(C154,1,1)</f>
        <v>5</v>
      </c>
      <c r="B154" s="204" t="str">
        <f>MID(C154,1,2)</f>
        <v>55</v>
      </c>
      <c r="C154" s="204">
        <v>5512</v>
      </c>
      <c r="D154" s="205" t="s">
        <v>174</v>
      </c>
      <c r="E154" s="201">
        <f>+F154+G154</f>
        <v>6699</v>
      </c>
      <c r="F154" s="311"/>
      <c r="G154" s="206">
        <v>6699</v>
      </c>
      <c r="H154" s="207">
        <f>+I154+J154</f>
        <v>958</v>
      </c>
      <c r="I154" s="311"/>
      <c r="J154" s="206">
        <v>958</v>
      </c>
      <c r="K154" s="391">
        <f>+L154+M154</f>
        <v>7657</v>
      </c>
      <c r="L154" s="202">
        <f>+F154+I154</f>
        <v>0</v>
      </c>
      <c r="M154" s="388">
        <f>+G154+J154</f>
        <v>7657</v>
      </c>
    </row>
    <row r="155" spans="1:13" ht="12.75">
      <c r="A155" s="203" t="str">
        <f>MID(C155,1,1)</f>
        <v>5</v>
      </c>
      <c r="B155" s="204" t="str">
        <f>MID(C155,1,2)</f>
        <v>55</v>
      </c>
      <c r="C155" s="204">
        <v>5519</v>
      </c>
      <c r="D155" s="205" t="s">
        <v>274</v>
      </c>
      <c r="E155" s="201">
        <f>+F155+G155</f>
        <v>244</v>
      </c>
      <c r="F155" s="311"/>
      <c r="G155" s="206">
        <v>244</v>
      </c>
      <c r="H155" s="207">
        <f>+I155+J155</f>
        <v>0</v>
      </c>
      <c r="I155" s="311"/>
      <c r="J155" s="206"/>
      <c r="K155" s="391">
        <f>+L155+M155</f>
        <v>244</v>
      </c>
      <c r="L155" s="202">
        <f t="shared" si="70"/>
        <v>0</v>
      </c>
      <c r="M155" s="388">
        <f t="shared" si="70"/>
        <v>244</v>
      </c>
    </row>
    <row r="156" spans="1:13" ht="12.75">
      <c r="A156" s="208" t="s">
        <v>373</v>
      </c>
      <c r="B156" s="209"/>
      <c r="C156" s="210"/>
      <c r="D156" s="211"/>
      <c r="E156" s="212">
        <f aca="true" t="shared" si="71" ref="E156:M156">SUM(E153:E155)</f>
        <v>9943</v>
      </c>
      <c r="F156" s="213">
        <f t="shared" si="71"/>
        <v>3000</v>
      </c>
      <c r="G156" s="213">
        <f t="shared" si="71"/>
        <v>6943</v>
      </c>
      <c r="H156" s="212">
        <f t="shared" si="71"/>
        <v>958</v>
      </c>
      <c r="I156" s="213">
        <f t="shared" si="71"/>
        <v>0</v>
      </c>
      <c r="J156" s="213">
        <f t="shared" si="71"/>
        <v>958</v>
      </c>
      <c r="K156" s="392">
        <f t="shared" si="71"/>
        <v>10901</v>
      </c>
      <c r="L156" s="213">
        <f t="shared" si="71"/>
        <v>3000</v>
      </c>
      <c r="M156" s="387">
        <f t="shared" si="71"/>
        <v>7901</v>
      </c>
    </row>
    <row r="157" spans="1:13" ht="13.5" thickBot="1">
      <c r="A157" s="214"/>
      <c r="B157" s="215"/>
      <c r="C157" s="216"/>
      <c r="D157" s="217"/>
      <c r="E157" s="218"/>
      <c r="F157" s="312"/>
      <c r="G157" s="219"/>
      <c r="H157" s="218"/>
      <c r="I157" s="312"/>
      <c r="J157" s="219"/>
      <c r="K157" s="393"/>
      <c r="L157" s="312"/>
      <c r="M157" s="389"/>
    </row>
    <row r="158" spans="1:13" ht="14.25" thickBot="1" thickTop="1">
      <c r="A158" s="233" t="s">
        <v>132</v>
      </c>
      <c r="B158" s="234"/>
      <c r="C158" s="234"/>
      <c r="D158" s="235"/>
      <c r="E158" s="236">
        <f>+E146+E151+E156</f>
        <v>356002</v>
      </c>
      <c r="F158" s="237">
        <f>+F146+F151+F156</f>
        <v>347631</v>
      </c>
      <c r="G158" s="237">
        <f>+G156+G151+G146</f>
        <v>8371</v>
      </c>
      <c r="H158" s="236">
        <f>+H151+H156+H146</f>
        <v>21909</v>
      </c>
      <c r="I158" s="237">
        <f>+I151+I156+I146</f>
        <v>19971</v>
      </c>
      <c r="J158" s="237">
        <f>+J151+J156+J146</f>
        <v>1938</v>
      </c>
      <c r="K158" s="397">
        <f>+K146+K151+K156</f>
        <v>377911</v>
      </c>
      <c r="L158" s="237">
        <f>+L146+L151+L156</f>
        <v>367602</v>
      </c>
      <c r="M158" s="405">
        <f>+M146+M151+M156</f>
        <v>10309</v>
      </c>
    </row>
    <row r="159" spans="1:13" ht="13.5" thickTop="1">
      <c r="A159" s="244"/>
      <c r="B159" s="245"/>
      <c r="C159" s="245"/>
      <c r="D159" s="246"/>
      <c r="E159" s="247"/>
      <c r="F159" s="248"/>
      <c r="G159" s="248"/>
      <c r="H159" s="247"/>
      <c r="I159" s="248"/>
      <c r="J159" s="248"/>
      <c r="K159" s="399"/>
      <c r="L159" s="248"/>
      <c r="M159" s="407"/>
    </row>
    <row r="160" spans="1:13" ht="12.75">
      <c r="A160" s="203" t="str">
        <f>MID(C160,1,1)</f>
        <v>6</v>
      </c>
      <c r="B160" s="204" t="str">
        <f>MID(C160,1,2)</f>
        <v>61</v>
      </c>
      <c r="C160" s="204">
        <v>6112</v>
      </c>
      <c r="D160" s="205" t="s">
        <v>275</v>
      </c>
      <c r="E160" s="207">
        <f>+F160+G160</f>
        <v>102838</v>
      </c>
      <c r="F160" s="311">
        <v>21032</v>
      </c>
      <c r="G160" s="206">
        <v>81806</v>
      </c>
      <c r="H160" s="207"/>
      <c r="I160" s="311"/>
      <c r="J160" s="206"/>
      <c r="K160" s="391">
        <f>+L160+M160</f>
        <v>102838</v>
      </c>
      <c r="L160" s="311">
        <f>+F160+I160</f>
        <v>21032</v>
      </c>
      <c r="M160" s="402">
        <f>+G160+J160</f>
        <v>81806</v>
      </c>
    </row>
    <row r="161" spans="1:13" ht="12.75">
      <c r="A161" s="203" t="str">
        <f>MID(C161,1,1)</f>
        <v>6</v>
      </c>
      <c r="B161" s="204" t="str">
        <f>MID(C161,1,2)</f>
        <v>61</v>
      </c>
      <c r="C161" s="204">
        <v>6171</v>
      </c>
      <c r="D161" s="205" t="s">
        <v>294</v>
      </c>
      <c r="E161" s="360">
        <f>+F161+G161-370</f>
        <v>1399227</v>
      </c>
      <c r="F161" s="311">
        <v>863519</v>
      </c>
      <c r="G161" s="206">
        <v>536078</v>
      </c>
      <c r="H161" s="207">
        <f>+I161+J161</f>
        <v>161225</v>
      </c>
      <c r="I161" s="311">
        <v>149680</v>
      </c>
      <c r="J161" s="206">
        <v>11545</v>
      </c>
      <c r="K161" s="391">
        <f>+L161+M161-370</f>
        <v>1560452</v>
      </c>
      <c r="L161" s="311">
        <f>+F161+I161</f>
        <v>1013199</v>
      </c>
      <c r="M161" s="402">
        <f>+G161+J161</f>
        <v>547623</v>
      </c>
    </row>
    <row r="162" spans="1:13" ht="12.75">
      <c r="A162" s="208" t="s">
        <v>289</v>
      </c>
      <c r="B162" s="209"/>
      <c r="C162" s="210"/>
      <c r="D162" s="211"/>
      <c r="E162" s="212">
        <f>SUM(E160:E161)</f>
        <v>1502065</v>
      </c>
      <c r="F162" s="213">
        <f>SUM(F160:F161)</f>
        <v>884551</v>
      </c>
      <c r="G162" s="213">
        <f>SUM(G160:G161)</f>
        <v>617884</v>
      </c>
      <c r="H162" s="212">
        <f>SUM(H160:H161)</f>
        <v>161225</v>
      </c>
      <c r="I162" s="213">
        <f>SUM(I160:I161)</f>
        <v>149680</v>
      </c>
      <c r="J162" s="213">
        <f>SUM(J161:J161)</f>
        <v>11545</v>
      </c>
      <c r="K162" s="392">
        <f>SUM(K160:K161)</f>
        <v>1663290</v>
      </c>
      <c r="L162" s="213">
        <f>SUM(L160:L161)</f>
        <v>1034231</v>
      </c>
      <c r="M162" s="387">
        <f>SUM(M160:M161)</f>
        <v>629429</v>
      </c>
    </row>
    <row r="163" spans="1:13" ht="12.75">
      <c r="A163" s="203"/>
      <c r="B163" s="230"/>
      <c r="C163" s="204"/>
      <c r="D163" s="205"/>
      <c r="E163" s="231"/>
      <c r="F163" s="315"/>
      <c r="G163" s="232"/>
      <c r="H163" s="231"/>
      <c r="I163" s="315"/>
      <c r="J163" s="232"/>
      <c r="K163" s="396"/>
      <c r="L163" s="315"/>
      <c r="M163" s="403"/>
    </row>
    <row r="164" spans="1:13" ht="12.75">
      <c r="A164" s="203" t="str">
        <f>MID(C164,1,1)</f>
        <v>6</v>
      </c>
      <c r="B164" s="204" t="str">
        <f>MID(C164,1,2)</f>
        <v>62</v>
      </c>
      <c r="C164" s="204">
        <v>6211</v>
      </c>
      <c r="D164" s="205" t="s">
        <v>175</v>
      </c>
      <c r="E164" s="201">
        <f>+F164+G164</f>
        <v>6462</v>
      </c>
      <c r="F164" s="311">
        <v>6462</v>
      </c>
      <c r="G164" s="206"/>
      <c r="H164" s="207">
        <f>+I164+J164</f>
        <v>2000</v>
      </c>
      <c r="I164" s="311">
        <v>2000</v>
      </c>
      <c r="J164" s="206"/>
      <c r="K164" s="391">
        <f>+L164+M164</f>
        <v>8462</v>
      </c>
      <c r="L164" s="311">
        <f aca="true" t="shared" si="72" ref="L164:M166">+F164+I164</f>
        <v>8462</v>
      </c>
      <c r="M164" s="402">
        <f t="shared" si="72"/>
        <v>0</v>
      </c>
    </row>
    <row r="165" spans="1:13" ht="12.75">
      <c r="A165" s="203" t="str">
        <f>MID(C165,1,1)</f>
        <v>6</v>
      </c>
      <c r="B165" s="204" t="str">
        <f>MID(C165,1,2)</f>
        <v>62</v>
      </c>
      <c r="C165" s="204">
        <v>6221</v>
      </c>
      <c r="D165" s="205" t="s">
        <v>369</v>
      </c>
      <c r="E165" s="201">
        <f>+F165+G165</f>
        <v>9</v>
      </c>
      <c r="F165" s="311"/>
      <c r="G165" s="206">
        <v>9</v>
      </c>
      <c r="H165" s="207"/>
      <c r="I165" s="311"/>
      <c r="J165" s="206"/>
      <c r="K165" s="391">
        <f>+L165+M165</f>
        <v>9</v>
      </c>
      <c r="L165" s="311">
        <f t="shared" si="72"/>
        <v>0</v>
      </c>
      <c r="M165" s="402">
        <f t="shared" si="72"/>
        <v>9</v>
      </c>
    </row>
    <row r="166" spans="1:13" ht="12.75">
      <c r="A166" s="203" t="str">
        <f>MID(C166,1,1)</f>
        <v>6</v>
      </c>
      <c r="B166" s="204" t="str">
        <f>MID(C166,1,2)</f>
        <v>62</v>
      </c>
      <c r="C166" s="204">
        <v>6223</v>
      </c>
      <c r="D166" s="205" t="s">
        <v>276</v>
      </c>
      <c r="E166" s="201">
        <f>+F166+G166</f>
        <v>8620</v>
      </c>
      <c r="F166" s="311">
        <v>8410</v>
      </c>
      <c r="G166" s="206">
        <v>210</v>
      </c>
      <c r="H166" s="207">
        <f>+I166+J166</f>
        <v>450</v>
      </c>
      <c r="I166" s="311"/>
      <c r="J166" s="206">
        <v>450</v>
      </c>
      <c r="K166" s="391">
        <f>+L166+M166</f>
        <v>9070</v>
      </c>
      <c r="L166" s="311">
        <f t="shared" si="72"/>
        <v>8410</v>
      </c>
      <c r="M166" s="402">
        <f t="shared" si="72"/>
        <v>660</v>
      </c>
    </row>
    <row r="167" spans="1:13" ht="12.75">
      <c r="A167" s="208" t="s">
        <v>176</v>
      </c>
      <c r="B167" s="209"/>
      <c r="C167" s="210"/>
      <c r="D167" s="211"/>
      <c r="E167" s="212">
        <f aca="true" t="shared" si="73" ref="E167:M167">SUM(E164:E166)</f>
        <v>15091</v>
      </c>
      <c r="F167" s="213">
        <f t="shared" si="73"/>
        <v>14872</v>
      </c>
      <c r="G167" s="213">
        <f t="shared" si="73"/>
        <v>219</v>
      </c>
      <c r="H167" s="212">
        <f t="shared" si="73"/>
        <v>2450</v>
      </c>
      <c r="I167" s="213">
        <f t="shared" si="73"/>
        <v>2000</v>
      </c>
      <c r="J167" s="213">
        <f t="shared" si="73"/>
        <v>450</v>
      </c>
      <c r="K167" s="392">
        <f t="shared" si="73"/>
        <v>17541</v>
      </c>
      <c r="L167" s="213">
        <f t="shared" si="73"/>
        <v>16872</v>
      </c>
      <c r="M167" s="387">
        <f t="shared" si="73"/>
        <v>669</v>
      </c>
    </row>
    <row r="168" spans="1:13" ht="12.75">
      <c r="A168" s="203"/>
      <c r="B168" s="230"/>
      <c r="C168" s="204"/>
      <c r="D168" s="205"/>
      <c r="E168" s="231"/>
      <c r="F168" s="315"/>
      <c r="G168" s="232"/>
      <c r="H168" s="231"/>
      <c r="I168" s="315"/>
      <c r="J168" s="232"/>
      <c r="K168" s="396"/>
      <c r="L168" s="315"/>
      <c r="M168" s="403"/>
    </row>
    <row r="169" spans="1:13" ht="12.75">
      <c r="A169" s="203" t="str">
        <f>MID(C169,1,1)</f>
        <v>6</v>
      </c>
      <c r="B169" s="204" t="str">
        <f>MID(C169,1,2)</f>
        <v>63</v>
      </c>
      <c r="C169" s="204">
        <v>6310</v>
      </c>
      <c r="D169" s="205" t="s">
        <v>135</v>
      </c>
      <c r="E169" s="201">
        <f>+F169+G169</f>
        <v>270670</v>
      </c>
      <c r="F169" s="311">
        <v>266646</v>
      </c>
      <c r="G169" s="206">
        <f>4471-447</f>
        <v>4024</v>
      </c>
      <c r="H169" s="207"/>
      <c r="I169" s="311"/>
      <c r="J169" s="206"/>
      <c r="K169" s="391">
        <f>+L169+M169</f>
        <v>270670</v>
      </c>
      <c r="L169" s="202">
        <f aca="true" t="shared" si="74" ref="L169:M171">+F169+I169</f>
        <v>266646</v>
      </c>
      <c r="M169" s="388">
        <f t="shared" si="74"/>
        <v>4024</v>
      </c>
    </row>
    <row r="170" spans="1:13" ht="12.75">
      <c r="A170" s="203" t="str">
        <f>MID(C170,1,1)</f>
        <v>6</v>
      </c>
      <c r="B170" s="204" t="str">
        <f>MID(C170,1,2)</f>
        <v>63</v>
      </c>
      <c r="C170" s="204">
        <v>6320</v>
      </c>
      <c r="D170" s="205" t="s">
        <v>307</v>
      </c>
      <c r="E170" s="201">
        <f>+F170+G170</f>
        <v>1986</v>
      </c>
      <c r="F170" s="311"/>
      <c r="G170" s="206">
        <v>1986</v>
      </c>
      <c r="H170" s="207"/>
      <c r="I170" s="311"/>
      <c r="J170" s="206"/>
      <c r="K170" s="391">
        <f>+L170+M170</f>
        <v>1986</v>
      </c>
      <c r="L170" s="202">
        <f t="shared" si="74"/>
        <v>0</v>
      </c>
      <c r="M170" s="388">
        <f t="shared" si="74"/>
        <v>1986</v>
      </c>
    </row>
    <row r="171" spans="1:13" ht="12.75">
      <c r="A171" s="203" t="str">
        <f>MID(C171,1,1)</f>
        <v>6</v>
      </c>
      <c r="B171" s="204" t="str">
        <f>MID(C171,1,2)</f>
        <v>63</v>
      </c>
      <c r="C171" s="204">
        <v>6399</v>
      </c>
      <c r="D171" s="205" t="s">
        <v>277</v>
      </c>
      <c r="E171" s="201">
        <f>+F171+G171</f>
        <v>360649</v>
      </c>
      <c r="F171" s="311">
        <v>350000</v>
      </c>
      <c r="G171" s="206">
        <f>10202+447</f>
        <v>10649</v>
      </c>
      <c r="H171" s="207"/>
      <c r="I171" s="311"/>
      <c r="J171" s="206"/>
      <c r="K171" s="391">
        <f>+L171+M171</f>
        <v>360649</v>
      </c>
      <c r="L171" s="202">
        <f t="shared" si="74"/>
        <v>350000</v>
      </c>
      <c r="M171" s="388">
        <f t="shared" si="74"/>
        <v>10649</v>
      </c>
    </row>
    <row r="172" spans="1:13" ht="12.75">
      <c r="A172" s="208" t="s">
        <v>136</v>
      </c>
      <c r="B172" s="209"/>
      <c r="C172" s="210"/>
      <c r="D172" s="211"/>
      <c r="E172" s="212">
        <f>SUM(E169:E171)</f>
        <v>633305</v>
      </c>
      <c r="F172" s="213">
        <f>SUM(F169:F171)</f>
        <v>616646</v>
      </c>
      <c r="G172" s="213">
        <f>SUM(G169:G171)</f>
        <v>16659</v>
      </c>
      <c r="H172" s="212"/>
      <c r="I172" s="213"/>
      <c r="J172" s="213"/>
      <c r="K172" s="392">
        <f>SUM(K169:K171)</f>
        <v>633305</v>
      </c>
      <c r="L172" s="213">
        <f>SUM(L169:L171)</f>
        <v>616646</v>
      </c>
      <c r="M172" s="387">
        <f>SUM(M169:M171)</f>
        <v>16659</v>
      </c>
    </row>
    <row r="173" spans="1:13" ht="12.75">
      <c r="A173" s="203"/>
      <c r="B173" s="230"/>
      <c r="C173" s="204"/>
      <c r="D173" s="205"/>
      <c r="E173" s="231"/>
      <c r="F173" s="315"/>
      <c r="G173" s="232"/>
      <c r="H173" s="231"/>
      <c r="I173" s="315"/>
      <c r="J173" s="232"/>
      <c r="K173" s="396"/>
      <c r="L173" s="315"/>
      <c r="M173" s="403"/>
    </row>
    <row r="174" spans="1:13" ht="15.75">
      <c r="A174" s="203" t="str">
        <f>MID(C174,1,1)</f>
        <v>6</v>
      </c>
      <c r="B174" s="204" t="str">
        <f>MID(C174,1,2)</f>
        <v>64</v>
      </c>
      <c r="C174" s="204">
        <v>6409</v>
      </c>
      <c r="D174" s="205" t="s">
        <v>293</v>
      </c>
      <c r="E174" s="360">
        <f>+F174+G174-982595</f>
        <v>36229</v>
      </c>
      <c r="F174" s="311">
        <v>998545</v>
      </c>
      <c r="G174" s="206">
        <v>20279</v>
      </c>
      <c r="H174" s="207">
        <f>+I174+J174</f>
        <v>1200</v>
      </c>
      <c r="I174" s="311"/>
      <c r="J174" s="206">
        <v>1200</v>
      </c>
      <c r="K174" s="391">
        <f>+L174+M174-982595</f>
        <v>37429</v>
      </c>
      <c r="L174" s="311">
        <f>+F174+I174</f>
        <v>998545</v>
      </c>
      <c r="M174" s="402">
        <f>+G174+J174</f>
        <v>21479</v>
      </c>
    </row>
    <row r="175" spans="1:13" ht="12.75">
      <c r="A175" s="208" t="s">
        <v>137</v>
      </c>
      <c r="B175" s="209"/>
      <c r="C175" s="210"/>
      <c r="D175" s="211"/>
      <c r="E175" s="212">
        <f aca="true" t="shared" si="75" ref="E175:M175">SUM(E174)</f>
        <v>36229</v>
      </c>
      <c r="F175" s="213">
        <f t="shared" si="75"/>
        <v>998545</v>
      </c>
      <c r="G175" s="213">
        <f t="shared" si="75"/>
        <v>20279</v>
      </c>
      <c r="H175" s="212">
        <f t="shared" si="75"/>
        <v>1200</v>
      </c>
      <c r="I175" s="213">
        <f t="shared" si="75"/>
        <v>0</v>
      </c>
      <c r="J175" s="213">
        <f t="shared" si="75"/>
        <v>1200</v>
      </c>
      <c r="K175" s="392">
        <f t="shared" si="75"/>
        <v>37429</v>
      </c>
      <c r="L175" s="213">
        <f t="shared" si="75"/>
        <v>998545</v>
      </c>
      <c r="M175" s="387">
        <f t="shared" si="75"/>
        <v>21479</v>
      </c>
    </row>
    <row r="176" spans="1:13" ht="13.5" thickBot="1">
      <c r="A176" s="214"/>
      <c r="B176" s="215"/>
      <c r="C176" s="216"/>
      <c r="D176" s="217"/>
      <c r="E176" s="218"/>
      <c r="F176" s="312"/>
      <c r="G176" s="219"/>
      <c r="H176" s="218"/>
      <c r="I176" s="312"/>
      <c r="J176" s="219"/>
      <c r="K176" s="218"/>
      <c r="L176" s="312"/>
      <c r="M176" s="220"/>
    </row>
    <row r="177" spans="1:13" ht="14.25" thickBot="1" thickTop="1">
      <c r="A177" s="221" t="s">
        <v>138</v>
      </c>
      <c r="B177" s="222"/>
      <c r="C177" s="222"/>
      <c r="D177" s="223"/>
      <c r="E177" s="224">
        <f>+E162+E167+E172+E175</f>
        <v>2186690</v>
      </c>
      <c r="F177" s="225">
        <f>+F162+F167+F172+F175</f>
        <v>2514614</v>
      </c>
      <c r="G177" s="225">
        <f>+G175+G172+G167+G162</f>
        <v>655041</v>
      </c>
      <c r="H177" s="224">
        <f>+H162+H167+H175</f>
        <v>164875</v>
      </c>
      <c r="I177" s="225">
        <f>I175+I172+I167+I162</f>
        <v>151680</v>
      </c>
      <c r="J177" s="225">
        <f>+J162+J167+J175</f>
        <v>13195</v>
      </c>
      <c r="K177" s="224">
        <f>+K162+K167+K172+K175</f>
        <v>2351565</v>
      </c>
      <c r="L177" s="225">
        <f>+L162+L167+L172+L175</f>
        <v>2666294</v>
      </c>
      <c r="M177" s="226">
        <f>+M162+M167+M172+M175</f>
        <v>668236</v>
      </c>
    </row>
    <row r="178" spans="1:13" ht="14.25" thickBot="1" thickTop="1">
      <c r="A178" s="244"/>
      <c r="B178" s="245"/>
      <c r="C178" s="245"/>
      <c r="D178" s="246"/>
      <c r="E178" s="247"/>
      <c r="F178" s="408"/>
      <c r="G178" s="248"/>
      <c r="H178" s="247"/>
      <c r="I178" s="408"/>
      <c r="J178" s="248"/>
      <c r="K178" s="247"/>
      <c r="L178" s="408"/>
      <c r="M178" s="249"/>
    </row>
    <row r="179" spans="1:13" ht="18.75" customHeight="1" thickBot="1">
      <c r="A179" s="414" t="s">
        <v>47</v>
      </c>
      <c r="B179" s="409"/>
      <c r="C179" s="409"/>
      <c r="D179" s="410"/>
      <c r="E179" s="411">
        <f>+E177+E158+E140+E115+E35+E11</f>
        <v>8825469</v>
      </c>
      <c r="F179" s="412">
        <f>+F177+F158+F140+F115+F35+F11</f>
        <v>8165040</v>
      </c>
      <c r="G179" s="412">
        <f>+G177+G158+G140+G115+G35+G11</f>
        <v>1643394</v>
      </c>
      <c r="H179" s="411">
        <f>+H177+H158+H140+H115+H35+H11</f>
        <v>3569237</v>
      </c>
      <c r="I179" s="412">
        <f>I11+I35+I115+I140+I158+I177</f>
        <v>2896038</v>
      </c>
      <c r="J179" s="412">
        <f>+J177+J158+J140+J115+J35+J11</f>
        <v>673199</v>
      </c>
      <c r="K179" s="411">
        <f>+K177+K158+K140+K115+K35+K11</f>
        <v>12394706</v>
      </c>
      <c r="L179" s="412">
        <f>+L177+L158+L140+L115+L35+L11</f>
        <v>11061078</v>
      </c>
      <c r="M179" s="413">
        <f>+M177+M158+M140+M115+M35+M11</f>
        <v>2316593</v>
      </c>
    </row>
    <row r="180" spans="7:12" ht="12.75">
      <c r="G180" s="252"/>
      <c r="H180" s="252"/>
      <c r="I180" s="252"/>
      <c r="J180" s="252"/>
      <c r="L180" s="252"/>
    </row>
    <row r="181" spans="1:13" ht="12.75">
      <c r="A181" s="340" t="s">
        <v>218</v>
      </c>
      <c r="F181" s="252"/>
      <c r="G181" s="252"/>
      <c r="H181" s="252"/>
      <c r="J181" s="252"/>
      <c r="K181" s="252"/>
      <c r="M181" s="252"/>
    </row>
    <row r="182" spans="6:12" ht="12.75">
      <c r="F182" s="252"/>
      <c r="G182" s="252"/>
      <c r="H182" s="252"/>
      <c r="I182" s="252"/>
      <c r="K182" s="252"/>
      <c r="L182" s="252"/>
    </row>
    <row r="183" spans="7:9" ht="12.75">
      <c r="G183" s="252"/>
      <c r="I183" s="252"/>
    </row>
    <row r="184" ht="12.75">
      <c r="G184" s="252"/>
    </row>
    <row r="185" spans="7:8" ht="12.75">
      <c r="G185" s="252"/>
      <c r="H185" s="252"/>
    </row>
    <row r="186" ht="12.75">
      <c r="G186" s="252"/>
    </row>
    <row r="187" ht="12.75">
      <c r="G187" s="252"/>
    </row>
    <row r="188" ht="12.75">
      <c r="G188" s="252"/>
    </row>
    <row r="189" ht="12.75">
      <c r="G189" s="252"/>
    </row>
    <row r="190" ht="12.75">
      <c r="G190" s="252"/>
    </row>
    <row r="191" ht="12.75">
      <c r="G191" s="252"/>
    </row>
    <row r="192" ht="12.75">
      <c r="G192" s="252"/>
    </row>
    <row r="193" ht="12.75">
      <c r="G193" s="252"/>
    </row>
    <row r="194" ht="12.75">
      <c r="G194" s="252"/>
    </row>
    <row r="195" ht="12.75">
      <c r="G195" s="252"/>
    </row>
    <row r="196" ht="12.75">
      <c r="G196" s="252"/>
    </row>
    <row r="197" ht="12.75">
      <c r="G197" s="252"/>
    </row>
    <row r="198" ht="12.75">
      <c r="G198" s="252"/>
    </row>
    <row r="199" ht="12.75">
      <c r="G199" s="252"/>
    </row>
    <row r="200" ht="12.75">
      <c r="G200" s="252"/>
    </row>
    <row r="201" ht="12.75">
      <c r="G201" s="252"/>
    </row>
    <row r="202" ht="12.75">
      <c r="G202" s="252"/>
    </row>
    <row r="203" ht="12.75">
      <c r="G203" s="252"/>
    </row>
    <row r="204" ht="12.75">
      <c r="G204" s="252"/>
    </row>
    <row r="205" ht="12.75">
      <c r="G205" s="252"/>
    </row>
    <row r="206" ht="12.75">
      <c r="G206" s="252"/>
    </row>
    <row r="207" ht="12.75">
      <c r="G207" s="252"/>
    </row>
    <row r="208" ht="12.75">
      <c r="G208" s="252"/>
    </row>
    <row r="209" ht="12.75">
      <c r="G209" s="252"/>
    </row>
    <row r="210" ht="12.75">
      <c r="G210" s="252"/>
    </row>
    <row r="211" ht="12.75">
      <c r="G211" s="252"/>
    </row>
    <row r="212" ht="12.75">
      <c r="G212" s="252"/>
    </row>
    <row r="213" ht="12.75">
      <c r="G213" s="252"/>
    </row>
    <row r="214" ht="12.75">
      <c r="G214" s="252"/>
    </row>
    <row r="215" ht="12.75">
      <c r="G215" s="252"/>
    </row>
    <row r="216" ht="12.75">
      <c r="G216" s="252"/>
    </row>
    <row r="217" ht="12.75">
      <c r="G217" s="252"/>
    </row>
    <row r="218" ht="12.75">
      <c r="G218" s="252"/>
    </row>
    <row r="219" ht="12.75">
      <c r="G219" s="252"/>
    </row>
    <row r="220" ht="12.75">
      <c r="G220" s="252"/>
    </row>
    <row r="221" ht="12.75">
      <c r="G221" s="252"/>
    </row>
    <row r="222" ht="12.75">
      <c r="G222" s="252"/>
    </row>
    <row r="223" ht="12.75">
      <c r="G223" s="252"/>
    </row>
    <row r="224" ht="12.75">
      <c r="G224" s="252"/>
    </row>
    <row r="225" ht="12.75">
      <c r="G225" s="252"/>
    </row>
    <row r="226" ht="12.75">
      <c r="G226" s="252"/>
    </row>
    <row r="227" ht="12.75">
      <c r="G227" s="252"/>
    </row>
    <row r="228" ht="12.75">
      <c r="G228" s="252"/>
    </row>
    <row r="229" ht="12.75">
      <c r="G229" s="252"/>
    </row>
    <row r="230" ht="12.75">
      <c r="G230" s="252"/>
    </row>
    <row r="231" ht="12.75">
      <c r="G231" s="252"/>
    </row>
    <row r="232" ht="12.75">
      <c r="G232" s="252"/>
    </row>
    <row r="233" ht="12.75">
      <c r="G233" s="252"/>
    </row>
    <row r="234" ht="12.75">
      <c r="G234" s="252"/>
    </row>
    <row r="235" ht="12.75">
      <c r="G235" s="252"/>
    </row>
    <row r="236" ht="12.75">
      <c r="G236" s="252"/>
    </row>
    <row r="237" ht="12.75">
      <c r="G237" s="252"/>
    </row>
    <row r="238" ht="12.75">
      <c r="G238" s="252"/>
    </row>
    <row r="239" ht="12.75">
      <c r="G239" s="252"/>
    </row>
    <row r="240" ht="12.75">
      <c r="G240" s="252"/>
    </row>
    <row r="241" ht="12.75">
      <c r="G241" s="252"/>
    </row>
    <row r="242" ht="12.75">
      <c r="G242" s="252"/>
    </row>
    <row r="243" ht="12.75">
      <c r="G243" s="252"/>
    </row>
    <row r="244" ht="12.75">
      <c r="G244" s="252"/>
    </row>
    <row r="245" ht="12.75">
      <c r="G245" s="252"/>
    </row>
    <row r="246" ht="12.75">
      <c r="G246" s="252"/>
    </row>
    <row r="247" ht="12.75">
      <c r="G247" s="252"/>
    </row>
    <row r="248" ht="12.75">
      <c r="G248" s="252"/>
    </row>
    <row r="249" ht="12.75">
      <c r="G249" s="252"/>
    </row>
    <row r="250" ht="12.75">
      <c r="G250" s="252"/>
    </row>
    <row r="251" ht="12.75">
      <c r="G251" s="252"/>
    </row>
    <row r="252" ht="12.75">
      <c r="G252" s="252"/>
    </row>
    <row r="253" ht="12.75">
      <c r="G253" s="252"/>
    </row>
    <row r="254" ht="12.75">
      <c r="G254" s="252"/>
    </row>
    <row r="255" ht="12.75">
      <c r="G255" s="252"/>
    </row>
    <row r="256" ht="12.75">
      <c r="G256" s="252"/>
    </row>
    <row r="257" ht="12.75">
      <c r="G257" s="252"/>
    </row>
    <row r="258" ht="12.75">
      <c r="G258" s="252"/>
    </row>
    <row r="259" ht="12.75">
      <c r="G259" s="252"/>
    </row>
    <row r="260" ht="12.75">
      <c r="G260" s="252"/>
    </row>
    <row r="261" ht="12.75">
      <c r="G261" s="252"/>
    </row>
    <row r="262" ht="12.75">
      <c r="G262" s="252"/>
    </row>
    <row r="263" ht="12.75">
      <c r="G263" s="252"/>
    </row>
    <row r="264" ht="12.75">
      <c r="G264" s="252"/>
    </row>
    <row r="265" ht="12.75">
      <c r="G265" s="252"/>
    </row>
    <row r="266" ht="12.75">
      <c r="G266" s="252"/>
    </row>
    <row r="267" ht="12.75">
      <c r="G267" s="252"/>
    </row>
    <row r="268" ht="12.75">
      <c r="G268" s="252"/>
    </row>
    <row r="269" ht="12.75">
      <c r="G269" s="252"/>
    </row>
    <row r="270" ht="12.75">
      <c r="G270" s="252"/>
    </row>
    <row r="271" ht="12.75">
      <c r="G271" s="252"/>
    </row>
    <row r="272" ht="12.75">
      <c r="G272" s="252"/>
    </row>
    <row r="273" ht="12.75">
      <c r="G273" s="252"/>
    </row>
    <row r="274" ht="12.75">
      <c r="G274" s="252"/>
    </row>
    <row r="275" ht="12.75">
      <c r="G275" s="252"/>
    </row>
    <row r="276" ht="12.75">
      <c r="G276" s="252"/>
    </row>
    <row r="277" ht="12.75">
      <c r="G277" s="252"/>
    </row>
    <row r="278" ht="12.75">
      <c r="G278" s="252"/>
    </row>
    <row r="279" ht="12.75">
      <c r="G279" s="252"/>
    </row>
    <row r="280" ht="12.75">
      <c r="G280" s="252"/>
    </row>
    <row r="281" ht="12.75">
      <c r="G281" s="252"/>
    </row>
    <row r="282" ht="12.75">
      <c r="G282" s="252"/>
    </row>
    <row r="283" ht="12.75">
      <c r="G283" s="252"/>
    </row>
    <row r="284" ht="12.75">
      <c r="G284" s="252"/>
    </row>
    <row r="285" ht="12.75">
      <c r="G285" s="252"/>
    </row>
    <row r="286" ht="12.75">
      <c r="G286" s="252"/>
    </row>
    <row r="287" ht="12.75">
      <c r="G287" s="252"/>
    </row>
    <row r="288" ht="12.75">
      <c r="G288" s="252"/>
    </row>
    <row r="289" ht="12.75">
      <c r="G289" s="252"/>
    </row>
    <row r="290" ht="12.75">
      <c r="G290" s="252"/>
    </row>
    <row r="291" ht="12.75">
      <c r="G291" s="252"/>
    </row>
    <row r="292" ht="12.75">
      <c r="G292" s="252"/>
    </row>
    <row r="293" ht="12.75">
      <c r="G293" s="252"/>
    </row>
    <row r="294" ht="12.75">
      <c r="G294" s="252"/>
    </row>
    <row r="295" ht="12.75">
      <c r="G295" s="252"/>
    </row>
    <row r="296" ht="12.75">
      <c r="G296" s="252"/>
    </row>
    <row r="297" ht="12.75">
      <c r="G297" s="252"/>
    </row>
    <row r="298" ht="12.75">
      <c r="G298" s="252"/>
    </row>
    <row r="299" ht="12.75">
      <c r="G299" s="252"/>
    </row>
    <row r="300" ht="12.75">
      <c r="G300" s="252"/>
    </row>
    <row r="301" ht="12.75">
      <c r="G301" s="252"/>
    </row>
    <row r="302" ht="12.75">
      <c r="G302" s="252"/>
    </row>
    <row r="303" ht="12.75">
      <c r="G303" s="252"/>
    </row>
    <row r="304" ht="12.75">
      <c r="G304" s="252"/>
    </row>
    <row r="305" ht="12.75">
      <c r="G305" s="252"/>
    </row>
    <row r="306" ht="12.75">
      <c r="G306" s="252"/>
    </row>
    <row r="307" ht="12.75">
      <c r="G307" s="252"/>
    </row>
    <row r="308" ht="12.75">
      <c r="G308" s="252"/>
    </row>
    <row r="309" ht="12.75">
      <c r="G309" s="252"/>
    </row>
    <row r="310" ht="12.75">
      <c r="G310" s="252"/>
    </row>
    <row r="311" ht="12.75">
      <c r="G311" s="252"/>
    </row>
    <row r="312" ht="12.75">
      <c r="G312" s="252"/>
    </row>
    <row r="313" ht="12.75">
      <c r="G313" s="252"/>
    </row>
    <row r="314" ht="12.75">
      <c r="G314" s="252"/>
    </row>
    <row r="315" ht="12.75">
      <c r="G315" s="252"/>
    </row>
    <row r="316" ht="12.75">
      <c r="G316" s="252"/>
    </row>
    <row r="317" ht="12.75">
      <c r="G317" s="252"/>
    </row>
    <row r="318" ht="12.75">
      <c r="G318" s="252"/>
    </row>
    <row r="319" ht="12.75">
      <c r="G319" s="252"/>
    </row>
    <row r="320" ht="12.75">
      <c r="G320" s="252"/>
    </row>
    <row r="321" ht="12.75">
      <c r="G321" s="252"/>
    </row>
    <row r="322" ht="12.75">
      <c r="G322" s="252"/>
    </row>
    <row r="323" ht="12.75">
      <c r="G323" s="252"/>
    </row>
    <row r="324" ht="12.75">
      <c r="G324" s="252"/>
    </row>
    <row r="325" ht="12.75">
      <c r="G325" s="252"/>
    </row>
    <row r="326" ht="12.75">
      <c r="G326" s="252"/>
    </row>
    <row r="327" ht="12.75">
      <c r="G327" s="252"/>
    </row>
    <row r="328" ht="12.75">
      <c r="G328" s="252"/>
    </row>
  </sheetData>
  <mergeCells count="4">
    <mergeCell ref="A1:A2"/>
    <mergeCell ref="B1:B2"/>
    <mergeCell ref="C1:C2"/>
    <mergeCell ref="D1:D2"/>
  </mergeCells>
  <printOptions horizontalCentered="1"/>
  <pageMargins left="0.53" right="0.55" top="0.984251968503937" bottom="0.7874015748031497" header="0.5118110236220472" footer="0.31496062992125984"/>
  <pageSetup fitToHeight="0" horizontalDpi="600" verticalDpi="600" orientation="landscape" paperSize="9" scale="74" r:id="rId3"/>
  <headerFooter alignWithMargins="0">
    <oddHeader>&amp;C&amp;"Times New Roman CE,Tučné"&amp;13&amp;UProvozní a kapitálové výdaje statutárního města Brna - rozpočet na rok 2012 (v tis. Kč)
&amp;"Times New Roman CE,Obyčejné"&amp;11&amp;UČleněno dle skupin, oddílů a paragrafů rozpočtové skladby</oddHeader>
  </headerFooter>
  <rowBreaks count="2" manualBreakCount="2">
    <brk id="93" max="12" man="1"/>
    <brk id="136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Marcela Dušková</dc:creator>
  <cp:keywords/>
  <dc:description/>
  <cp:lastModifiedBy>trnecka</cp:lastModifiedBy>
  <cp:lastPrinted>2012-03-22T09:18:00Z</cp:lastPrinted>
  <dcterms:created xsi:type="dcterms:W3CDTF">1999-11-22T06:38:01Z</dcterms:created>
  <dcterms:modified xsi:type="dcterms:W3CDTF">2012-04-02T08:46:12Z</dcterms:modified>
  <cp:category/>
  <cp:version/>
  <cp:contentType/>
  <cp:contentStatus/>
</cp:coreProperties>
</file>