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96" yWindow="90" windowWidth="14595" windowHeight="11640" tabRatio="744" activeTab="0"/>
  </bookViews>
  <sheets>
    <sheet name="Bilance" sheetId="1" r:id="rId1"/>
    <sheet name="Transfery" sheetId="2" r:id="rId2"/>
    <sheet name="Příjmy" sheetId="3" r:id="rId3"/>
    <sheet name="Daňové a Transfery" sheetId="4" r:id="rId4"/>
    <sheet name="N a K" sheetId="5" r:id="rId5"/>
    <sheet name="Výdaje" sheetId="6" r:id="rId6"/>
    <sheet name="P a K" sheetId="7" r:id="rId7"/>
  </sheets>
  <definedNames>
    <definedName name="fghsdfassččč" localSheetId="6">#REF!</definedName>
    <definedName name="fghtfhft" localSheetId="6">#REF!</definedName>
    <definedName name="gfhfghfghghj" localSheetId="6" hidden="1">'P a K'!$A$2:$E$6</definedName>
    <definedName name="ghjsrfsefjh" localSheetId="6">'P a K'!$A$4:$E$25</definedName>
    <definedName name="hhfhfghh" localSheetId="6">#REF!</definedName>
    <definedName name="jkljhl565" localSheetId="6">#REF!</definedName>
    <definedName name="_xlnm.Print_Titles" localSheetId="3">'Daňové a Transfery'!$6:$7</definedName>
    <definedName name="_xlnm.Print_Titles" localSheetId="4">'N a K'!$1:$6</definedName>
    <definedName name="_xlnm.Print_Titles" localSheetId="6">'P a K'!$1:$2</definedName>
    <definedName name="_xlnm.Print_Area" localSheetId="3">'Daňové a Transfery'!$A$1:$G$66</definedName>
    <definedName name="_xlnm.Print_Area" localSheetId="4">'N a K'!$A$1:$M$120</definedName>
    <definedName name="_xlnm.Print_Area" localSheetId="6">'P a K'!$A$1:$M$180</definedName>
    <definedName name="_xlnm.Print_Area" localSheetId="2">'Příjmy'!$A$1:$K$38</definedName>
    <definedName name="_xlnm.Print_Area" localSheetId="1">'Transfery'!$A$1:$D$60</definedName>
    <definedName name="_xlnm.Print_Area" localSheetId="5">'Výdaje'!$A$1:$K$31</definedName>
  </definedNames>
  <calcPr fullCalcOnLoad="1"/>
</workbook>
</file>

<file path=xl/sharedStrings.xml><?xml version="1.0" encoding="utf-8"?>
<sst xmlns="http://schemas.openxmlformats.org/spreadsheetml/2006/main" count="650" uniqueCount="443">
  <si>
    <t>č.ř.</t>
  </si>
  <si>
    <t>PŘÍJMY</t>
  </si>
  <si>
    <t xml:space="preserve">Daň z příjmů právnických osob </t>
  </si>
  <si>
    <t xml:space="preserve">Daň z nemovitostí  </t>
  </si>
  <si>
    <t xml:space="preserve">Daň z příjmů právnických osob za obce - VHČ </t>
  </si>
  <si>
    <t>Správní poplatky</t>
  </si>
  <si>
    <t xml:space="preserve">Příjmy z vlastní činnosti </t>
  </si>
  <si>
    <t xml:space="preserve">Příjmy z pronájmu majetku </t>
  </si>
  <si>
    <t xml:space="preserve">Přijaté sankční platby </t>
  </si>
  <si>
    <t>Jiné nedaňové příjmy</t>
  </si>
  <si>
    <t>Převody z vlastních fondů hospodářské činnosti</t>
  </si>
  <si>
    <t>VÝDAJE</t>
  </si>
  <si>
    <t>Rezerva rozpočtu</t>
  </si>
  <si>
    <t>PŘEHLED HOSPODAŘENÍ</t>
  </si>
  <si>
    <t>Financování</t>
  </si>
  <si>
    <t>Neinvestiční příspěvky zřízeným příspěvkovým organizacím</t>
  </si>
  <si>
    <t>FINANCOVÁNÍ</t>
  </si>
  <si>
    <t xml:space="preserve">Daň z příjmů fyz. osob ze závislé činnosti a funkčních požitků </t>
  </si>
  <si>
    <t>Neinvestiční transfery městským částem</t>
  </si>
  <si>
    <t>Změna stavu krátkodobých prostředků na bankovních účtech</t>
  </si>
  <si>
    <t>Úroky</t>
  </si>
  <si>
    <t>522x</t>
  </si>
  <si>
    <t>Neinvestiční transfery neziskovým a podobným organizacím</t>
  </si>
  <si>
    <t>Ostatní neinvestiční výdaje</t>
  </si>
  <si>
    <t>133x</t>
  </si>
  <si>
    <t>134x</t>
  </si>
  <si>
    <t>211x</t>
  </si>
  <si>
    <t>213x</t>
  </si>
  <si>
    <t>221x</t>
  </si>
  <si>
    <t>tř. 2 mimo výše uved.</t>
  </si>
  <si>
    <t xml:space="preserve">Ostatní kapitálové výdaje </t>
  </si>
  <si>
    <t>třída</t>
  </si>
  <si>
    <t>podseskupení</t>
  </si>
  <si>
    <t>položka</t>
  </si>
  <si>
    <t>311x</t>
  </si>
  <si>
    <t>tř. 1</t>
  </si>
  <si>
    <t xml:space="preserve">tř. 2 </t>
  </si>
  <si>
    <t>tř. 3</t>
  </si>
  <si>
    <t>tř. 4</t>
  </si>
  <si>
    <t>tř. 5</t>
  </si>
  <si>
    <t>tř. 6</t>
  </si>
  <si>
    <t>tř. 1 až tř. 4</t>
  </si>
  <si>
    <t>tř. 5 + tř. 6</t>
  </si>
  <si>
    <t>tř. 8</t>
  </si>
  <si>
    <t>Saldo příjmů a výdajů (ř.1 mínus ř.2)</t>
  </si>
  <si>
    <t>Příjmy celkem</t>
  </si>
  <si>
    <t>Výdaje celkem</t>
  </si>
  <si>
    <t>městské části</t>
  </si>
  <si>
    <t>město Brno</t>
  </si>
  <si>
    <t>Třída</t>
  </si>
  <si>
    <t>Sesku-</t>
  </si>
  <si>
    <t>Položka</t>
  </si>
  <si>
    <t>Název položky</t>
  </si>
  <si>
    <t>pení</t>
  </si>
  <si>
    <t>Daň z příjmů fyzických osob ze závislé činnosti a funkčních požitků</t>
  </si>
  <si>
    <t>Daň z příjmů fyzických osob ze samostatné výdělečné činnosti</t>
  </si>
  <si>
    <t>Daň z příjmů právnických osob</t>
  </si>
  <si>
    <t>Daň z příjmů právnických osob za obce - VHČ</t>
  </si>
  <si>
    <t>Poplatek ze psů</t>
  </si>
  <si>
    <t>Poplatek za užívání veřejného prostranství</t>
  </si>
  <si>
    <t>Poplatek ze vstupného</t>
  </si>
  <si>
    <t>Poplatek za provozovaný výherní hrací přístroj</t>
  </si>
  <si>
    <t>Daň z nemovitostí</t>
  </si>
  <si>
    <t>15 Majetkové daně</t>
  </si>
  <si>
    <t xml:space="preserve"> </t>
  </si>
  <si>
    <t>TŘÍDA</t>
  </si>
  <si>
    <t xml:space="preserve">NÁZEV TŘÍDY </t>
  </si>
  <si>
    <t>DAŇOVÉ PŘÍJMY</t>
  </si>
  <si>
    <t xml:space="preserve">KAPITÁLOVÉ PŘÍJMY </t>
  </si>
  <si>
    <t xml:space="preserve">C E L K E M </t>
  </si>
  <si>
    <t>ODDÍL</t>
  </si>
  <si>
    <t>NÁZEV ODDÍLU</t>
  </si>
  <si>
    <t xml:space="preserve"> Přijaté splátky půjček                                                    *)</t>
  </si>
  <si>
    <t>10</t>
  </si>
  <si>
    <t xml:space="preserve"> Zemědělství a lesní hospodářství</t>
  </si>
  <si>
    <t>21</t>
  </si>
  <si>
    <t xml:space="preserve"> Průmysl, stavebnictví, obchod a služby</t>
  </si>
  <si>
    <t>22</t>
  </si>
  <si>
    <t xml:space="preserve"> Doprava</t>
  </si>
  <si>
    <t>23</t>
  </si>
  <si>
    <t xml:space="preserve"> Vodní hospodářství</t>
  </si>
  <si>
    <t>33</t>
  </si>
  <si>
    <t xml:space="preserve"> Kultura, církve a sdělovací prostředky</t>
  </si>
  <si>
    <t>34</t>
  </si>
  <si>
    <t xml:space="preserve"> Tělovýchova a zájmová činnost</t>
  </si>
  <si>
    <t>35</t>
  </si>
  <si>
    <t xml:space="preserve"> Zdravotnictví</t>
  </si>
  <si>
    <t>36</t>
  </si>
  <si>
    <t xml:space="preserve"> Bydlení, komunální služby a územní rozvoj</t>
  </si>
  <si>
    <t>37</t>
  </si>
  <si>
    <t xml:space="preserve"> Ochrana životního prostředí</t>
  </si>
  <si>
    <t>43</t>
  </si>
  <si>
    <t>52</t>
  </si>
  <si>
    <t>53</t>
  </si>
  <si>
    <t xml:space="preserve"> Bezpečnost a veřejný pořádek</t>
  </si>
  <si>
    <t>61</t>
  </si>
  <si>
    <t>62</t>
  </si>
  <si>
    <t>63</t>
  </si>
  <si>
    <t xml:space="preserve"> Finanční operace</t>
  </si>
  <si>
    <t>64</t>
  </si>
  <si>
    <t>Sku-</t>
  </si>
  <si>
    <t>Oddíl</t>
  </si>
  <si>
    <t>§</t>
  </si>
  <si>
    <t>Nazev paragrafu</t>
  </si>
  <si>
    <t>pina</t>
  </si>
  <si>
    <t>10 Zemědělství a lesní hospodářství</t>
  </si>
  <si>
    <t>1 Zemědělství a lesní hospodářství</t>
  </si>
  <si>
    <t>21 Průmysl, stavebnictví, obchod a služby</t>
  </si>
  <si>
    <t>Silnice</t>
  </si>
  <si>
    <t>22 Doprava</t>
  </si>
  <si>
    <t>Pitná voda</t>
  </si>
  <si>
    <t>23 Vodní hospodářství</t>
  </si>
  <si>
    <t>2 Průmyslová a ostatní odvětví hospodářství</t>
  </si>
  <si>
    <t>Předškolní zařízení</t>
  </si>
  <si>
    <t>Základní školy</t>
  </si>
  <si>
    <t>Zachování a obnova kulturních památek</t>
  </si>
  <si>
    <t>Zájmová činnost v kultuře</t>
  </si>
  <si>
    <t>33 Kultura, církve a sdělovací prostředky</t>
  </si>
  <si>
    <t>Využití volného času dětí a mládeže</t>
  </si>
  <si>
    <t>34 Tělovýchova a zájmová činnost</t>
  </si>
  <si>
    <t>35 Zdravotnictví</t>
  </si>
  <si>
    <t xml:space="preserve">Bytové hospodářství </t>
  </si>
  <si>
    <t>Pohřebnictví</t>
  </si>
  <si>
    <t>36 Bydlení, komunální služby a územní rozvoj</t>
  </si>
  <si>
    <t>Péče o vzhled obcí a veřejnou zeleň</t>
  </si>
  <si>
    <t>Ostatní činnosti k ochraně přírody a krajiny</t>
  </si>
  <si>
    <t>37 Ochrana životního prostředí</t>
  </si>
  <si>
    <t>3 Služby pro obyvatelstvo</t>
  </si>
  <si>
    <t>4 Sociální věci a politika zaměstnanosti</t>
  </si>
  <si>
    <t>Bezpečnost a veřejný pořádek</t>
  </si>
  <si>
    <t>53 Bezpečnost a veřejný pořádek</t>
  </si>
  <si>
    <t>5 Bezpečnost státu a právní ochrana</t>
  </si>
  <si>
    <t>Činnost místní správy</t>
  </si>
  <si>
    <t>Archivní činnost</t>
  </si>
  <si>
    <t>Obecné příjmy a výdaje z finančních operací</t>
  </si>
  <si>
    <t>63 Finanční operace</t>
  </si>
  <si>
    <t>64 Ostatní činnosti</t>
  </si>
  <si>
    <t>6 Všeobecná veřejná správa a služby</t>
  </si>
  <si>
    <t>55</t>
  </si>
  <si>
    <t xml:space="preserve"> Požární ochrana a integrovaný záchranný systém</t>
  </si>
  <si>
    <t>Sk.</t>
  </si>
  <si>
    <t>Název paragrafu</t>
  </si>
  <si>
    <t xml:space="preserve">Ozdravování hospodářských zvířat a plodin </t>
  </si>
  <si>
    <t xml:space="preserve">Celospolečenské funkce lesů </t>
  </si>
  <si>
    <t xml:space="preserve">Silnice </t>
  </si>
  <si>
    <t xml:space="preserve">Pitná voda </t>
  </si>
  <si>
    <t>Odvádění a čištění odpadních vod j.n.</t>
  </si>
  <si>
    <t>Úpravy drobných vodních toků</t>
  </si>
  <si>
    <t xml:space="preserve">Základní školy </t>
  </si>
  <si>
    <t xml:space="preserve">Divadelní činnost </t>
  </si>
  <si>
    <t xml:space="preserve">Činnosti knihovnické </t>
  </si>
  <si>
    <t xml:space="preserve">Činnosti muzeí a galerií </t>
  </si>
  <si>
    <t xml:space="preserve">Výstavní činnosti v kultuře </t>
  </si>
  <si>
    <t>Záležitosti církví, kultury a sděl. prostředků</t>
  </si>
  <si>
    <t xml:space="preserve">Všeobecná ambulantní péče </t>
  </si>
  <si>
    <t xml:space="preserve">Odborné léčebné ústavy </t>
  </si>
  <si>
    <t>Veřejné osvětlení</t>
  </si>
  <si>
    <t xml:space="preserve">Pohřebnictví </t>
  </si>
  <si>
    <t xml:space="preserve">Územní plánování </t>
  </si>
  <si>
    <t xml:space="preserve">Komunální služby a územní rozvoj  j.n. </t>
  </si>
  <si>
    <t xml:space="preserve">Monitoring ochrany ovzduší </t>
  </si>
  <si>
    <t xml:space="preserve">Sběr a svoz komunálních odpadů </t>
  </si>
  <si>
    <t xml:space="preserve">Využívání a zneškodňování komun. odpadů </t>
  </si>
  <si>
    <t xml:space="preserve">Monitoring půdy a podzemní vody </t>
  </si>
  <si>
    <t xml:space="preserve">Ochrana druhů a stanovišť </t>
  </si>
  <si>
    <t xml:space="preserve">Chráněné části přírody </t>
  </si>
  <si>
    <t xml:space="preserve">Protierozní a protipožární ochrana </t>
  </si>
  <si>
    <t xml:space="preserve">Péče o vzhled obcí a veřejnou zeleň </t>
  </si>
  <si>
    <t xml:space="preserve">Ekologická výchova a osvěta </t>
  </si>
  <si>
    <t xml:space="preserve">Soc.péče a pomoc přistěh. a vybr. etnikům </t>
  </si>
  <si>
    <t xml:space="preserve">Bezpečnost a veřejný pořádek </t>
  </si>
  <si>
    <t xml:space="preserve">Požární ochrana - dobrovolná část </t>
  </si>
  <si>
    <t xml:space="preserve">Archivní činnost </t>
  </si>
  <si>
    <t>62 Jiné veřejné služby a činnosti</t>
  </si>
  <si>
    <t>Daň z přidané hodnoty</t>
  </si>
  <si>
    <t>Daňové výnosy (ř.1 až ř.6)</t>
  </si>
  <si>
    <t xml:space="preserve"> *)</t>
  </si>
  <si>
    <t>Bytové hospodářství</t>
  </si>
  <si>
    <t xml:space="preserve"> Bydlení, komunální služby a územní rozvoj                   </t>
  </si>
  <si>
    <t>Nedaňové příjmy</t>
  </si>
  <si>
    <t>Kapitálové příjmy</t>
  </si>
  <si>
    <t>Nedaňové a kapitálové příjmy</t>
  </si>
  <si>
    <t>nedaňové příjmy</t>
  </si>
  <si>
    <t>kapitálové příjmy</t>
  </si>
  <si>
    <t>nedaňové a kapitálové příjmy</t>
  </si>
  <si>
    <t>provozní výdaje</t>
  </si>
  <si>
    <t>kapitálové výdaje</t>
  </si>
  <si>
    <t>výdaje celkem</t>
  </si>
  <si>
    <t>Ústavy péče pro mládež</t>
  </si>
  <si>
    <t>Přehled transferů</t>
  </si>
  <si>
    <t>v tis. Kč</t>
  </si>
  <si>
    <t>transfery</t>
  </si>
  <si>
    <t>mezi</t>
  </si>
  <si>
    <t>MČ *)</t>
  </si>
  <si>
    <t>Saldo příjmů a výdajů</t>
  </si>
  <si>
    <t>Financování celkem</t>
  </si>
  <si>
    <t xml:space="preserve"> transfery</t>
  </si>
  <si>
    <t>MĚSTSKÉ  ČÁSTI</t>
  </si>
  <si>
    <t>MČ</t>
  </si>
  <si>
    <t>Poplatek z ubytovací kapacity</t>
  </si>
  <si>
    <t>Poplatek za povolení k vjezdu do vybraných míst</t>
  </si>
  <si>
    <t>533x mimo 5331</t>
  </si>
  <si>
    <t>Pěstební činnost</t>
  </si>
  <si>
    <t>Divadelní činnost</t>
  </si>
  <si>
    <t>Činnosti knihovnické</t>
  </si>
  <si>
    <t>Činnosti muzeí a galerií</t>
  </si>
  <si>
    <t xml:space="preserve">NEDAŇOVÉ PŘÍJMY                                                   *) </t>
  </si>
  <si>
    <t>Uhrazené splátky dlouhodobých přijatých půjček a úvěrů</t>
  </si>
  <si>
    <t>Podnikání a restrukturalizace v zemědělství</t>
  </si>
  <si>
    <t>31 a 32</t>
  </si>
  <si>
    <t>Základní umělecké školy</t>
  </si>
  <si>
    <t>statutární</t>
  </si>
  <si>
    <t>STATUTÁRNÍ MĚSTO  BRNO</t>
  </si>
  <si>
    <t xml:space="preserve">*) konsolidace na úrovni statutárního města Brna </t>
  </si>
  <si>
    <t>statutární město Brno</t>
  </si>
  <si>
    <t xml:space="preserve"> *) konsolidace na úrovni statutárního města Brna</t>
  </si>
  <si>
    <t xml:space="preserve">VÝSLEDEK KONSOLIDACE CELKEM </t>
  </si>
  <si>
    <t>město</t>
  </si>
  <si>
    <t>městem a MČ *)</t>
  </si>
  <si>
    <t>MĚSTO</t>
  </si>
  <si>
    <t>městem a MČ</t>
  </si>
  <si>
    <t xml:space="preserve"> město</t>
  </si>
  <si>
    <t>Daň z příjmů právnických osob za obce - rozpočtová činnost</t>
  </si>
  <si>
    <r>
      <t>Členěno dle položek rozpočtové skladby</t>
    </r>
    <r>
      <rPr>
        <vertAlign val="superscript"/>
        <sz val="16"/>
        <rFont val="Times New Roman CE"/>
        <family val="1"/>
      </rPr>
      <t xml:space="preserve"> 1)</t>
    </r>
  </si>
  <si>
    <r>
      <t>Daň z příjmů právnických osob za město - rozpočtová činnost</t>
    </r>
    <r>
      <rPr>
        <vertAlign val="superscript"/>
        <sz val="16"/>
        <rFont val="Times New Roman CE"/>
        <family val="1"/>
      </rPr>
      <t xml:space="preserve"> 2)</t>
    </r>
  </si>
  <si>
    <t>Odvody za odnětí půdy ze zemědělského půdního fondu</t>
  </si>
  <si>
    <t>Poplatek za lázeňský nebo rekreační pobyt</t>
  </si>
  <si>
    <t>13 Daně a poplatky z vybraných činností a služeb</t>
  </si>
  <si>
    <t>Ostatní záležitosti v dopravě</t>
  </si>
  <si>
    <t>Hudební činnost</t>
  </si>
  <si>
    <t xml:space="preserve">Zachování a obnova kulturních památek </t>
  </si>
  <si>
    <t xml:space="preserve">Pořízení, zachování a obnova kulturních hodnot </t>
  </si>
  <si>
    <t>Prevence před drogami, alkoholem, nikotinem</t>
  </si>
  <si>
    <t>52 Civilní připravenost na krizové stavy</t>
  </si>
  <si>
    <t xml:space="preserve"> Civilní připravnost na krizové stavy</t>
  </si>
  <si>
    <t>Poplatky a odvody v oblasti životního prostředí</t>
  </si>
  <si>
    <t>Místní poplatky z vybraných činností a služeb</t>
  </si>
  <si>
    <t>tř. 6 mimo výše uved.</t>
  </si>
  <si>
    <t>tř. 5 mimo výše uved.</t>
  </si>
  <si>
    <t>tř.1 až tř. 4</t>
  </si>
  <si>
    <t>tř.5 + tř. 6</t>
  </si>
  <si>
    <t xml:space="preserve"> Bilance zdrojů a výdajů statutárního města Brna (v tis. Kč)</t>
  </si>
  <si>
    <t>Poplatky za odnětí pozemků plnění funkcí lesa</t>
  </si>
  <si>
    <t>135x</t>
  </si>
  <si>
    <t>Ostatní odvody z vybraných činností a služeb</t>
  </si>
  <si>
    <t>Daňové příjmy celkem (ř.7 až ř.13)</t>
  </si>
  <si>
    <t>Daň z příjmů fyz. osob z kapitálových výnosů</t>
  </si>
  <si>
    <t xml:space="preserve">Příjmy z prodeje dlouhodobého majetku </t>
  </si>
  <si>
    <t>Převody z vlastních fondů hospodářské (podnikatelské) činnosti</t>
  </si>
  <si>
    <t xml:space="preserve"> Civilní připravenost na krizové stavy</t>
  </si>
  <si>
    <t xml:space="preserve"> Soc. péče a pomoc v soc. zabez. a politice zaměstnanosti</t>
  </si>
  <si>
    <t xml:space="preserve"> Jiné veřejné služby a činnosti</t>
  </si>
  <si>
    <t>Ostatní zemědělská a potravinářská činnost</t>
  </si>
  <si>
    <t>Ostatní záležitosti pozemních komunikací</t>
  </si>
  <si>
    <t>Ostatní záležitosti v silniční dopravě</t>
  </si>
  <si>
    <t>Speciální základní školy</t>
  </si>
  <si>
    <t>Ostatní záležitosti kultury</t>
  </si>
  <si>
    <t xml:space="preserve">Ostatní záležitosti sdělovacích prostředků </t>
  </si>
  <si>
    <t>Ostatní tělovýchovná činnost</t>
  </si>
  <si>
    <t>Ostatní zájmová činnost a rekreace</t>
  </si>
  <si>
    <t>Ostatní ústavní péče</t>
  </si>
  <si>
    <t>Ostatní činnost ve zdravotnictví</t>
  </si>
  <si>
    <t>Nebytové hospodářství</t>
  </si>
  <si>
    <t>Výstavba a údržba místních inženýrských sítí</t>
  </si>
  <si>
    <t>Územní rozvoj</t>
  </si>
  <si>
    <t>Ostatní nakládání s odpady</t>
  </si>
  <si>
    <t xml:space="preserve">Ostatní ochrana půdy a spodní vody </t>
  </si>
  <si>
    <t>Ochrana obyvatelstva</t>
  </si>
  <si>
    <t>Ostatní záležitosti požární ochrany</t>
  </si>
  <si>
    <t>Zastupitelstva obcí</t>
  </si>
  <si>
    <t>Mezinárodní spolupráce j.n.</t>
  </si>
  <si>
    <t>Ostatní finanční operace</t>
  </si>
  <si>
    <t>Sběr a zpracování druhotných surovin</t>
  </si>
  <si>
    <t>Ostatní záležitosti vodního hospodářství</t>
  </si>
  <si>
    <t>Výstavní činnosti v kultuře</t>
  </si>
  <si>
    <t>Ostatní záležitosti sdělovacích prostředků</t>
  </si>
  <si>
    <t>Všeobecná ambulantní péče</t>
  </si>
  <si>
    <t>Komunální služby a územní rozvoj j.n.</t>
  </si>
  <si>
    <t>Ostatní záležitosti bydlení a komunálních služeb</t>
  </si>
  <si>
    <t>Využívání a zneškodňování komunálních odpadů</t>
  </si>
  <si>
    <t>Soc. pomoc osobám v nouzi a soc. nepřizpůsobivým</t>
  </si>
  <si>
    <t xml:space="preserve"> Státní správa a územní samospráva   *)</t>
  </si>
  <si>
    <t xml:space="preserve"> Státní správa a územní samospráva</t>
  </si>
  <si>
    <t>61 Státní správa a územní samospráva</t>
  </si>
  <si>
    <t xml:space="preserve"> Ostatní činnosti                                 *)</t>
  </si>
  <si>
    <t>Jedná se o převody finančních prostředků, které se konsolidují na úrovni statutárního města Brna</t>
  </si>
  <si>
    <t>43 Sociální péče a pomoc v soc. zabezpečení a politice zaměstnanosti</t>
  </si>
  <si>
    <r>
      <t xml:space="preserve">Ostatní činnosti j.n.  </t>
    </r>
    <r>
      <rPr>
        <b/>
        <vertAlign val="superscript"/>
        <sz val="10"/>
        <rFont val="Times New Roman CE"/>
        <family val="1"/>
      </rPr>
      <t>*)</t>
    </r>
  </si>
  <si>
    <r>
      <t xml:space="preserve">Činnost místní správy  </t>
    </r>
    <r>
      <rPr>
        <b/>
        <vertAlign val="superscript"/>
        <sz val="10"/>
        <rFont val="Times New Roman CE"/>
        <family val="1"/>
      </rPr>
      <t>*)</t>
    </r>
  </si>
  <si>
    <t>Ozdr. hosp. zvířat, plodin a zvl. vet. péče</t>
  </si>
  <si>
    <t>Sportovní zařízení v majetku obce</t>
  </si>
  <si>
    <t>Ostatní správa v průmyslu, stavebnictví, obchodu a službách</t>
  </si>
  <si>
    <t>212x</t>
  </si>
  <si>
    <t>501x</t>
  </si>
  <si>
    <t>502x</t>
  </si>
  <si>
    <t>Platy</t>
  </si>
  <si>
    <t>Ostatní platby za provedenou práci</t>
  </si>
  <si>
    <t>Odvody přebytků organizací s přímým vztahem</t>
  </si>
  <si>
    <t>Nedaňové příjmy celkem (ř.15 až ř.21)</t>
  </si>
  <si>
    <t>Podpora ostatních produkčních činností</t>
  </si>
  <si>
    <t>Filmová tvorba, distribuce, kina</t>
  </si>
  <si>
    <t>Pojištění funkčně nespecifikované</t>
  </si>
  <si>
    <t>214x</t>
  </si>
  <si>
    <t xml:space="preserve">Daň z příjmů fyz. osob ze samostatné výdělečné činnosti  </t>
  </si>
  <si>
    <t>Požární ochrana - dobrovolná část</t>
  </si>
  <si>
    <t>55 Požární ochrana a IZS</t>
  </si>
  <si>
    <t>Bezpečnost silničního provozu</t>
  </si>
  <si>
    <t>Činnosti registrovaných církví a náb. společností</t>
  </si>
  <si>
    <t>Splátky půjčených prostředků od MČ</t>
  </si>
  <si>
    <t>Neinvestiční přijaté transfery ze státních fondů</t>
  </si>
  <si>
    <t>Neinvestiční přijaté transfery od města</t>
  </si>
  <si>
    <t>Neinvestiční přijaté transfery od jiných městských částí</t>
  </si>
  <si>
    <t>Neinvestiční přijaté transfery od obcí z jiného okresu či kraje</t>
  </si>
  <si>
    <t>Neinvestiční transfery nefin. podnikatelským sub. - právnickým osobám</t>
  </si>
  <si>
    <t>Neinvestiční transfer - DPmB a.s.</t>
  </si>
  <si>
    <t>Neinvestiční transfery ost. příspěvkovým a podobným organizacím</t>
  </si>
  <si>
    <t>Neinvestiční transfery ze SR v rámci souhrnného dotačního vztahu</t>
  </si>
  <si>
    <t xml:space="preserve">Neinvestiční přijaté transfery od obcí z jiného okresu či kraje                 </t>
  </si>
  <si>
    <r>
      <t>Neinvestiční přijaté transfery od města či jiných MČ</t>
    </r>
    <r>
      <rPr>
        <b/>
        <sz val="16"/>
        <rFont val="Times New Roman CE"/>
        <family val="1"/>
      </rPr>
      <t xml:space="preserve"> *)</t>
    </r>
  </si>
  <si>
    <t>4 Přijaté transfery</t>
  </si>
  <si>
    <t>41 Neinvestiční přijaté transfery</t>
  </si>
  <si>
    <t>Příjmy za zkoušky z odb. způsobilosti od žadatelů o řidičské oprávnění</t>
  </si>
  <si>
    <r>
      <t xml:space="preserve">Přijaté splátky půjčených prostředků </t>
    </r>
    <r>
      <rPr>
        <b/>
        <sz val="16"/>
        <rFont val="Times New Roman CE"/>
        <family val="1"/>
      </rPr>
      <t>*)</t>
    </r>
  </si>
  <si>
    <t xml:space="preserve">   Přijaté splátky půjčených prostředků</t>
  </si>
  <si>
    <t xml:space="preserve">          </t>
  </si>
  <si>
    <t xml:space="preserve"> Vzdělávání a školské služby</t>
  </si>
  <si>
    <t>Vnitřní obchod</t>
  </si>
  <si>
    <t>Osobní asistence, pečovatelská služba</t>
  </si>
  <si>
    <t>Denní stacionáře a centra denních služeb</t>
  </si>
  <si>
    <t>Domovy</t>
  </si>
  <si>
    <t>Ostatní služby a činnosti v oblasti soc. péče</t>
  </si>
  <si>
    <t>Cestovní ruch</t>
  </si>
  <si>
    <t>První stupeň základních škol</t>
  </si>
  <si>
    <t>Soc.pomoc osobám v hmotné nouzi a soc.nepřizpůsobivým</t>
  </si>
  <si>
    <t>Ost. sociální péče a pomoc ost. skupinám obyv.</t>
  </si>
  <si>
    <t>Denní stacionáře a centra sociálních služeb</t>
  </si>
  <si>
    <t>Domy na půl cesty</t>
  </si>
  <si>
    <t>Ost. služby a činnosti v oblasti sociální prevence</t>
  </si>
  <si>
    <t xml:space="preserve">1 Daňové příjmy </t>
  </si>
  <si>
    <t>11 Daně z příjmů, zisku a kapitálových výnosů</t>
  </si>
  <si>
    <t>12 Daně ze zboží a služeb v tuzemsku</t>
  </si>
  <si>
    <t xml:space="preserve">Neinvestiční přijaté transfery v rámci souhrnného dotačního vztahu </t>
  </si>
  <si>
    <t>Investiční transfery zřízeným příspěvkovým organizacím</t>
  </si>
  <si>
    <t>Uhrazené splátky dlouhodobých přijatých půjček od města</t>
  </si>
  <si>
    <t>Ostatní rozvoj bydlení a bytové hospodářství</t>
  </si>
  <si>
    <t>Filmová tvorba, distribuce, kina a audiovizuální archiválie</t>
  </si>
  <si>
    <t>Ostatní sociální pomoc dětem a mládeži</t>
  </si>
  <si>
    <t xml:space="preserve">Zařízení pro výkon pěstounské péče </t>
  </si>
  <si>
    <t>Přijaté splátky půjčených prostředků</t>
  </si>
  <si>
    <t>Uhrazené splátky přijatých půjčených prostředků</t>
  </si>
  <si>
    <t>Přijaté splátky půjčených prostředků od MČ</t>
  </si>
  <si>
    <t>Uhrazené splátky přijatých půjčených prostředků MČ městu</t>
  </si>
  <si>
    <t>Neinvestiční přijaté transfery od města a ostatních MČ</t>
  </si>
  <si>
    <t xml:space="preserve">Neinvestiční přijaté transfery </t>
  </si>
  <si>
    <t>Ostatní poplatky a odvody v oblasti životního prostředí</t>
  </si>
  <si>
    <t xml:space="preserve">Úpravy vodohosp.významných a vodárenských toků    </t>
  </si>
  <si>
    <t>Humanitární zahraniční pomoc přímá</t>
  </si>
  <si>
    <t>Rozhlas a televize</t>
  </si>
  <si>
    <t>Ostatní výzkum a vývoj</t>
  </si>
  <si>
    <t>38 Ostatní výzkum a vývoj</t>
  </si>
  <si>
    <t>55 Požární ochrana a integrovaný záchranný systém</t>
  </si>
  <si>
    <t>38</t>
  </si>
  <si>
    <t>Zařízení pro děti vyžadující okamžitou pomoc</t>
  </si>
  <si>
    <t>Ostatní služby a činnosti v oblasti sociální péče</t>
  </si>
  <si>
    <t xml:space="preserve"> Ostatní výzkum a vývoj</t>
  </si>
  <si>
    <t>31 Vzdělávání a školské služby</t>
  </si>
  <si>
    <t>32 Vzdělávání a školské služby</t>
  </si>
  <si>
    <t>Záležitosti předškolní výchovy a základního vzdělávání</t>
  </si>
  <si>
    <t xml:space="preserve">Školní stravování při předškolním a základním vzdělávání </t>
  </si>
  <si>
    <t>Ostatní záležitosti kultury, církví a sdělovacích prostředků</t>
  </si>
  <si>
    <t>Daň z příjmů fyzických osob z kapitálových výnosů</t>
  </si>
  <si>
    <t>Nízkoprahová zařízení pro děti a mládež</t>
  </si>
  <si>
    <t>Prevence vzniku odpadů</t>
  </si>
  <si>
    <t>Ostatní nemocnice</t>
  </si>
  <si>
    <t>Ostatní dráhy</t>
  </si>
  <si>
    <t>Výnosy z finančního majetku</t>
  </si>
  <si>
    <t xml:space="preserve"> Soc. služby a společné činnosti v soc. zabezpečení</t>
  </si>
  <si>
    <t>43 Sociální služby a společné činnosti v sociálním zabezpečení</t>
  </si>
  <si>
    <t>Ostatní záležitosti bezpečnosti a veřejného pořádku</t>
  </si>
  <si>
    <t>Ostatní záležitosti bezpečnosti, veřejného pořádku</t>
  </si>
  <si>
    <t>V na obyv.</t>
  </si>
  <si>
    <t>PŘIJATÉ TRANSFERY                                                 *)</t>
  </si>
  <si>
    <t>Poznámka : Na daňové příjmy, přijaté transfery a splátky půjček se nevztahuje odvětvové členění (tj. členění na oddíly a §) rozpočtové skladby</t>
  </si>
  <si>
    <r>
      <t>1)</t>
    </r>
    <r>
      <rPr>
        <sz val="16"/>
        <rFont val="Times New Roman CE"/>
        <family val="1"/>
      </rPr>
      <t xml:space="preserve"> Na daňové příjmy a přijaté transfery se nevztahuje odvětvové členění (tj. členění na oddíly a §) rozpočtové skladby</t>
    </r>
  </si>
  <si>
    <r>
      <t xml:space="preserve">2) </t>
    </r>
    <r>
      <rPr>
        <sz val="16"/>
        <rFont val="Times New Roman CE"/>
        <family val="1"/>
      </rPr>
      <t>Daň z příjmů právnických osob za město z rozpočtové činnosti je v příjmech i ve výdajích ve stejné výši a neovlivňuje saldo příjmů a výdajů</t>
    </r>
  </si>
  <si>
    <t>Členěno dle skupin, oddílů a paragrafů rozpočtové skladby</t>
  </si>
  <si>
    <t>312x</t>
  </si>
  <si>
    <t>Ostatní kapitálové příjmy</t>
  </si>
  <si>
    <t>Ostatní neinvestiční přijaté transfery ze státního rozpočtu</t>
  </si>
  <si>
    <t>Kapitálové příjmy celkem (ř. 23 + ř.24)</t>
  </si>
  <si>
    <t>Vlastní příjmy (ř.14 + ř.22 + ř.25)</t>
  </si>
  <si>
    <t>Ostatní zemědělská a potravinářská činnost a rozvoj</t>
  </si>
  <si>
    <t>Ekologická výchova a osvěta</t>
  </si>
  <si>
    <t>Ostatní záležitosti lesního hospodářství</t>
  </si>
  <si>
    <t>Rybářství (myslivost)</t>
  </si>
  <si>
    <t>Pomoc zdravotně postiženým</t>
  </si>
  <si>
    <t>Sběr a svoz ostatních odpadů</t>
  </si>
  <si>
    <t>Tísňová péče</t>
  </si>
  <si>
    <t xml:space="preserve">Ostatní zařízení související s výchovou a vzděláváním mládeže </t>
  </si>
  <si>
    <t>Odvádění a čištění odpadních vod a nakládání s kaly</t>
  </si>
  <si>
    <t>Uhrazené splátky dlouhodobých přijatých úvěrů - EIB</t>
  </si>
  <si>
    <t>Rekultivace půdy v důsledku težební a důlní činnosti</t>
  </si>
  <si>
    <t xml:space="preserve">Požární ochrana - profesionální část </t>
  </si>
  <si>
    <t>Ostatní správa v oblasti krizového řízení</t>
  </si>
  <si>
    <t>Ost.správa v oblasti hospodářských opatření pro krizové stavy</t>
  </si>
  <si>
    <t>Poplatky za znečišťování ovzduší</t>
  </si>
  <si>
    <t>Poplatek za provoz systému - komunální odpad</t>
  </si>
  <si>
    <t>31 a 32 Vzdělávání a školské služby</t>
  </si>
  <si>
    <t>Provoz veřejné silniční dopravy</t>
  </si>
  <si>
    <t>Činnost orgánů krizového řízení na územní úrovni</t>
  </si>
  <si>
    <t xml:space="preserve">Neinvestiční poskytnuté transfery </t>
  </si>
  <si>
    <t>Neinvestiční poskytnuté transfery MČ</t>
  </si>
  <si>
    <t>Neinvestiční poskytnuté transfery ostatním MČ</t>
  </si>
  <si>
    <t>SCHVÁLENÝ ROZPOČET 2013</t>
  </si>
  <si>
    <t>516x</t>
  </si>
  <si>
    <t xml:space="preserve">Běžné výdaje celkem  (ř.1 až ř.14) </t>
  </si>
  <si>
    <t>Nákup služeb</t>
  </si>
  <si>
    <t>Opravy a udržování</t>
  </si>
  <si>
    <t>SCHVÁLENÝ ROZPOČET NA ROK 2013</t>
  </si>
  <si>
    <t>PŘÍJMY STATUTÁRNÍHO MĚSTA BRNA - rozpočet na rok 2013 - rekapitulace dle druhů příjmů a dle oddílů (v tis. Kč)</t>
  </si>
  <si>
    <t>Daňové příjmy statutárního města Brna - rozpočet na rok 2013 (v tis. Kč)</t>
  </si>
  <si>
    <t>Nedaňové a kapitálové příjmy statutárního města Brna - rozpočet na rok 2013 (v tis. Kč)</t>
  </si>
  <si>
    <t>VÝDAJE STATUTÁRNÍHO MĚSTA BRNA - rozpočet na rok 2013 - rekapitulace dle druhů výdajů a dle oddílů (v tis. Kč)</t>
  </si>
  <si>
    <t>Odvod z výherních hracích přístrojů</t>
  </si>
  <si>
    <t>Odvod z loterií apod. her kromě z výherních hracích přístrojů</t>
  </si>
  <si>
    <t>Ost. záležitosti sociálních věcí a politiky zaměstnanosti</t>
  </si>
  <si>
    <t>Ostatní záležitosti vzdělávání</t>
  </si>
  <si>
    <t>Ostatní činnosti související se službami pro obyvatelstvo</t>
  </si>
  <si>
    <t>39 Ostatní činnosti související se službami pro obyvatelstvo</t>
  </si>
  <si>
    <t xml:space="preserve"> Ostatní činnosti související se službami pro obyvatelstvo</t>
  </si>
  <si>
    <t>Přijaté transfery celkem (ř.27 až ř.33)</t>
  </si>
  <si>
    <t>Příjmy statutárního města Brna celkem (ř.26 +  ř.34)</t>
  </si>
  <si>
    <t xml:space="preserve">Financování statutárního města Brna celkem (ř.1 až ř.4) </t>
  </si>
  <si>
    <t>Ostatní služby</t>
  </si>
  <si>
    <t xml:space="preserve">Kapitálové výdaje celkem (ř.16 + ř.17) </t>
  </si>
  <si>
    <t>Výdaje statutárního města Brna celkem  (ř.15 + ř.18)</t>
  </si>
  <si>
    <t>Speciální předškolní zařízení</t>
  </si>
  <si>
    <t>Záležitosti zájmového studia j.n.</t>
  </si>
  <si>
    <t>Domovy - penzióny pro matky s dětmi</t>
  </si>
  <si>
    <t>Ostatní záležitosti sociálních věcí a politiky zaměstnanosti</t>
  </si>
  <si>
    <t>Volba prezidenta republiky</t>
  </si>
  <si>
    <t>Zařízení vých. poradenství a preventivně výchovné péče</t>
  </si>
  <si>
    <t>Transfery, přijaté statutárním městem Brnem - rozpočet na rok 2013 (v tis. Kč)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</si>
</sst>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);\(#,##0.0\)"/>
    <numFmt numFmtId="165" formatCode="#,##0_);\(#,##0\)"/>
    <numFmt numFmtId="166" formatCode="#,##0.0"/>
  </numFmts>
  <fonts count="56">
    <font>
      <sz val="12"/>
      <name val="Arial CE"/>
      <family val="0"/>
    </font>
    <font>
      <sz val="10"/>
      <color indexed="8"/>
      <name val="Calibri"/>
      <family val="2"/>
    </font>
    <font>
      <sz val="10"/>
      <name val="Courier"/>
      <family val="3"/>
    </font>
    <font>
      <sz val="12"/>
      <name val="Times New Roman CE"/>
      <family val="1"/>
    </font>
    <font>
      <b/>
      <sz val="12"/>
      <name val="Times New Roman CE"/>
      <family val="1"/>
    </font>
    <font>
      <b/>
      <sz val="16"/>
      <name val="Times New Roman CE"/>
      <family val="1"/>
    </font>
    <font>
      <b/>
      <sz val="14"/>
      <name val="Times New Roman CE"/>
      <family val="1"/>
    </font>
    <font>
      <b/>
      <sz val="11"/>
      <name val="Times New Roman CE"/>
      <family val="0"/>
    </font>
    <font>
      <sz val="14"/>
      <name val="Times New Roman CE"/>
      <family val="1"/>
    </font>
    <font>
      <b/>
      <u val="single"/>
      <sz val="16"/>
      <name val="Times New Roman CE"/>
      <family val="1"/>
    </font>
    <font>
      <sz val="10"/>
      <name val="Arial"/>
      <family val="2"/>
    </font>
    <font>
      <b/>
      <sz val="18"/>
      <name val="Times New Roman CE"/>
      <family val="1"/>
    </font>
    <font>
      <i/>
      <sz val="12"/>
      <name val="Times New Roman CE"/>
      <family val="1"/>
    </font>
    <font>
      <b/>
      <i/>
      <sz val="12"/>
      <name val="Times New Roman CE"/>
      <family val="1"/>
    </font>
    <font>
      <sz val="16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vertAlign val="superscript"/>
      <sz val="16"/>
      <name val="Times New Roman CE"/>
      <family val="1"/>
    </font>
    <font>
      <b/>
      <u val="single"/>
      <sz val="18"/>
      <name val="Times New Roman CE"/>
      <family val="1"/>
    </font>
    <font>
      <sz val="18"/>
      <name val="Times New Roman CE"/>
      <family val="1"/>
    </font>
    <font>
      <b/>
      <vertAlign val="superscript"/>
      <sz val="10"/>
      <name val="Times New Roman CE"/>
      <family val="1"/>
    </font>
    <font>
      <b/>
      <u val="single"/>
      <sz val="20"/>
      <name val="Times New Roman CE"/>
      <family val="1"/>
    </font>
    <font>
      <b/>
      <sz val="20"/>
      <name val="Times New Roman CE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/>
      <top/>
      <bottom style="medium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/>
      <top style="medium">
        <color indexed="8"/>
      </top>
      <bottom/>
    </border>
    <border>
      <left style="medium">
        <color indexed="8"/>
      </left>
      <right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/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double"/>
      <bottom style="double"/>
    </border>
    <border>
      <left style="thin"/>
      <right style="thin"/>
      <top style="double"/>
      <bottom style="double"/>
    </border>
    <border>
      <left/>
      <right/>
      <top style="double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/>
      <bottom style="double"/>
    </border>
    <border>
      <left/>
      <right/>
      <top/>
      <bottom style="thin">
        <color indexed="8"/>
      </bottom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thin"/>
      <right style="medium"/>
      <top/>
      <bottom style="double"/>
    </border>
    <border>
      <left style="medium"/>
      <right style="thin"/>
      <top style="double"/>
      <bottom style="double"/>
    </border>
    <border>
      <left style="thin"/>
      <right/>
      <top style="double"/>
      <bottom style="double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/>
      <top style="medium"/>
      <bottom style="thin"/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medium"/>
      <top style="double"/>
      <bottom style="double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double"/>
    </border>
    <border>
      <left style="medium"/>
      <right/>
      <top style="thin"/>
      <bottom style="double"/>
    </border>
    <border>
      <left style="medium"/>
      <right/>
      <top/>
      <bottom style="double"/>
    </border>
    <border>
      <left style="medium"/>
      <right/>
      <top style="double"/>
      <bottom style="double"/>
    </border>
    <border>
      <left style="medium"/>
      <right/>
      <top/>
      <bottom/>
    </border>
    <border>
      <left/>
      <right style="medium"/>
      <top/>
      <bottom style="double"/>
    </border>
    <border>
      <left/>
      <right style="thin"/>
      <top style="thin"/>
      <bottom style="thin"/>
    </border>
    <border>
      <left/>
      <right style="medium"/>
      <top style="double"/>
      <bottom style="double"/>
    </border>
    <border>
      <left/>
      <right style="medium"/>
      <top/>
      <bottom/>
    </border>
    <border>
      <left style="thin"/>
      <right/>
      <top style="medium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 style="double"/>
      <bottom style="double"/>
    </border>
    <border>
      <left style="medium"/>
      <right/>
      <top style="thin"/>
      <bottom style="medium"/>
    </border>
    <border>
      <left/>
      <right style="medium"/>
      <top style="thin"/>
      <bottom/>
    </border>
    <border>
      <left style="thin"/>
      <right style="thin"/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thin"/>
      <right/>
      <top style="medium"/>
      <bottom/>
    </border>
    <border>
      <left style="medium">
        <color indexed="8"/>
      </left>
      <right style="thin">
        <color indexed="8"/>
      </right>
      <top style="medium"/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/>
      <bottom style="double"/>
    </border>
    <border>
      <left style="thin">
        <color indexed="8"/>
      </left>
      <right/>
      <top style="double"/>
      <bottom style="double"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double"/>
      <bottom style="double"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 style="medium"/>
      <bottom style="medium"/>
    </border>
    <border>
      <left style="thin"/>
      <right/>
      <top style="thin"/>
      <bottom/>
    </border>
    <border>
      <left style="medium"/>
      <right/>
      <top style="thin"/>
      <bottom/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medium"/>
      <bottom style="medium"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double"/>
      <bottom style="double"/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 style="medium"/>
      <top/>
      <bottom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48" fillId="22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582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1" fontId="3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5" fillId="0" borderId="0" xfId="0" applyFont="1" applyFill="1" applyAlignment="1">
      <alignment horizontal="centerContinuous"/>
    </xf>
    <xf numFmtId="0" fontId="7" fillId="0" borderId="12" xfId="0" applyFont="1" applyFill="1" applyBorder="1" applyAlignment="1">
      <alignment horizontal="center"/>
    </xf>
    <xf numFmtId="1" fontId="3" fillId="0" borderId="13" xfId="0" applyNumberFormat="1" applyFont="1" applyFill="1" applyBorder="1" applyAlignment="1" applyProtection="1">
      <alignment/>
      <protection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" fontId="3" fillId="0" borderId="14" xfId="0" applyNumberFormat="1" applyFont="1" applyFill="1" applyBorder="1" applyAlignment="1" applyProtection="1">
      <alignment/>
      <protection/>
    </xf>
    <xf numFmtId="0" fontId="3" fillId="0" borderId="15" xfId="0" applyFont="1" applyFill="1" applyBorder="1" applyAlignment="1">
      <alignment/>
    </xf>
    <xf numFmtId="1" fontId="3" fillId="0" borderId="16" xfId="0" applyNumberFormat="1" applyFont="1" applyFill="1" applyBorder="1" applyAlignment="1" applyProtection="1">
      <alignment/>
      <protection/>
    </xf>
    <xf numFmtId="1" fontId="3" fillId="0" borderId="13" xfId="0" applyNumberFormat="1" applyFont="1" applyFill="1" applyBorder="1" applyAlignment="1">
      <alignment horizontal="right"/>
    </xf>
    <xf numFmtId="1" fontId="3" fillId="0" borderId="13" xfId="0" applyNumberFormat="1" applyFont="1" applyFill="1" applyBorder="1" applyAlignment="1" applyProtection="1">
      <alignment horizontal="right"/>
      <protection/>
    </xf>
    <xf numFmtId="1" fontId="3" fillId="0" borderId="16" xfId="0" applyNumberFormat="1" applyFont="1" applyFill="1" applyBorder="1" applyAlignment="1" applyProtection="1">
      <alignment horizontal="right"/>
      <protection/>
    </xf>
    <xf numFmtId="1" fontId="3" fillId="0" borderId="17" xfId="0" applyNumberFormat="1" applyFont="1" applyFill="1" applyBorder="1" applyAlignment="1" applyProtection="1">
      <alignment horizontal="right"/>
      <protection/>
    </xf>
    <xf numFmtId="1" fontId="3" fillId="0" borderId="16" xfId="0" applyNumberFormat="1" applyFont="1" applyFill="1" applyBorder="1" applyAlignment="1">
      <alignment horizontal="right"/>
    </xf>
    <xf numFmtId="1" fontId="3" fillId="0" borderId="11" xfId="0" applyNumberFormat="1" applyFont="1" applyFill="1" applyBorder="1" applyAlignment="1" applyProtection="1">
      <alignment/>
      <protection/>
    </xf>
    <xf numFmtId="1" fontId="3" fillId="0" borderId="17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21" xfId="0" applyFont="1" applyFill="1" applyBorder="1" applyAlignment="1">
      <alignment/>
    </xf>
    <xf numFmtId="1" fontId="3" fillId="0" borderId="11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1" fontId="3" fillId="0" borderId="23" xfId="0" applyNumberFormat="1" applyFont="1" applyFill="1" applyBorder="1" applyAlignment="1" applyProtection="1">
      <alignment/>
      <protection/>
    </xf>
    <xf numFmtId="164" fontId="6" fillId="33" borderId="14" xfId="0" applyNumberFormat="1" applyFont="1" applyFill="1" applyBorder="1" applyAlignment="1" applyProtection="1">
      <alignment horizontal="left"/>
      <protection/>
    </xf>
    <xf numFmtId="0" fontId="9" fillId="0" borderId="0" xfId="0" applyFont="1" applyFill="1" applyAlignment="1">
      <alignment horizontal="centerContinuous"/>
    </xf>
    <xf numFmtId="0" fontId="4" fillId="0" borderId="10" xfId="0" applyFont="1" applyFill="1" applyBorder="1" applyAlignment="1">
      <alignment horizontal="center"/>
    </xf>
    <xf numFmtId="3" fontId="8" fillId="0" borderId="14" xfId="0" applyNumberFormat="1" applyFont="1" applyFill="1" applyBorder="1" applyAlignment="1" applyProtection="1">
      <alignment/>
      <protection/>
    </xf>
    <xf numFmtId="3" fontId="8" fillId="0" borderId="16" xfId="0" applyNumberFormat="1" applyFont="1" applyFill="1" applyBorder="1" applyAlignment="1" applyProtection="1">
      <alignment/>
      <protection/>
    </xf>
    <xf numFmtId="3" fontId="8" fillId="0" borderId="17" xfId="0" applyNumberFormat="1" applyFont="1" applyFill="1" applyBorder="1" applyAlignment="1" applyProtection="1">
      <alignment/>
      <protection/>
    </xf>
    <xf numFmtId="3" fontId="8" fillId="0" borderId="24" xfId="0" applyNumberFormat="1" applyFont="1" applyFill="1" applyBorder="1" applyAlignment="1" applyProtection="1">
      <alignment/>
      <protection/>
    </xf>
    <xf numFmtId="0" fontId="3" fillId="0" borderId="25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" fontId="3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left"/>
      <protection/>
    </xf>
    <xf numFmtId="3" fontId="6" fillId="33" borderId="14" xfId="0" applyNumberFormat="1" applyFont="1" applyFill="1" applyBorder="1" applyAlignment="1" applyProtection="1">
      <alignment horizontal="right"/>
      <protection/>
    </xf>
    <xf numFmtId="3" fontId="8" fillId="0" borderId="26" xfId="0" applyNumberFormat="1" applyFont="1" applyFill="1" applyBorder="1" applyAlignment="1" applyProtection="1">
      <alignment/>
      <protection/>
    </xf>
    <xf numFmtId="0" fontId="3" fillId="0" borderId="27" xfId="0" applyFont="1" applyFill="1" applyBorder="1" applyAlignment="1">
      <alignment/>
    </xf>
    <xf numFmtId="164" fontId="8" fillId="0" borderId="13" xfId="0" applyNumberFormat="1" applyFont="1" applyFill="1" applyBorder="1" applyAlignment="1" applyProtection="1">
      <alignment horizontal="left"/>
      <protection/>
    </xf>
    <xf numFmtId="165" fontId="8" fillId="0" borderId="16" xfId="0" applyNumberFormat="1" applyFont="1" applyFill="1" applyBorder="1" applyAlignment="1" applyProtection="1">
      <alignment horizontal="left"/>
      <protection/>
    </xf>
    <xf numFmtId="165" fontId="8" fillId="0" borderId="13" xfId="0" applyNumberFormat="1" applyFont="1" applyFill="1" applyBorder="1" applyAlignment="1" applyProtection="1">
      <alignment horizontal="left"/>
      <protection/>
    </xf>
    <xf numFmtId="164" fontId="8" fillId="0" borderId="14" xfId="0" applyNumberFormat="1" applyFont="1" applyFill="1" applyBorder="1" applyAlignment="1" applyProtection="1">
      <alignment horizontal="left"/>
      <protection/>
    </xf>
    <xf numFmtId="0" fontId="8" fillId="0" borderId="13" xfId="0" applyFont="1" applyFill="1" applyBorder="1" applyAlignment="1">
      <alignment horizontal="left"/>
    </xf>
    <xf numFmtId="164" fontId="6" fillId="0" borderId="14" xfId="0" applyNumberFormat="1" applyFont="1" applyFill="1" applyBorder="1" applyAlignment="1" applyProtection="1">
      <alignment horizontal="left"/>
      <protection/>
    </xf>
    <xf numFmtId="164" fontId="8" fillId="0" borderId="16" xfId="0" applyNumberFormat="1" applyFont="1" applyFill="1" applyBorder="1" applyAlignment="1" applyProtection="1">
      <alignment horizontal="left"/>
      <protection/>
    </xf>
    <xf numFmtId="0" fontId="8" fillId="0" borderId="16" xfId="0" applyFont="1" applyFill="1" applyBorder="1" applyAlignment="1">
      <alignment horizontal="left"/>
    </xf>
    <xf numFmtId="164" fontId="6" fillId="0" borderId="11" xfId="0" applyNumberFormat="1" applyFont="1" applyFill="1" applyBorder="1" applyAlignment="1" applyProtection="1">
      <alignment horizontal="left"/>
      <protection/>
    </xf>
    <xf numFmtId="165" fontId="8" fillId="0" borderId="17" xfId="0" applyNumberFormat="1" applyFont="1" applyFill="1" applyBorder="1" applyAlignment="1" applyProtection="1">
      <alignment horizontal="left"/>
      <protection/>
    </xf>
    <xf numFmtId="164" fontId="8" fillId="0" borderId="17" xfId="0" applyNumberFormat="1" applyFont="1" applyFill="1" applyBorder="1" applyAlignment="1" applyProtection="1">
      <alignment horizontal="left"/>
      <protection/>
    </xf>
    <xf numFmtId="164" fontId="6" fillId="0" borderId="28" xfId="0" applyNumberFormat="1" applyFont="1" applyFill="1" applyBorder="1" applyAlignment="1" applyProtection="1">
      <alignment horizontal="left"/>
      <protection/>
    </xf>
    <xf numFmtId="164" fontId="8" fillId="0" borderId="23" xfId="0" applyNumberFormat="1" applyFont="1" applyFill="1" applyBorder="1" applyAlignment="1" applyProtection="1">
      <alignment horizontal="left"/>
      <protection/>
    </xf>
    <xf numFmtId="165" fontId="8" fillId="0" borderId="23" xfId="0" applyNumberFormat="1" applyFont="1" applyFill="1" applyBorder="1" applyAlignment="1" applyProtection="1">
      <alignment horizontal="left"/>
      <protection/>
    </xf>
    <xf numFmtId="164" fontId="6" fillId="0" borderId="29" xfId="0" applyNumberFormat="1" applyFont="1" applyFill="1" applyBorder="1" applyAlignment="1" applyProtection="1">
      <alignment horizontal="left"/>
      <protection/>
    </xf>
    <xf numFmtId="1" fontId="8" fillId="0" borderId="30" xfId="0" applyNumberFormat="1" applyFont="1" applyFill="1" applyBorder="1" applyAlignment="1" applyProtection="1">
      <alignment/>
      <protection/>
    </xf>
    <xf numFmtId="1" fontId="8" fillId="0" borderId="31" xfId="0" applyNumberFormat="1" applyFont="1" applyFill="1" applyBorder="1" applyAlignment="1" applyProtection="1">
      <alignment/>
      <protection/>
    </xf>
    <xf numFmtId="1" fontId="8" fillId="0" borderId="32" xfId="0" applyNumberFormat="1" applyFont="1" applyFill="1" applyBorder="1" applyAlignment="1" applyProtection="1">
      <alignment/>
      <protection/>
    </xf>
    <xf numFmtId="1" fontId="8" fillId="0" borderId="33" xfId="0" applyNumberFormat="1" applyFont="1" applyFill="1" applyBorder="1" applyAlignment="1" applyProtection="1">
      <alignment/>
      <protection/>
    </xf>
    <xf numFmtId="3" fontId="8" fillId="0" borderId="16" xfId="0" applyNumberFormat="1" applyFont="1" applyFill="1" applyBorder="1" applyAlignment="1" applyProtection="1">
      <alignment horizontal="right"/>
      <protection/>
    </xf>
    <xf numFmtId="3" fontId="8" fillId="0" borderId="13" xfId="0" applyNumberFormat="1" applyFont="1" applyFill="1" applyBorder="1" applyAlignment="1" applyProtection="1">
      <alignment horizontal="right"/>
      <protection/>
    </xf>
    <xf numFmtId="3" fontId="8" fillId="0" borderId="14" xfId="0" applyNumberFormat="1" applyFont="1" applyFill="1" applyBorder="1" applyAlignment="1" applyProtection="1">
      <alignment horizontal="right"/>
      <protection/>
    </xf>
    <xf numFmtId="3" fontId="8" fillId="0" borderId="13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 applyProtection="1">
      <alignment horizontal="right"/>
      <protection/>
    </xf>
    <xf numFmtId="3" fontId="8" fillId="0" borderId="16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 applyProtection="1">
      <alignment horizontal="right"/>
      <protection/>
    </xf>
    <xf numFmtId="3" fontId="8" fillId="0" borderId="17" xfId="0" applyNumberFormat="1" applyFont="1" applyFill="1" applyBorder="1" applyAlignment="1" applyProtection="1">
      <alignment horizontal="right"/>
      <protection/>
    </xf>
    <xf numFmtId="3" fontId="8" fillId="0" borderId="13" xfId="0" applyNumberFormat="1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Continuous"/>
    </xf>
    <xf numFmtId="0" fontId="4" fillId="0" borderId="35" xfId="0" applyFont="1" applyFill="1" applyBorder="1" applyAlignment="1">
      <alignment horizontal="centerContinuous"/>
    </xf>
    <xf numFmtId="0" fontId="4" fillId="0" borderId="36" xfId="0" applyFont="1" applyFill="1" applyBorder="1" applyAlignment="1">
      <alignment horizontal="centerContinuous"/>
    </xf>
    <xf numFmtId="1" fontId="3" fillId="0" borderId="24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3" fontId="4" fillId="0" borderId="37" xfId="48" applyNumberFormat="1" applyFont="1" applyBorder="1" applyAlignment="1">
      <alignment horizontal="centerContinuous"/>
      <protection/>
    </xf>
    <xf numFmtId="0" fontId="4" fillId="0" borderId="38" xfId="48" applyFont="1" applyBorder="1" applyAlignment="1">
      <alignment horizontal="centerContinuous"/>
      <protection/>
    </xf>
    <xf numFmtId="0" fontId="4" fillId="0" borderId="39" xfId="48" applyFont="1" applyBorder="1" applyAlignment="1">
      <alignment horizontal="centerContinuous"/>
      <protection/>
    </xf>
    <xf numFmtId="0" fontId="4" fillId="0" borderId="40" xfId="48" applyFont="1" applyBorder="1" applyAlignment="1">
      <alignment horizontal="centerContinuous"/>
      <protection/>
    </xf>
    <xf numFmtId="0" fontId="3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165" fontId="4" fillId="0" borderId="0" xfId="0" applyNumberFormat="1" applyFont="1" applyAlignment="1" applyProtection="1">
      <alignment horizontal="centerContinuous"/>
      <protection/>
    </xf>
    <xf numFmtId="165" fontId="12" fillId="0" borderId="0" xfId="0" applyNumberFormat="1" applyFont="1" applyAlignment="1" applyProtection="1">
      <alignment horizontal="right"/>
      <protection/>
    </xf>
    <xf numFmtId="0" fontId="3" fillId="0" borderId="41" xfId="0" applyFont="1" applyBorder="1" applyAlignment="1">
      <alignment/>
    </xf>
    <xf numFmtId="165" fontId="4" fillId="0" borderId="42" xfId="0" applyNumberFormat="1" applyFont="1" applyBorder="1" applyAlignment="1" applyProtection="1">
      <alignment horizontal="centerContinuous"/>
      <protection/>
    </xf>
    <xf numFmtId="0" fontId="3" fillId="0" borderId="43" xfId="0" applyFont="1" applyBorder="1" applyAlignment="1">
      <alignment horizontal="centerContinuous"/>
    </xf>
    <xf numFmtId="0" fontId="4" fillId="0" borderId="44" xfId="0" applyFont="1" applyBorder="1" applyAlignment="1">
      <alignment horizontal="center"/>
    </xf>
    <xf numFmtId="0" fontId="3" fillId="0" borderId="45" xfId="0" applyFont="1" applyBorder="1" applyAlignment="1">
      <alignment/>
    </xf>
    <xf numFmtId="165" fontId="4" fillId="0" borderId="46" xfId="0" applyNumberFormat="1" applyFont="1" applyBorder="1" applyAlignment="1" applyProtection="1">
      <alignment horizontal="center"/>
      <protection/>
    </xf>
    <xf numFmtId="165" fontId="4" fillId="0" borderId="45" xfId="0" applyNumberFormat="1" applyFont="1" applyBorder="1" applyAlignment="1" applyProtection="1">
      <alignment horizontal="center"/>
      <protection/>
    </xf>
    <xf numFmtId="0" fontId="3" fillId="0" borderId="47" xfId="0" applyFont="1" applyBorder="1" applyAlignment="1">
      <alignment/>
    </xf>
    <xf numFmtId="3" fontId="3" fillId="0" borderId="47" xfId="0" applyNumberFormat="1" applyFont="1" applyBorder="1" applyAlignment="1" applyProtection="1">
      <alignment/>
      <protection/>
    </xf>
    <xf numFmtId="0" fontId="4" fillId="0" borderId="47" xfId="0" applyFont="1" applyBorder="1" applyAlignment="1">
      <alignment/>
    </xf>
    <xf numFmtId="0" fontId="3" fillId="0" borderId="47" xfId="0" applyFont="1" applyBorder="1" applyAlignment="1">
      <alignment horizontal="right"/>
    </xf>
    <xf numFmtId="0" fontId="13" fillId="0" borderId="48" xfId="0" applyFont="1" applyBorder="1" applyAlignment="1">
      <alignment horizontal="right"/>
    </xf>
    <xf numFmtId="0" fontId="13" fillId="0" borderId="48" xfId="0" applyFont="1" applyBorder="1" applyAlignment="1">
      <alignment/>
    </xf>
    <xf numFmtId="3" fontId="4" fillId="0" borderId="43" xfId="0" applyNumberFormat="1" applyFont="1" applyBorder="1" applyAlignment="1" applyProtection="1">
      <alignment/>
      <protection/>
    </xf>
    <xf numFmtId="0" fontId="4" fillId="0" borderId="47" xfId="0" applyFont="1" applyBorder="1" applyAlignment="1">
      <alignment horizontal="right"/>
    </xf>
    <xf numFmtId="0" fontId="3" fillId="0" borderId="47" xfId="0" applyFont="1" applyBorder="1" applyAlignment="1">
      <alignment horizontal="left"/>
    </xf>
    <xf numFmtId="3" fontId="4" fillId="0" borderId="48" xfId="0" applyNumberFormat="1" applyFont="1" applyBorder="1" applyAlignment="1" applyProtection="1">
      <alignment/>
      <protection/>
    </xf>
    <xf numFmtId="0" fontId="13" fillId="0" borderId="45" xfId="0" applyFont="1" applyBorder="1" applyAlignment="1">
      <alignment horizontal="right"/>
    </xf>
    <xf numFmtId="0" fontId="13" fillId="0" borderId="45" xfId="0" applyFont="1" applyBorder="1" applyAlignment="1">
      <alignment/>
    </xf>
    <xf numFmtId="3" fontId="4" fillId="0" borderId="45" xfId="0" applyNumberFormat="1" applyFont="1" applyBorder="1" applyAlignment="1" applyProtection="1">
      <alignment/>
      <protection/>
    </xf>
    <xf numFmtId="3" fontId="4" fillId="0" borderId="47" xfId="0" applyNumberFormat="1" applyFont="1" applyBorder="1" applyAlignment="1" applyProtection="1">
      <alignment/>
      <protection/>
    </xf>
    <xf numFmtId="0" fontId="3" fillId="0" borderId="45" xfId="0" applyFont="1" applyBorder="1" applyAlignment="1">
      <alignment horizontal="right"/>
    </xf>
    <xf numFmtId="3" fontId="3" fillId="0" borderId="45" xfId="0" applyNumberFormat="1" applyFont="1" applyBorder="1" applyAlignment="1" applyProtection="1">
      <alignment/>
      <protection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>
      <alignment/>
    </xf>
    <xf numFmtId="0" fontId="3" fillId="0" borderId="49" xfId="0" applyFont="1" applyBorder="1" applyAlignment="1">
      <alignment/>
    </xf>
    <xf numFmtId="165" fontId="4" fillId="0" borderId="49" xfId="0" applyNumberFormat="1" applyFont="1" applyBorder="1" applyAlignment="1" applyProtection="1">
      <alignment horizontal="center"/>
      <protection/>
    </xf>
    <xf numFmtId="165" fontId="4" fillId="0" borderId="47" xfId="0" applyNumberFormat="1" applyFont="1" applyBorder="1" applyAlignment="1" applyProtection="1">
      <alignment horizontal="center"/>
      <protection/>
    </xf>
    <xf numFmtId="0" fontId="3" fillId="0" borderId="50" xfId="0" applyFont="1" applyBorder="1" applyAlignment="1">
      <alignment/>
    </xf>
    <xf numFmtId="3" fontId="3" fillId="0" borderId="45" xfId="0" applyNumberFormat="1" applyFont="1" applyFill="1" applyBorder="1" applyAlignment="1" applyProtection="1">
      <alignment/>
      <protection/>
    </xf>
    <xf numFmtId="3" fontId="4" fillId="0" borderId="45" xfId="0" applyNumberFormat="1" applyFont="1" applyFill="1" applyBorder="1" applyAlignment="1" applyProtection="1">
      <alignment/>
      <protection/>
    </xf>
    <xf numFmtId="3" fontId="3" fillId="0" borderId="0" xfId="0" applyNumberFormat="1" applyFont="1" applyAlignment="1">
      <alignment/>
    </xf>
    <xf numFmtId="165" fontId="4" fillId="0" borderId="51" xfId="0" applyNumberFormat="1" applyFont="1" applyBorder="1" applyAlignment="1" applyProtection="1">
      <alignment horizontal="center"/>
      <protection/>
    </xf>
    <xf numFmtId="0" fontId="4" fillId="0" borderId="51" xfId="0" applyFont="1" applyBorder="1" applyAlignment="1">
      <alignment horizontal="center"/>
    </xf>
    <xf numFmtId="0" fontId="9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165" fontId="5" fillId="0" borderId="0" xfId="0" applyNumberFormat="1" applyFont="1" applyFill="1" applyBorder="1" applyAlignment="1" applyProtection="1">
      <alignment horizontal="right"/>
      <protection/>
    </xf>
    <xf numFmtId="166" fontId="5" fillId="0" borderId="0" xfId="0" applyNumberFormat="1" applyFont="1" applyFill="1" applyBorder="1" applyAlignment="1" applyProtection="1">
      <alignment horizontal="right"/>
      <protection/>
    </xf>
    <xf numFmtId="165" fontId="14" fillId="0" borderId="0" xfId="0" applyNumberFormat="1" applyFont="1" applyFill="1" applyBorder="1" applyAlignment="1" applyProtection="1">
      <alignment horizontal="right"/>
      <protection/>
    </xf>
    <xf numFmtId="166" fontId="14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Font="1" applyBorder="1" applyAlignment="1">
      <alignment horizontal="centerContinuous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14" fillId="0" borderId="54" xfId="0" applyFont="1" applyBorder="1" applyAlignment="1">
      <alignment/>
    </xf>
    <xf numFmtId="165" fontId="5" fillId="0" borderId="0" xfId="0" applyNumberFormat="1" applyFont="1" applyBorder="1" applyAlignment="1" applyProtection="1">
      <alignment horizontal="center"/>
      <protection/>
    </xf>
    <xf numFmtId="0" fontId="14" fillId="34" borderId="54" xfId="0" applyFont="1" applyFill="1" applyBorder="1" applyAlignment="1">
      <alignment/>
    </xf>
    <xf numFmtId="0" fontId="14" fillId="34" borderId="55" xfId="0" applyFont="1" applyFill="1" applyBorder="1" applyAlignment="1" applyProtection="1">
      <alignment/>
      <protection/>
    </xf>
    <xf numFmtId="0" fontId="14" fillId="0" borderId="56" xfId="0" applyFont="1" applyFill="1" applyBorder="1" applyAlignment="1">
      <alignment/>
    </xf>
    <xf numFmtId="0" fontId="14" fillId="0" borderId="57" xfId="0" applyFont="1" applyFill="1" applyBorder="1" applyAlignment="1" applyProtection="1">
      <alignment/>
      <protection/>
    </xf>
    <xf numFmtId="0" fontId="14" fillId="0" borderId="56" xfId="0" applyFont="1" applyBorder="1" applyAlignment="1">
      <alignment/>
    </xf>
    <xf numFmtId="0" fontId="14" fillId="0" borderId="56" xfId="0" applyFont="1" applyBorder="1" applyAlignment="1">
      <alignment horizontal="right"/>
    </xf>
    <xf numFmtId="0" fontId="14" fillId="0" borderId="57" xfId="0" applyFont="1" applyBorder="1" applyAlignment="1" applyProtection="1">
      <alignment/>
      <protection/>
    </xf>
    <xf numFmtId="0" fontId="14" fillId="34" borderId="55" xfId="0" applyFont="1" applyFill="1" applyBorder="1" applyAlignment="1" applyProtection="1">
      <alignment horizontal="left"/>
      <protection/>
    </xf>
    <xf numFmtId="0" fontId="14" fillId="34" borderId="58" xfId="0" applyFont="1" applyFill="1" applyBorder="1" applyAlignment="1">
      <alignment/>
    </xf>
    <xf numFmtId="0" fontId="14" fillId="0" borderId="59" xfId="0" applyFont="1" applyBorder="1" applyAlignment="1">
      <alignment/>
    </xf>
    <xf numFmtId="0" fontId="14" fillId="0" borderId="52" xfId="0" applyFont="1" applyBorder="1" applyAlignment="1">
      <alignment/>
    </xf>
    <xf numFmtId="0" fontId="14" fillId="0" borderId="60" xfId="0" applyFont="1" applyBorder="1" applyAlignment="1">
      <alignment/>
    </xf>
    <xf numFmtId="0" fontId="14" fillId="0" borderId="61" xfId="0" applyFont="1" applyBorder="1" applyAlignment="1">
      <alignment/>
    </xf>
    <xf numFmtId="0" fontId="14" fillId="0" borderId="61" xfId="0" applyFont="1" applyBorder="1" applyAlignment="1" applyProtection="1">
      <alignment/>
      <protection/>
    </xf>
    <xf numFmtId="0" fontId="14" fillId="0" borderId="0" xfId="0" applyFont="1" applyBorder="1" applyAlignment="1">
      <alignment/>
    </xf>
    <xf numFmtId="0" fontId="14" fillId="0" borderId="0" xfId="0" applyFont="1" applyBorder="1" applyAlignment="1" applyProtection="1">
      <alignment/>
      <protection/>
    </xf>
    <xf numFmtId="0" fontId="5" fillId="0" borderId="61" xfId="0" applyFont="1" applyBorder="1" applyAlignment="1">
      <alignment/>
    </xf>
    <xf numFmtId="0" fontId="5" fillId="0" borderId="0" xfId="0" applyFont="1" applyBorder="1" applyAlignment="1">
      <alignment/>
    </xf>
    <xf numFmtId="165" fontId="14" fillId="0" borderId="0" xfId="0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3" fontId="14" fillId="0" borderId="53" xfId="0" applyNumberFormat="1" applyFont="1" applyBorder="1" applyAlignment="1" applyProtection="1">
      <alignment horizontal="right"/>
      <protection/>
    </xf>
    <xf numFmtId="3" fontId="5" fillId="34" borderId="53" xfId="0" applyNumberFormat="1" applyFont="1" applyFill="1" applyBorder="1" applyAlignment="1" applyProtection="1">
      <alignment horizontal="right"/>
      <protection/>
    </xf>
    <xf numFmtId="3" fontId="5" fillId="0" borderId="53" xfId="0" applyNumberFormat="1" applyFont="1" applyFill="1" applyBorder="1" applyAlignment="1" applyProtection="1">
      <alignment horizontal="right"/>
      <protection/>
    </xf>
    <xf numFmtId="3" fontId="14" fillId="0" borderId="62" xfId="0" applyNumberFormat="1" applyFont="1" applyFill="1" applyBorder="1" applyAlignment="1" applyProtection="1">
      <alignment horizontal="right"/>
      <protection/>
    </xf>
    <xf numFmtId="3" fontId="5" fillId="34" borderId="62" xfId="0" applyNumberFormat="1" applyFont="1" applyFill="1" applyBorder="1" applyAlignment="1" applyProtection="1">
      <alignment horizontal="right"/>
      <protection/>
    </xf>
    <xf numFmtId="3" fontId="5" fillId="0" borderId="63" xfId="0" applyNumberFormat="1" applyFont="1" applyBorder="1" applyAlignment="1" applyProtection="1">
      <alignment horizontal="right"/>
      <protection/>
    </xf>
    <xf numFmtId="3" fontId="14" fillId="0" borderId="61" xfId="0" applyNumberFormat="1" applyFont="1" applyBorder="1" applyAlignment="1" applyProtection="1">
      <alignment horizontal="right"/>
      <protection/>
    </xf>
    <xf numFmtId="3" fontId="14" fillId="0" borderId="0" xfId="0" applyNumberFormat="1" applyFont="1" applyBorder="1" applyAlignment="1" applyProtection="1">
      <alignment horizontal="right"/>
      <protection/>
    </xf>
    <xf numFmtId="3" fontId="14" fillId="0" borderId="0" xfId="0" applyNumberFormat="1" applyFont="1" applyBorder="1" applyAlignment="1">
      <alignment horizontal="centerContinuous"/>
    </xf>
    <xf numFmtId="3" fontId="14" fillId="0" borderId="0" xfId="0" applyNumberFormat="1" applyFont="1" applyAlignment="1">
      <alignment horizontal="centerContinuous"/>
    </xf>
    <xf numFmtId="3" fontId="14" fillId="0" borderId="0" xfId="0" applyNumberFormat="1" applyFont="1" applyAlignment="1">
      <alignment/>
    </xf>
    <xf numFmtId="3" fontId="5" fillId="0" borderId="53" xfId="0" applyNumberFormat="1" applyFont="1" applyBorder="1" applyAlignment="1" applyProtection="1">
      <alignment horizontal="center"/>
      <protection/>
    </xf>
    <xf numFmtId="3" fontId="14" fillId="0" borderId="62" xfId="0" applyNumberFormat="1" applyFont="1" applyBorder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Fill="1" applyBorder="1" applyAlignment="1" applyProtection="1">
      <alignment/>
      <protection/>
    </xf>
    <xf numFmtId="3" fontId="14" fillId="0" borderId="0" xfId="0" applyNumberFormat="1" applyFont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14" fillId="0" borderId="0" xfId="0" applyNumberFormat="1" applyFont="1" applyFill="1" applyAlignment="1">
      <alignment/>
    </xf>
    <xf numFmtId="165" fontId="14" fillId="0" borderId="0" xfId="0" applyNumberFormat="1" applyFont="1" applyAlignment="1">
      <alignment/>
    </xf>
    <xf numFmtId="0" fontId="14" fillId="0" borderId="55" xfId="0" applyFont="1" applyBorder="1" applyAlignment="1" applyProtection="1">
      <alignment/>
      <protection/>
    </xf>
    <xf numFmtId="0" fontId="14" fillId="0" borderId="59" xfId="0" applyFont="1" applyBorder="1" applyAlignment="1" applyProtection="1">
      <alignment/>
      <protection/>
    </xf>
    <xf numFmtId="0" fontId="14" fillId="0" borderId="54" xfId="0" applyFont="1" applyFill="1" applyBorder="1" applyAlignment="1">
      <alignment/>
    </xf>
    <xf numFmtId="0" fontId="14" fillId="0" borderId="55" xfId="0" applyFont="1" applyFill="1" applyBorder="1" applyAlignment="1" applyProtection="1">
      <alignment/>
      <protection/>
    </xf>
    <xf numFmtId="0" fontId="14" fillId="0" borderId="64" xfId="0" applyFont="1" applyBorder="1" applyAlignment="1" applyProtection="1">
      <alignment/>
      <protection/>
    </xf>
    <xf numFmtId="0" fontId="14" fillId="0" borderId="55" xfId="0" applyFont="1" applyBorder="1" applyAlignment="1" applyProtection="1">
      <alignment horizontal="left"/>
      <protection/>
    </xf>
    <xf numFmtId="0" fontId="14" fillId="0" borderId="65" xfId="0" applyFont="1" applyFill="1" applyBorder="1" applyAlignment="1">
      <alignment/>
    </xf>
    <xf numFmtId="0" fontId="14" fillId="0" borderId="0" xfId="0" applyFont="1" applyAlignment="1" applyProtection="1">
      <alignment/>
      <protection/>
    </xf>
    <xf numFmtId="3" fontId="14" fillId="0" borderId="53" xfId="0" applyNumberFormat="1" applyFont="1" applyFill="1" applyBorder="1" applyAlignment="1" applyProtection="1">
      <alignment horizontal="right"/>
      <protection/>
    </xf>
    <xf numFmtId="3" fontId="14" fillId="0" borderId="66" xfId="0" applyNumberFormat="1" applyFont="1" applyBorder="1" applyAlignment="1" applyProtection="1">
      <alignment horizontal="right"/>
      <protection/>
    </xf>
    <xf numFmtId="3" fontId="5" fillId="0" borderId="53" xfId="0" applyNumberFormat="1" applyFont="1" applyBorder="1" applyAlignment="1" applyProtection="1">
      <alignment horizontal="right"/>
      <protection/>
    </xf>
    <xf numFmtId="3" fontId="5" fillId="0" borderId="66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Alignment="1" applyProtection="1">
      <alignment/>
      <protection/>
    </xf>
    <xf numFmtId="0" fontId="9" fillId="0" borderId="0" xfId="0" applyFont="1" applyAlignment="1">
      <alignment/>
    </xf>
    <xf numFmtId="0" fontId="15" fillId="0" borderId="0" xfId="48" applyFont="1">
      <alignment/>
      <protection/>
    </xf>
    <xf numFmtId="1" fontId="15" fillId="0" borderId="31" xfId="48" applyNumberFormat="1" applyFont="1" applyBorder="1" applyAlignment="1">
      <alignment horizontal="center"/>
      <protection/>
    </xf>
    <xf numFmtId="1" fontId="15" fillId="0" borderId="52" xfId="48" applyNumberFormat="1" applyFont="1" applyBorder="1" applyAlignment="1">
      <alignment horizontal="center"/>
      <protection/>
    </xf>
    <xf numFmtId="49" fontId="15" fillId="0" borderId="67" xfId="48" applyNumberFormat="1" applyFont="1" applyBorder="1" applyAlignment="1">
      <alignment horizontal="left"/>
      <protection/>
    </xf>
    <xf numFmtId="3" fontId="15" fillId="0" borderId="31" xfId="48" applyNumberFormat="1" applyFont="1" applyBorder="1">
      <alignment/>
      <protection/>
    </xf>
    <xf numFmtId="3" fontId="15" fillId="0" borderId="52" xfId="48" applyNumberFormat="1" applyFont="1" applyBorder="1">
      <alignment/>
      <protection/>
    </xf>
    <xf numFmtId="1" fontId="15" fillId="0" borderId="68" xfId="48" applyNumberFormat="1" applyFont="1" applyBorder="1" applyAlignment="1">
      <alignment horizontal="center"/>
      <protection/>
    </xf>
    <xf numFmtId="1" fontId="15" fillId="0" borderId="54" xfId="48" applyNumberFormat="1" applyFont="1" applyBorder="1" applyAlignment="1">
      <alignment horizontal="center"/>
      <protection/>
    </xf>
    <xf numFmtId="49" fontId="15" fillId="0" borderId="58" xfId="48" applyNumberFormat="1" applyFont="1" applyBorder="1" applyAlignment="1">
      <alignment horizontal="left"/>
      <protection/>
    </xf>
    <xf numFmtId="3" fontId="15" fillId="0" borderId="54" xfId="48" applyNumberFormat="1" applyFont="1" applyFill="1" applyBorder="1">
      <alignment/>
      <protection/>
    </xf>
    <xf numFmtId="3" fontId="15" fillId="0" borderId="68" xfId="48" applyNumberFormat="1" applyFont="1" applyBorder="1">
      <alignment/>
      <protection/>
    </xf>
    <xf numFmtId="1" fontId="16" fillId="34" borderId="68" xfId="48" applyNumberFormat="1" applyFont="1" applyFill="1" applyBorder="1" applyAlignment="1">
      <alignment horizontal="left"/>
      <protection/>
    </xf>
    <xf numFmtId="1" fontId="16" fillId="34" borderId="54" xfId="48" applyNumberFormat="1" applyFont="1" applyFill="1" applyBorder="1" applyAlignment="1">
      <alignment horizontal="left"/>
      <protection/>
    </xf>
    <xf numFmtId="1" fontId="15" fillId="34" borderId="54" xfId="48" applyNumberFormat="1" applyFont="1" applyFill="1" applyBorder="1" applyAlignment="1">
      <alignment horizontal="center"/>
      <protection/>
    </xf>
    <xf numFmtId="49" fontId="15" fillId="34" borderId="58" xfId="48" applyNumberFormat="1" applyFont="1" applyFill="1" applyBorder="1" applyAlignment="1">
      <alignment horizontal="left"/>
      <protection/>
    </xf>
    <xf numFmtId="3" fontId="16" fillId="34" borderId="68" xfId="48" applyNumberFormat="1" applyFont="1" applyFill="1" applyBorder="1">
      <alignment/>
      <protection/>
    </xf>
    <xf numFmtId="3" fontId="16" fillId="34" borderId="54" xfId="48" applyNumberFormat="1" applyFont="1" applyFill="1" applyBorder="1">
      <alignment/>
      <protection/>
    </xf>
    <xf numFmtId="1" fontId="15" fillId="0" borderId="69" xfId="48" applyNumberFormat="1" applyFont="1" applyBorder="1" applyAlignment="1">
      <alignment horizontal="center"/>
      <protection/>
    </xf>
    <xf numFmtId="1" fontId="16" fillId="0" borderId="70" xfId="48" applyNumberFormat="1" applyFont="1" applyBorder="1" applyAlignment="1">
      <alignment horizontal="left"/>
      <protection/>
    </xf>
    <xf numFmtId="1" fontId="15" fillId="0" borderId="70" xfId="48" applyNumberFormat="1" applyFont="1" applyBorder="1" applyAlignment="1">
      <alignment horizontal="center"/>
      <protection/>
    </xf>
    <xf numFmtId="49" fontId="15" fillId="0" borderId="71" xfId="48" applyNumberFormat="1" applyFont="1" applyBorder="1" applyAlignment="1">
      <alignment horizontal="left"/>
      <protection/>
    </xf>
    <xf numFmtId="3" fontId="16" fillId="0" borderId="69" xfId="48" applyNumberFormat="1" applyFont="1" applyBorder="1">
      <alignment/>
      <protection/>
    </xf>
    <xf numFmtId="3" fontId="16" fillId="0" borderId="70" xfId="48" applyNumberFormat="1" applyFont="1" applyFill="1" applyBorder="1">
      <alignment/>
      <protection/>
    </xf>
    <xf numFmtId="3" fontId="16" fillId="0" borderId="72" xfId="48" applyNumberFormat="1" applyFont="1" applyFill="1" applyBorder="1">
      <alignment/>
      <protection/>
    </xf>
    <xf numFmtId="1" fontId="16" fillId="0" borderId="73" xfId="48" applyNumberFormat="1" applyFont="1" applyBorder="1" applyAlignment="1">
      <alignment horizontal="left"/>
      <protection/>
    </xf>
    <xf numFmtId="1" fontId="15" fillId="0" borderId="74" xfId="48" applyNumberFormat="1" applyFont="1" applyBorder="1" applyAlignment="1">
      <alignment horizontal="center"/>
      <protection/>
    </xf>
    <xf numFmtId="49" fontId="15" fillId="0" borderId="75" xfId="48" applyNumberFormat="1" applyFont="1" applyBorder="1" applyAlignment="1">
      <alignment horizontal="left"/>
      <protection/>
    </xf>
    <xf numFmtId="3" fontId="16" fillId="0" borderId="73" xfId="48" applyNumberFormat="1" applyFont="1" applyBorder="1">
      <alignment/>
      <protection/>
    </xf>
    <xf numFmtId="3" fontId="16" fillId="0" borderId="74" xfId="48" applyNumberFormat="1" applyFont="1" applyFill="1" applyBorder="1">
      <alignment/>
      <protection/>
    </xf>
    <xf numFmtId="3" fontId="16" fillId="0" borderId="76" xfId="48" applyNumberFormat="1" applyFont="1" applyFill="1" applyBorder="1">
      <alignment/>
      <protection/>
    </xf>
    <xf numFmtId="1" fontId="16" fillId="0" borderId="31" xfId="48" applyNumberFormat="1" applyFont="1" applyBorder="1" applyAlignment="1">
      <alignment horizontal="left"/>
      <protection/>
    </xf>
    <xf numFmtId="3" fontId="16" fillId="0" borderId="31" xfId="48" applyNumberFormat="1" applyFont="1" applyBorder="1">
      <alignment/>
      <protection/>
    </xf>
    <xf numFmtId="3" fontId="16" fillId="0" borderId="52" xfId="48" applyNumberFormat="1" applyFont="1" applyFill="1" applyBorder="1">
      <alignment/>
      <protection/>
    </xf>
    <xf numFmtId="1" fontId="16" fillId="0" borderId="54" xfId="48" applyNumberFormat="1" applyFont="1" applyBorder="1" applyAlignment="1">
      <alignment horizontal="left"/>
      <protection/>
    </xf>
    <xf numFmtId="3" fontId="16" fillId="0" borderId="68" xfId="48" applyNumberFormat="1" applyFont="1" applyBorder="1">
      <alignment/>
      <protection/>
    </xf>
    <xf numFmtId="3" fontId="16" fillId="0" borderId="54" xfId="48" applyNumberFormat="1" applyFont="1" applyFill="1" applyBorder="1">
      <alignment/>
      <protection/>
    </xf>
    <xf numFmtId="1" fontId="16" fillId="0" borderId="77" xfId="48" applyNumberFormat="1" applyFont="1" applyBorder="1" applyAlignment="1">
      <alignment horizontal="left"/>
      <protection/>
    </xf>
    <xf numFmtId="1" fontId="15" fillId="0" borderId="60" xfId="48" applyNumberFormat="1" applyFont="1" applyBorder="1" applyAlignment="1">
      <alignment horizontal="center"/>
      <protection/>
    </xf>
    <xf numFmtId="49" fontId="15" fillId="0" borderId="78" xfId="48" applyNumberFormat="1" applyFont="1" applyBorder="1" applyAlignment="1">
      <alignment horizontal="left"/>
      <protection/>
    </xf>
    <xf numFmtId="3" fontId="16" fillId="0" borderId="77" xfId="48" applyNumberFormat="1" applyFont="1" applyBorder="1">
      <alignment/>
      <protection/>
    </xf>
    <xf numFmtId="3" fontId="16" fillId="0" borderId="60" xfId="48" applyNumberFormat="1" applyFont="1" applyFill="1" applyBorder="1">
      <alignment/>
      <protection/>
    </xf>
    <xf numFmtId="3" fontId="15" fillId="0" borderId="52" xfId="48" applyNumberFormat="1" applyFont="1" applyFill="1" applyBorder="1">
      <alignment/>
      <protection/>
    </xf>
    <xf numFmtId="1" fontId="15" fillId="0" borderId="68" xfId="48" applyNumberFormat="1" applyFont="1" applyFill="1" applyBorder="1" applyAlignment="1">
      <alignment horizontal="center"/>
      <protection/>
    </xf>
    <xf numFmtId="1" fontId="16" fillId="0" borderId="54" xfId="48" applyNumberFormat="1" applyFont="1" applyFill="1" applyBorder="1" applyAlignment="1">
      <alignment horizontal="left"/>
      <protection/>
    </xf>
    <xf numFmtId="1" fontId="15" fillId="0" borderId="54" xfId="48" applyNumberFormat="1" applyFont="1" applyFill="1" applyBorder="1" applyAlignment="1">
      <alignment horizontal="center"/>
      <protection/>
    </xf>
    <xf numFmtId="49" fontId="15" fillId="0" borderId="58" xfId="48" applyNumberFormat="1" applyFont="1" applyFill="1" applyBorder="1" applyAlignment="1">
      <alignment horizontal="left"/>
      <protection/>
    </xf>
    <xf numFmtId="3" fontId="16" fillId="0" borderId="68" xfId="48" applyNumberFormat="1" applyFont="1" applyFill="1" applyBorder="1">
      <alignment/>
      <protection/>
    </xf>
    <xf numFmtId="1" fontId="16" fillId="0" borderId="79" xfId="48" applyNumberFormat="1" applyFont="1" applyBorder="1" applyAlignment="1">
      <alignment horizontal="left"/>
      <protection/>
    </xf>
    <xf numFmtId="1" fontId="15" fillId="0" borderId="65" xfId="48" applyNumberFormat="1" applyFont="1" applyBorder="1" applyAlignment="1">
      <alignment horizontal="center"/>
      <protection/>
    </xf>
    <xf numFmtId="49" fontId="15" fillId="0" borderId="80" xfId="48" applyNumberFormat="1" applyFont="1" applyBorder="1" applyAlignment="1">
      <alignment horizontal="left"/>
      <protection/>
    </xf>
    <xf numFmtId="3" fontId="16" fillId="0" borderId="79" xfId="48" applyNumberFormat="1" applyFont="1" applyBorder="1">
      <alignment/>
      <protection/>
    </xf>
    <xf numFmtId="3" fontId="16" fillId="0" borderId="65" xfId="48" applyNumberFormat="1" applyFont="1" applyFill="1" applyBorder="1">
      <alignment/>
      <protection/>
    </xf>
    <xf numFmtId="3" fontId="16" fillId="0" borderId="81" xfId="48" applyNumberFormat="1" applyFont="1" applyFill="1" applyBorder="1">
      <alignment/>
      <protection/>
    </xf>
    <xf numFmtId="1" fontId="15" fillId="0" borderId="0" xfId="48" applyNumberFormat="1" applyFont="1" applyAlignment="1">
      <alignment horizontal="left"/>
      <protection/>
    </xf>
    <xf numFmtId="49" fontId="15" fillId="0" borderId="0" xfId="48" applyNumberFormat="1" applyFont="1" applyAlignment="1">
      <alignment horizontal="left"/>
      <protection/>
    </xf>
    <xf numFmtId="3" fontId="15" fillId="0" borderId="0" xfId="48" applyNumberFormat="1" applyFont="1">
      <alignment/>
      <protection/>
    </xf>
    <xf numFmtId="0" fontId="9" fillId="0" borderId="0" xfId="47" applyFont="1" applyAlignment="1">
      <alignment horizontal="centerContinuous"/>
      <protection/>
    </xf>
    <xf numFmtId="0" fontId="14" fillId="0" borderId="0" xfId="47" applyFont="1">
      <alignment/>
      <protection/>
    </xf>
    <xf numFmtId="0" fontId="14" fillId="0" borderId="0" xfId="47" applyFont="1" applyBorder="1">
      <alignment/>
      <protection/>
    </xf>
    <xf numFmtId="0" fontId="14" fillId="0" borderId="0" xfId="47" applyFont="1" applyAlignment="1">
      <alignment/>
      <protection/>
    </xf>
    <xf numFmtId="0" fontId="14" fillId="0" borderId="0" xfId="47" applyFont="1" applyAlignment="1">
      <alignment horizontal="centerContinuous"/>
      <protection/>
    </xf>
    <xf numFmtId="0" fontId="14" fillId="0" borderId="0" xfId="47" applyFont="1" applyBorder="1" applyAlignment="1">
      <alignment horizontal="centerContinuous"/>
      <protection/>
    </xf>
    <xf numFmtId="0" fontId="5" fillId="0" borderId="82" xfId="47" applyFont="1" applyBorder="1" applyAlignment="1">
      <alignment horizontal="centerContinuous"/>
      <protection/>
    </xf>
    <xf numFmtId="0" fontId="5" fillId="0" borderId="83" xfId="47" applyFont="1" applyBorder="1" applyAlignment="1">
      <alignment horizontal="centerContinuous"/>
      <protection/>
    </xf>
    <xf numFmtId="0" fontId="5" fillId="0" borderId="84" xfId="47" applyFont="1" applyBorder="1" applyAlignment="1">
      <alignment horizontal="centerContinuous"/>
      <protection/>
    </xf>
    <xf numFmtId="0" fontId="5" fillId="0" borderId="85" xfId="47" applyFont="1" applyBorder="1" applyAlignment="1">
      <alignment horizontal="centerContinuous"/>
      <protection/>
    </xf>
    <xf numFmtId="0" fontId="5" fillId="0" borderId="0" xfId="47" applyFont="1" applyBorder="1" applyAlignment="1">
      <alignment horizontal="center"/>
      <protection/>
    </xf>
    <xf numFmtId="0" fontId="14" fillId="0" borderId="31" xfId="47" applyFont="1" applyBorder="1">
      <alignment/>
      <protection/>
    </xf>
    <xf numFmtId="0" fontId="14" fillId="0" borderId="67" xfId="47" applyFont="1" applyBorder="1">
      <alignment/>
      <protection/>
    </xf>
    <xf numFmtId="3" fontId="14" fillId="0" borderId="30" xfId="47" applyNumberFormat="1" applyFont="1" applyBorder="1">
      <alignment/>
      <protection/>
    </xf>
    <xf numFmtId="3" fontId="14" fillId="0" borderId="86" xfId="47" applyNumberFormat="1" applyFont="1" applyBorder="1">
      <alignment/>
      <protection/>
    </xf>
    <xf numFmtId="3" fontId="14" fillId="0" borderId="22" xfId="47" applyNumberFormat="1" applyFont="1" applyBorder="1">
      <alignment/>
      <protection/>
    </xf>
    <xf numFmtId="166" fontId="14" fillId="0" borderId="0" xfId="47" applyNumberFormat="1" applyFont="1" applyBorder="1">
      <alignment/>
      <protection/>
    </xf>
    <xf numFmtId="0" fontId="14" fillId="0" borderId="68" xfId="47" applyFont="1" applyBorder="1">
      <alignment/>
      <protection/>
    </xf>
    <xf numFmtId="0" fontId="14" fillId="0" borderId="58" xfId="47" applyFont="1" applyBorder="1">
      <alignment/>
      <protection/>
    </xf>
    <xf numFmtId="3" fontId="14" fillId="0" borderId="68" xfId="47" applyNumberFormat="1" applyFont="1" applyBorder="1">
      <alignment/>
      <protection/>
    </xf>
    <xf numFmtId="3" fontId="14" fillId="0" borderId="54" xfId="47" applyNumberFormat="1" applyFont="1" applyBorder="1">
      <alignment/>
      <protection/>
    </xf>
    <xf numFmtId="3" fontId="14" fillId="0" borderId="15" xfId="47" applyNumberFormat="1" applyFont="1" applyBorder="1">
      <alignment/>
      <protection/>
    </xf>
    <xf numFmtId="4" fontId="14" fillId="0" borderId="0" xfId="47" applyNumberFormat="1" applyFont="1" applyBorder="1">
      <alignment/>
      <protection/>
    </xf>
    <xf numFmtId="3" fontId="14" fillId="0" borderId="54" xfId="47" applyNumberFormat="1" applyFont="1" applyFill="1" applyBorder="1">
      <alignment/>
      <protection/>
    </xf>
    <xf numFmtId="0" fontId="14" fillId="0" borderId="68" xfId="47" applyFont="1" applyBorder="1" applyAlignment="1">
      <alignment horizontal="left"/>
      <protection/>
    </xf>
    <xf numFmtId="0" fontId="5" fillId="0" borderId="32" xfId="47" applyFont="1" applyBorder="1">
      <alignment/>
      <protection/>
    </xf>
    <xf numFmtId="0" fontId="5" fillId="0" borderId="87" xfId="47" applyFont="1" applyBorder="1">
      <alignment/>
      <protection/>
    </xf>
    <xf numFmtId="3" fontId="5" fillId="0" borderId="32" xfId="47" applyNumberFormat="1" applyFont="1" applyBorder="1">
      <alignment/>
      <protection/>
    </xf>
    <xf numFmtId="3" fontId="5" fillId="0" borderId="88" xfId="47" applyNumberFormat="1" applyFont="1" applyBorder="1">
      <alignment/>
      <protection/>
    </xf>
    <xf numFmtId="3" fontId="5" fillId="0" borderId="20" xfId="47" applyNumberFormat="1" applyFont="1" applyBorder="1">
      <alignment/>
      <protection/>
    </xf>
    <xf numFmtId="4" fontId="5" fillId="0" borderId="0" xfId="47" applyNumberFormat="1" applyFont="1" applyBorder="1">
      <alignment/>
      <protection/>
    </xf>
    <xf numFmtId="0" fontId="14" fillId="0" borderId="31" xfId="0" applyFont="1" applyBorder="1" applyAlignment="1">
      <alignment horizontal="center"/>
    </xf>
    <xf numFmtId="3" fontId="14" fillId="0" borderId="86" xfId="0" applyNumberFormat="1" applyFont="1" applyBorder="1" applyAlignment="1">
      <alignment/>
    </xf>
    <xf numFmtId="3" fontId="14" fillId="0" borderId="22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0" fontId="14" fillId="0" borderId="68" xfId="0" applyFont="1" applyBorder="1" applyAlignment="1">
      <alignment horizontal="center"/>
    </xf>
    <xf numFmtId="3" fontId="14" fillId="0" borderId="15" xfId="0" applyNumberFormat="1" applyFont="1" applyBorder="1" applyAlignment="1">
      <alignment/>
    </xf>
    <xf numFmtId="0" fontId="14" fillId="0" borderId="68" xfId="0" applyFont="1" applyBorder="1" applyAlignment="1">
      <alignment/>
    </xf>
    <xf numFmtId="0" fontId="14" fillId="0" borderId="32" xfId="0" applyFont="1" applyBorder="1" applyAlignment="1">
      <alignment/>
    </xf>
    <xf numFmtId="3" fontId="5" fillId="0" borderId="88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82" xfId="0" applyFont="1" applyBorder="1" applyAlignment="1">
      <alignment horizontal="centerContinuous"/>
    </xf>
    <xf numFmtId="0" fontId="5" fillId="0" borderId="83" xfId="0" applyFont="1" applyBorder="1" applyAlignment="1">
      <alignment horizontal="centerContinuous"/>
    </xf>
    <xf numFmtId="0" fontId="5" fillId="0" borderId="84" xfId="0" applyFont="1" applyBorder="1" applyAlignment="1">
      <alignment horizontal="centerContinuous"/>
    </xf>
    <xf numFmtId="0" fontId="5" fillId="0" borderId="85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14" fillId="0" borderId="31" xfId="0" applyFont="1" applyBorder="1" applyAlignment="1">
      <alignment/>
    </xf>
    <xf numFmtId="0" fontId="14" fillId="0" borderId="67" xfId="0" applyFont="1" applyBorder="1" applyAlignment="1">
      <alignment/>
    </xf>
    <xf numFmtId="3" fontId="14" fillId="0" borderId="30" xfId="0" applyNumberFormat="1" applyFont="1" applyBorder="1" applyAlignment="1">
      <alignment/>
    </xf>
    <xf numFmtId="0" fontId="14" fillId="0" borderId="58" xfId="0" applyFont="1" applyBorder="1" applyAlignment="1">
      <alignment/>
    </xf>
    <xf numFmtId="3" fontId="14" fillId="0" borderId="68" xfId="0" applyNumberFormat="1" applyFont="1" applyBorder="1" applyAlignment="1">
      <alignment/>
    </xf>
    <xf numFmtId="3" fontId="14" fillId="0" borderId="54" xfId="0" applyNumberFormat="1" applyFont="1" applyBorder="1" applyAlignment="1">
      <alignment/>
    </xf>
    <xf numFmtId="0" fontId="5" fillId="0" borderId="32" xfId="0" applyFont="1" applyBorder="1" applyAlignment="1">
      <alignment/>
    </xf>
    <xf numFmtId="0" fontId="5" fillId="0" borderId="87" xfId="0" applyFont="1" applyBorder="1" applyAlignment="1">
      <alignment/>
    </xf>
    <xf numFmtId="3" fontId="5" fillId="0" borderId="32" xfId="0" applyNumberFormat="1" applyFont="1" applyBorder="1" applyAlignment="1">
      <alignment/>
    </xf>
    <xf numFmtId="1" fontId="16" fillId="0" borderId="68" xfId="48" applyNumberFormat="1" applyFont="1" applyFill="1" applyBorder="1" applyAlignment="1">
      <alignment horizontal="left"/>
      <protection/>
    </xf>
    <xf numFmtId="3" fontId="15" fillId="0" borderId="54" xfId="48" applyNumberFormat="1" applyFont="1" applyBorder="1">
      <alignment/>
      <protection/>
    </xf>
    <xf numFmtId="3" fontId="16" fillId="0" borderId="70" xfId="48" applyNumberFormat="1" applyFont="1" applyBorder="1">
      <alignment/>
      <protection/>
    </xf>
    <xf numFmtId="3" fontId="16" fillId="0" borderId="74" xfId="48" applyNumberFormat="1" applyFont="1" applyBorder="1">
      <alignment/>
      <protection/>
    </xf>
    <xf numFmtId="3" fontId="16" fillId="0" borderId="52" xfId="48" applyNumberFormat="1" applyFont="1" applyBorder="1">
      <alignment/>
      <protection/>
    </xf>
    <xf numFmtId="3" fontId="16" fillId="0" borderId="54" xfId="48" applyNumberFormat="1" applyFont="1" applyBorder="1">
      <alignment/>
      <protection/>
    </xf>
    <xf numFmtId="3" fontId="16" fillId="0" borderId="60" xfId="48" applyNumberFormat="1" applyFont="1" applyBorder="1">
      <alignment/>
      <protection/>
    </xf>
    <xf numFmtId="0" fontId="0" fillId="0" borderId="0" xfId="0" applyAlignment="1">
      <alignment horizontal="centerContinuous"/>
    </xf>
    <xf numFmtId="1" fontId="4" fillId="0" borderId="14" xfId="0" applyNumberFormat="1" applyFont="1" applyFill="1" applyBorder="1" applyAlignment="1" applyProtection="1">
      <alignment horizontal="right"/>
      <protection/>
    </xf>
    <xf numFmtId="1" fontId="4" fillId="0" borderId="14" xfId="0" applyNumberFormat="1" applyFont="1" applyFill="1" applyBorder="1" applyAlignment="1">
      <alignment horizontal="right"/>
    </xf>
    <xf numFmtId="1" fontId="4" fillId="33" borderId="14" xfId="0" applyNumberFormat="1" applyFont="1" applyFill="1" applyBorder="1" applyAlignment="1" applyProtection="1">
      <alignment horizontal="right"/>
      <protection/>
    </xf>
    <xf numFmtId="1" fontId="4" fillId="0" borderId="29" xfId="0" applyNumberFormat="1" applyFont="1" applyFill="1" applyBorder="1" applyAlignment="1" applyProtection="1">
      <alignment horizontal="right"/>
      <protection/>
    </xf>
    <xf numFmtId="3" fontId="6" fillId="33" borderId="26" xfId="0" applyNumberFormat="1" applyFont="1" applyFill="1" applyBorder="1" applyAlignment="1" applyProtection="1">
      <alignment horizontal="right"/>
      <protection/>
    </xf>
    <xf numFmtId="0" fontId="4" fillId="0" borderId="14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5" fillId="0" borderId="8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88" xfId="0" applyFont="1" applyBorder="1" applyAlignment="1">
      <alignment horizontal="center" vertical="center"/>
    </xf>
    <xf numFmtId="0" fontId="5" fillId="0" borderId="32" xfId="47" applyFont="1" applyBorder="1" applyAlignment="1">
      <alignment horizontal="center" vertical="center" wrapText="1"/>
      <protection/>
    </xf>
    <xf numFmtId="0" fontId="5" fillId="0" borderId="88" xfId="47" applyFont="1" applyBorder="1" applyAlignment="1">
      <alignment horizontal="center" vertical="center"/>
      <protection/>
    </xf>
    <xf numFmtId="3" fontId="16" fillId="0" borderId="32" xfId="48" applyNumberFormat="1" applyFont="1" applyBorder="1" applyAlignment="1">
      <alignment horizontal="center" vertical="center" wrapText="1"/>
      <protection/>
    </xf>
    <xf numFmtId="3" fontId="16" fillId="0" borderId="88" xfId="48" applyNumberFormat="1" applyFont="1" applyBorder="1" applyAlignment="1">
      <alignment horizontal="center" vertical="center" wrapText="1"/>
      <protection/>
    </xf>
    <xf numFmtId="0" fontId="5" fillId="0" borderId="20" xfId="0" applyFont="1" applyBorder="1" applyAlignment="1">
      <alignment horizontal="center" vertical="center"/>
    </xf>
    <xf numFmtId="0" fontId="18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14" fillId="0" borderId="65" xfId="0" applyFont="1" applyBorder="1" applyAlignment="1">
      <alignment/>
    </xf>
    <xf numFmtId="0" fontId="19" fillId="34" borderId="34" xfId="0" applyFont="1" applyFill="1" applyBorder="1" applyAlignment="1">
      <alignment/>
    </xf>
    <xf numFmtId="3" fontId="11" fillId="34" borderId="90" xfId="0" applyNumberFormat="1" applyFont="1" applyFill="1" applyBorder="1" applyAlignment="1" applyProtection="1">
      <alignment horizontal="right"/>
      <protection/>
    </xf>
    <xf numFmtId="0" fontId="16" fillId="0" borderId="0" xfId="48" applyFont="1">
      <alignment/>
      <protection/>
    </xf>
    <xf numFmtId="0" fontId="5" fillId="0" borderId="20" xfId="47" applyFont="1" applyBorder="1" applyAlignment="1">
      <alignment horizontal="center" vertical="center"/>
      <protection/>
    </xf>
    <xf numFmtId="3" fontId="16" fillId="0" borderId="20" xfId="48" applyNumberFormat="1" applyFont="1" applyBorder="1" applyAlignment="1">
      <alignment horizontal="center" vertical="center" wrapText="1"/>
      <protection/>
    </xf>
    <xf numFmtId="49" fontId="15" fillId="0" borderId="58" xfId="48" applyNumberFormat="1" applyFont="1" applyBorder="1" applyAlignment="1">
      <alignment horizontal="left" shrinkToFit="1"/>
      <protection/>
    </xf>
    <xf numFmtId="1" fontId="3" fillId="0" borderId="13" xfId="0" applyNumberFormat="1" applyFont="1" applyFill="1" applyBorder="1" applyAlignment="1" applyProtection="1">
      <alignment horizontal="center"/>
      <protection/>
    </xf>
    <xf numFmtId="1" fontId="3" fillId="0" borderId="23" xfId="0" applyNumberFormat="1" applyFont="1" applyFill="1" applyBorder="1" applyAlignment="1" applyProtection="1">
      <alignment horizontal="center"/>
      <protection/>
    </xf>
    <xf numFmtId="1" fontId="3" fillId="0" borderId="17" xfId="0" applyNumberFormat="1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26" xfId="0" applyFont="1" applyFill="1" applyBorder="1" applyAlignment="1">
      <alignment horizontal="right"/>
    </xf>
    <xf numFmtId="0" fontId="16" fillId="0" borderId="30" xfId="48" applyFont="1" applyBorder="1" applyAlignment="1">
      <alignment horizontal="center"/>
      <protection/>
    </xf>
    <xf numFmtId="0" fontId="16" fillId="0" borderId="86" xfId="48" applyFont="1" applyBorder="1" applyAlignment="1">
      <alignment horizontal="left"/>
      <protection/>
    </xf>
    <xf numFmtId="0" fontId="16" fillId="0" borderId="86" xfId="48" applyFont="1" applyBorder="1" applyAlignment="1">
      <alignment horizontal="center"/>
      <protection/>
    </xf>
    <xf numFmtId="0" fontId="16" fillId="0" borderId="91" xfId="48" applyFont="1" applyBorder="1" applyAlignment="1">
      <alignment horizontal="center"/>
      <protection/>
    </xf>
    <xf numFmtId="3" fontId="16" fillId="0" borderId="30" xfId="48" applyNumberFormat="1" applyFont="1" applyBorder="1" applyAlignment="1">
      <alignment horizontal="center" vertical="center" wrapText="1"/>
      <protection/>
    </xf>
    <xf numFmtId="3" fontId="16" fillId="0" borderId="86" xfId="48" applyNumberFormat="1" applyFont="1" applyBorder="1" applyAlignment="1">
      <alignment horizontal="center" vertical="center" wrapText="1"/>
      <protection/>
    </xf>
    <xf numFmtId="3" fontId="16" fillId="0" borderId="22" xfId="48" applyNumberFormat="1" applyFont="1" applyBorder="1" applyAlignment="1">
      <alignment horizontal="center" vertical="center" wrapText="1"/>
      <protection/>
    </xf>
    <xf numFmtId="0" fontId="18" fillId="0" borderId="0" xfId="0" applyFont="1" applyBorder="1" applyAlignment="1">
      <alignment horizontal="centerContinuous"/>
    </xf>
    <xf numFmtId="3" fontId="14" fillId="0" borderId="0" xfId="47" applyNumberFormat="1" applyFont="1">
      <alignment/>
      <protection/>
    </xf>
    <xf numFmtId="0" fontId="5" fillId="0" borderId="33" xfId="0" applyFont="1" applyBorder="1" applyAlignment="1">
      <alignment vertical="center"/>
    </xf>
    <xf numFmtId="3" fontId="15" fillId="0" borderId="31" xfId="48" applyNumberFormat="1" applyFont="1" applyFill="1" applyBorder="1">
      <alignment/>
      <protection/>
    </xf>
    <xf numFmtId="0" fontId="8" fillId="0" borderId="24" xfId="0" applyFont="1" applyFill="1" applyBorder="1" applyAlignment="1">
      <alignment horizontal="left"/>
    </xf>
    <xf numFmtId="3" fontId="5" fillId="0" borderId="92" xfId="0" applyNumberFormat="1" applyFont="1" applyBorder="1" applyAlignment="1" applyProtection="1">
      <alignment horizontal="center"/>
      <protection/>
    </xf>
    <xf numFmtId="3" fontId="14" fillId="0" borderId="92" xfId="0" applyNumberFormat="1" applyFont="1" applyBorder="1" applyAlignment="1" applyProtection="1">
      <alignment horizontal="right"/>
      <protection/>
    </xf>
    <xf numFmtId="3" fontId="5" fillId="0" borderId="93" xfId="0" applyNumberFormat="1" applyFont="1" applyBorder="1" applyAlignment="1" applyProtection="1">
      <alignment horizontal="right"/>
      <protection/>
    </xf>
    <xf numFmtId="3" fontId="5" fillId="0" borderId="92" xfId="0" applyNumberFormat="1" applyFont="1" applyFill="1" applyBorder="1" applyAlignment="1" applyProtection="1">
      <alignment horizontal="right"/>
      <protection/>
    </xf>
    <xf numFmtId="3" fontId="5" fillId="34" borderId="92" xfId="0" applyNumberFormat="1" applyFont="1" applyFill="1" applyBorder="1" applyAlignment="1" applyProtection="1">
      <alignment horizontal="right"/>
      <protection/>
    </xf>
    <xf numFmtId="3" fontId="5" fillId="34" borderId="94" xfId="0" applyNumberFormat="1" applyFont="1" applyFill="1" applyBorder="1" applyAlignment="1" applyProtection="1">
      <alignment horizontal="right"/>
      <protection/>
    </xf>
    <xf numFmtId="0" fontId="5" fillId="0" borderId="31" xfId="0" applyFont="1" applyBorder="1" applyAlignment="1">
      <alignment horizontal="center" vertical="center"/>
    </xf>
    <xf numFmtId="0" fontId="5" fillId="0" borderId="77" xfId="0" applyFont="1" applyBorder="1" applyAlignment="1">
      <alignment/>
    </xf>
    <xf numFmtId="0" fontId="5" fillId="0" borderId="68" xfId="0" applyNumberFormat="1" applyFont="1" applyFill="1" applyBorder="1" applyAlignment="1">
      <alignment/>
    </xf>
    <xf numFmtId="0" fontId="5" fillId="34" borderId="68" xfId="0" applyNumberFormat="1" applyFont="1" applyFill="1" applyBorder="1" applyAlignment="1">
      <alignment/>
    </xf>
    <xf numFmtId="0" fontId="5" fillId="0" borderId="95" xfId="0" applyNumberFormat="1" applyFont="1" applyBorder="1" applyAlignment="1">
      <alignment/>
    </xf>
    <xf numFmtId="0" fontId="5" fillId="0" borderId="77" xfId="0" applyNumberFormat="1" applyFont="1" applyBorder="1" applyAlignment="1">
      <alignment/>
    </xf>
    <xf numFmtId="0" fontId="5" fillId="0" borderId="31" xfId="0" applyNumberFormat="1" applyFont="1" applyBorder="1" applyAlignment="1">
      <alignment/>
    </xf>
    <xf numFmtId="0" fontId="14" fillId="0" borderId="31" xfId="0" applyNumberFormat="1" applyFont="1" applyBorder="1" applyAlignment="1">
      <alignment/>
    </xf>
    <xf numFmtId="0" fontId="5" fillId="34" borderId="68" xfId="0" applyFont="1" applyFill="1" applyBorder="1" applyAlignment="1">
      <alignment/>
    </xf>
    <xf numFmtId="0" fontId="5" fillId="0" borderId="68" xfId="0" applyFont="1" applyBorder="1" applyAlignment="1">
      <alignment/>
    </xf>
    <xf numFmtId="0" fontId="5" fillId="0" borderId="79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95" xfId="0" applyFont="1" applyBorder="1" applyAlignment="1">
      <alignment/>
    </xf>
    <xf numFmtId="0" fontId="5" fillId="0" borderId="79" xfId="0" applyFont="1" applyBorder="1" applyAlignment="1">
      <alignment/>
    </xf>
    <xf numFmtId="0" fontId="11" fillId="34" borderId="36" xfId="0" applyFont="1" applyFill="1" applyBorder="1" applyAlignment="1">
      <alignment/>
    </xf>
    <xf numFmtId="0" fontId="5" fillId="0" borderId="96" xfId="0" applyFont="1" applyBorder="1" applyAlignment="1">
      <alignment horizontal="center" vertical="center"/>
    </xf>
    <xf numFmtId="3" fontId="8" fillId="0" borderId="13" xfId="0" applyNumberFormat="1" applyFont="1" applyFill="1" applyBorder="1" applyAlignment="1" applyProtection="1">
      <alignment/>
      <protection/>
    </xf>
    <xf numFmtId="3" fontId="8" fillId="0" borderId="97" xfId="0" applyNumberFormat="1" applyFont="1" applyFill="1" applyBorder="1" applyAlignment="1" applyProtection="1">
      <alignment horizontal="right"/>
      <protection/>
    </xf>
    <xf numFmtId="3" fontId="3" fillId="0" borderId="0" xfId="0" applyNumberFormat="1" applyFont="1" applyFill="1" applyAlignment="1">
      <alignment horizontal="left"/>
    </xf>
    <xf numFmtId="3" fontId="16" fillId="34" borderId="98" xfId="48" applyNumberFormat="1" applyFont="1" applyFill="1" applyBorder="1">
      <alignment/>
      <protection/>
    </xf>
    <xf numFmtId="3" fontId="15" fillId="0" borderId="99" xfId="48" applyNumberFormat="1" applyFont="1" applyBorder="1">
      <alignment/>
      <protection/>
    </xf>
    <xf numFmtId="3" fontId="16" fillId="0" borderId="100" xfId="48" applyNumberFormat="1" applyFont="1" applyFill="1" applyBorder="1">
      <alignment/>
      <protection/>
    </xf>
    <xf numFmtId="3" fontId="15" fillId="0" borderId="97" xfId="48" applyNumberFormat="1" applyFont="1" applyBorder="1">
      <alignment/>
      <protection/>
    </xf>
    <xf numFmtId="3" fontId="15" fillId="0" borderId="23" xfId="48" applyNumberFormat="1" applyFont="1" applyBorder="1">
      <alignment/>
      <protection/>
    </xf>
    <xf numFmtId="3" fontId="16" fillId="34" borderId="23" xfId="48" applyNumberFormat="1" applyFont="1" applyFill="1" applyBorder="1">
      <alignment/>
      <protection/>
    </xf>
    <xf numFmtId="3" fontId="16" fillId="0" borderId="101" xfId="48" applyNumberFormat="1" applyFont="1" applyBorder="1">
      <alignment/>
      <protection/>
    </xf>
    <xf numFmtId="3" fontId="16" fillId="0" borderId="102" xfId="48" applyNumberFormat="1" applyFont="1" applyBorder="1">
      <alignment/>
      <protection/>
    </xf>
    <xf numFmtId="3" fontId="16" fillId="0" borderId="97" xfId="48" applyNumberFormat="1" applyFont="1" applyBorder="1">
      <alignment/>
      <protection/>
    </xf>
    <xf numFmtId="3" fontId="16" fillId="0" borderId="23" xfId="48" applyNumberFormat="1" applyFont="1" applyBorder="1">
      <alignment/>
      <protection/>
    </xf>
    <xf numFmtId="3" fontId="16" fillId="0" borderId="103" xfId="48" applyNumberFormat="1" applyFont="1" applyBorder="1">
      <alignment/>
      <protection/>
    </xf>
    <xf numFmtId="3" fontId="16" fillId="0" borderId="23" xfId="48" applyNumberFormat="1" applyFont="1" applyFill="1" applyBorder="1">
      <alignment/>
      <protection/>
    </xf>
    <xf numFmtId="3" fontId="16" fillId="0" borderId="104" xfId="48" applyNumberFormat="1" applyFont="1" applyBorder="1">
      <alignment/>
      <protection/>
    </xf>
    <xf numFmtId="3" fontId="16" fillId="0" borderId="105" xfId="48" applyNumberFormat="1" applyFont="1" applyFill="1" applyBorder="1">
      <alignment/>
      <protection/>
    </xf>
    <xf numFmtId="3" fontId="16" fillId="0" borderId="99" xfId="48" applyNumberFormat="1" applyFont="1" applyFill="1" applyBorder="1">
      <alignment/>
      <protection/>
    </xf>
    <xf numFmtId="3" fontId="15" fillId="0" borderId="98" xfId="48" applyNumberFormat="1" applyFont="1" applyBorder="1">
      <alignment/>
      <protection/>
    </xf>
    <xf numFmtId="3" fontId="16" fillId="0" borderId="98" xfId="48" applyNumberFormat="1" applyFont="1" applyFill="1" applyBorder="1">
      <alignment/>
      <protection/>
    </xf>
    <xf numFmtId="3" fontId="16" fillId="34" borderId="106" xfId="48" applyNumberFormat="1" applyFont="1" applyFill="1" applyBorder="1">
      <alignment/>
      <protection/>
    </xf>
    <xf numFmtId="3" fontId="16" fillId="0" borderId="107" xfId="48" applyNumberFormat="1" applyFont="1" applyFill="1" applyBorder="1">
      <alignment/>
      <protection/>
    </xf>
    <xf numFmtId="3" fontId="15" fillId="0" borderId="98" xfId="48" applyNumberFormat="1" applyFont="1" applyFill="1" applyBorder="1">
      <alignment/>
      <protection/>
    </xf>
    <xf numFmtId="3" fontId="16" fillId="0" borderId="108" xfId="48" applyNumberFormat="1" applyFont="1" applyFill="1" applyBorder="1">
      <alignment/>
      <protection/>
    </xf>
    <xf numFmtId="3" fontId="16" fillId="0" borderId="65" xfId="48" applyNumberFormat="1" applyFont="1" applyBorder="1">
      <alignment/>
      <protection/>
    </xf>
    <xf numFmtId="1" fontId="15" fillId="34" borderId="89" xfId="48" applyNumberFormat="1" applyFont="1" applyFill="1" applyBorder="1" applyAlignment="1">
      <alignment horizontal="center"/>
      <protection/>
    </xf>
    <xf numFmtId="49" fontId="15" fillId="34" borderId="109" xfId="48" applyNumberFormat="1" applyFont="1" applyFill="1" applyBorder="1" applyAlignment="1">
      <alignment horizontal="left"/>
      <protection/>
    </xf>
    <xf numFmtId="3" fontId="16" fillId="34" borderId="33" xfId="48" applyNumberFormat="1" applyFont="1" applyFill="1" applyBorder="1">
      <alignment/>
      <protection/>
    </xf>
    <xf numFmtId="3" fontId="16" fillId="34" borderId="89" xfId="48" applyNumberFormat="1" applyFont="1" applyFill="1" applyBorder="1">
      <alignment/>
      <protection/>
    </xf>
    <xf numFmtId="3" fontId="16" fillId="34" borderId="27" xfId="48" applyNumberFormat="1" applyFont="1" applyFill="1" applyBorder="1">
      <alignment/>
      <protection/>
    </xf>
    <xf numFmtId="1" fontId="4" fillId="34" borderId="33" xfId="48" applyNumberFormat="1" applyFont="1" applyFill="1" applyBorder="1" applyAlignment="1">
      <alignment horizontal="left"/>
      <protection/>
    </xf>
    <xf numFmtId="164" fontId="8" fillId="0" borderId="17" xfId="0" applyNumberFormat="1" applyFont="1" applyFill="1" applyBorder="1" applyAlignment="1" applyProtection="1">
      <alignment horizontal="left" shrinkToFit="1"/>
      <protection/>
    </xf>
    <xf numFmtId="0" fontId="5" fillId="0" borderId="68" xfId="0" applyFont="1" applyFill="1" applyBorder="1" applyAlignment="1">
      <alignment/>
    </xf>
    <xf numFmtId="3" fontId="14" fillId="0" borderId="110" xfId="0" applyNumberFormat="1" applyFont="1" applyBorder="1" applyAlignment="1" applyProtection="1">
      <alignment horizontal="right"/>
      <protection/>
    </xf>
    <xf numFmtId="3" fontId="14" fillId="0" borderId="111" xfId="0" applyNumberFormat="1" applyFont="1" applyBorder="1" applyAlignment="1" applyProtection="1">
      <alignment horizontal="right"/>
      <protection/>
    </xf>
    <xf numFmtId="3" fontId="5" fillId="34" borderId="111" xfId="0" applyNumberFormat="1" applyFont="1" applyFill="1" applyBorder="1" applyAlignment="1" applyProtection="1">
      <alignment horizontal="right"/>
      <protection/>
    </xf>
    <xf numFmtId="3" fontId="5" fillId="0" borderId="111" xfId="0" applyNumberFormat="1" applyFont="1" applyFill="1" applyBorder="1" applyAlignment="1" applyProtection="1">
      <alignment horizontal="right"/>
      <protection/>
    </xf>
    <xf numFmtId="3" fontId="5" fillId="34" borderId="110" xfId="0" applyNumberFormat="1" applyFont="1" applyFill="1" applyBorder="1" applyAlignment="1" applyProtection="1">
      <alignment horizontal="right"/>
      <protection/>
    </xf>
    <xf numFmtId="3" fontId="5" fillId="0" borderId="112" xfId="0" applyNumberFormat="1" applyFont="1" applyFill="1" applyBorder="1" applyAlignment="1" applyProtection="1">
      <alignment horizontal="right"/>
      <protection/>
    </xf>
    <xf numFmtId="3" fontId="5" fillId="0" borderId="113" xfId="0" applyNumberFormat="1" applyFont="1" applyBorder="1" applyAlignment="1" applyProtection="1">
      <alignment horizontal="right"/>
      <protection/>
    </xf>
    <xf numFmtId="0" fontId="14" fillId="0" borderId="68" xfId="0" applyFont="1" applyBorder="1" applyAlignment="1">
      <alignment horizontal="left"/>
    </xf>
    <xf numFmtId="0" fontId="21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3" fontId="8" fillId="0" borderId="114" xfId="0" applyNumberFormat="1" applyFont="1" applyFill="1" applyBorder="1" applyAlignment="1" applyProtection="1">
      <alignment horizontal="right"/>
      <protection/>
    </xf>
    <xf numFmtId="3" fontId="6" fillId="0" borderId="114" xfId="0" applyNumberFormat="1" applyFont="1" applyFill="1" applyBorder="1" applyAlignment="1" applyProtection="1">
      <alignment horizontal="right"/>
      <protection/>
    </xf>
    <xf numFmtId="3" fontId="8" fillId="0" borderId="23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 applyProtection="1">
      <alignment horizontal="right"/>
      <protection/>
    </xf>
    <xf numFmtId="3" fontId="8" fillId="0" borderId="23" xfId="0" applyNumberFormat="1" applyFont="1" applyFill="1" applyBorder="1" applyAlignment="1" applyProtection="1">
      <alignment horizontal="right"/>
      <protection/>
    </xf>
    <xf numFmtId="3" fontId="8" fillId="0" borderId="10" xfId="0" applyNumberFormat="1" applyFont="1" applyFill="1" applyBorder="1" applyAlignment="1" applyProtection="1">
      <alignment horizontal="right"/>
      <protection/>
    </xf>
    <xf numFmtId="3" fontId="8" fillId="0" borderId="12" xfId="0" applyNumberFormat="1" applyFont="1" applyFill="1" applyBorder="1" applyAlignment="1" applyProtection="1">
      <alignment horizontal="right"/>
      <protection/>
    </xf>
    <xf numFmtId="3" fontId="8" fillId="0" borderId="98" xfId="0" applyNumberFormat="1" applyFont="1" applyFill="1" applyBorder="1" applyAlignment="1" applyProtection="1">
      <alignment horizontal="right"/>
      <protection/>
    </xf>
    <xf numFmtId="3" fontId="8" fillId="0" borderId="98" xfId="0" applyNumberFormat="1" applyFont="1" applyFill="1" applyBorder="1" applyAlignment="1">
      <alignment horizontal="right"/>
    </xf>
    <xf numFmtId="3" fontId="8" fillId="0" borderId="115" xfId="0" applyNumberFormat="1" applyFont="1" applyFill="1" applyBorder="1" applyAlignment="1" applyProtection="1">
      <alignment horizontal="right"/>
      <protection/>
    </xf>
    <xf numFmtId="3" fontId="8" fillId="0" borderId="99" xfId="0" applyNumberFormat="1" applyFont="1" applyFill="1" applyBorder="1" applyAlignment="1" applyProtection="1">
      <alignment horizontal="right"/>
      <protection/>
    </xf>
    <xf numFmtId="3" fontId="8" fillId="0" borderId="99" xfId="0" applyNumberFormat="1" applyFont="1" applyFill="1" applyBorder="1" applyAlignment="1">
      <alignment horizontal="right"/>
    </xf>
    <xf numFmtId="3" fontId="8" fillId="0" borderId="108" xfId="0" applyNumberFormat="1" applyFont="1" applyFill="1" applyBorder="1" applyAlignment="1" applyProtection="1">
      <alignment horizontal="right"/>
      <protection/>
    </xf>
    <xf numFmtId="3" fontId="8" fillId="0" borderId="115" xfId="0" applyNumberFormat="1" applyFont="1" applyFill="1" applyBorder="1" applyAlignment="1" applyProtection="1">
      <alignment/>
      <protection/>
    </xf>
    <xf numFmtId="0" fontId="14" fillId="0" borderId="57" xfId="0" applyFont="1" applyBorder="1" applyAlignment="1" applyProtection="1">
      <alignment shrinkToFit="1"/>
      <protection/>
    </xf>
    <xf numFmtId="0" fontId="5" fillId="0" borderId="116" xfId="0" applyFont="1" applyBorder="1" applyAlignment="1">
      <alignment horizontal="center" vertical="center"/>
    </xf>
    <xf numFmtId="3" fontId="16" fillId="34" borderId="15" xfId="48" applyNumberFormat="1" applyFont="1" applyFill="1" applyBorder="1">
      <alignment/>
      <protection/>
    </xf>
    <xf numFmtId="0" fontId="5" fillId="0" borderId="10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3" fontId="14" fillId="0" borderId="68" xfId="0" applyNumberFormat="1" applyFont="1" applyFill="1" applyBorder="1" applyAlignment="1">
      <alignment/>
    </xf>
    <xf numFmtId="0" fontId="5" fillId="0" borderId="117" xfId="0" applyFont="1" applyBorder="1" applyAlignment="1" applyProtection="1">
      <alignment horizontal="center"/>
      <protection/>
    </xf>
    <xf numFmtId="0" fontId="5" fillId="0" borderId="118" xfId="0" applyFont="1" applyBorder="1" applyAlignment="1" applyProtection="1">
      <alignment horizontal="center"/>
      <protection/>
    </xf>
    <xf numFmtId="0" fontId="5" fillId="0" borderId="92" xfId="0" applyFont="1" applyBorder="1" applyAlignment="1" applyProtection="1">
      <alignment horizontal="center"/>
      <protection/>
    </xf>
    <xf numFmtId="0" fontId="5" fillId="0" borderId="95" xfId="0" applyNumberFormat="1" applyFont="1" applyFill="1" applyBorder="1" applyAlignment="1">
      <alignment/>
    </xf>
    <xf numFmtId="3" fontId="14" fillId="0" borderId="94" xfId="0" applyNumberFormat="1" applyFont="1" applyFill="1" applyBorder="1" applyAlignment="1" applyProtection="1">
      <alignment horizontal="right"/>
      <protection/>
    </xf>
    <xf numFmtId="0" fontId="14" fillId="0" borderId="95" xfId="0" applyNumberFormat="1" applyFont="1" applyBorder="1" applyAlignment="1">
      <alignment/>
    </xf>
    <xf numFmtId="3" fontId="5" fillId="0" borderId="117" xfId="0" applyNumberFormat="1" applyFont="1" applyBorder="1" applyAlignment="1" applyProtection="1">
      <alignment horizontal="center"/>
      <protection/>
    </xf>
    <xf numFmtId="3" fontId="5" fillId="0" borderId="118" xfId="0" applyNumberFormat="1" applyFont="1" applyBorder="1" applyAlignment="1" applyProtection="1">
      <alignment horizontal="center"/>
      <protection/>
    </xf>
    <xf numFmtId="3" fontId="14" fillId="0" borderId="94" xfId="0" applyNumberFormat="1" applyFont="1" applyBorder="1" applyAlignment="1" applyProtection="1">
      <alignment horizontal="right"/>
      <protection/>
    </xf>
    <xf numFmtId="0" fontId="5" fillId="0" borderId="103" xfId="0" applyFont="1" applyBorder="1" applyAlignment="1">
      <alignment/>
    </xf>
    <xf numFmtId="0" fontId="5" fillId="0" borderId="119" xfId="0" applyFont="1" applyBorder="1" applyAlignment="1" applyProtection="1">
      <alignment horizontal="center"/>
      <protection/>
    </xf>
    <xf numFmtId="0" fontId="5" fillId="0" borderId="64" xfId="0" applyFont="1" applyBorder="1" applyAlignment="1" applyProtection="1">
      <alignment horizontal="center"/>
      <protection/>
    </xf>
    <xf numFmtId="0" fontId="5" fillId="0" borderId="120" xfId="0" applyFont="1" applyBorder="1" applyAlignment="1" applyProtection="1">
      <alignment horizontal="center"/>
      <protection/>
    </xf>
    <xf numFmtId="0" fontId="5" fillId="0" borderId="121" xfId="0" applyFont="1" applyBorder="1" applyAlignment="1" applyProtection="1">
      <alignment horizontal="center"/>
      <protection/>
    </xf>
    <xf numFmtId="3" fontId="14" fillId="0" borderId="121" xfId="0" applyNumberFormat="1" applyFont="1" applyBorder="1" applyAlignment="1" applyProtection="1">
      <alignment horizontal="right"/>
      <protection/>
    </xf>
    <xf numFmtId="3" fontId="5" fillId="34" borderId="121" xfId="0" applyNumberFormat="1" applyFont="1" applyFill="1" applyBorder="1" applyAlignment="1" applyProtection="1">
      <alignment horizontal="right"/>
      <protection/>
    </xf>
    <xf numFmtId="3" fontId="5" fillId="0" borderId="121" xfId="0" applyNumberFormat="1" applyFont="1" applyFill="1" applyBorder="1" applyAlignment="1" applyProtection="1">
      <alignment horizontal="right"/>
      <protection/>
    </xf>
    <xf numFmtId="3" fontId="14" fillId="0" borderId="122" xfId="0" applyNumberFormat="1" applyFont="1" applyFill="1" applyBorder="1" applyAlignment="1" applyProtection="1">
      <alignment horizontal="right"/>
      <protection/>
    </xf>
    <xf numFmtId="3" fontId="5" fillId="34" borderId="122" xfId="0" applyNumberFormat="1" applyFont="1" applyFill="1" applyBorder="1" applyAlignment="1" applyProtection="1">
      <alignment horizontal="right"/>
      <protection/>
    </xf>
    <xf numFmtId="3" fontId="5" fillId="0" borderId="123" xfId="0" applyNumberFormat="1" applyFont="1" applyBorder="1" applyAlignment="1" applyProtection="1">
      <alignment horizontal="right"/>
      <protection/>
    </xf>
    <xf numFmtId="3" fontId="5" fillId="0" borderId="120" xfId="0" applyNumberFormat="1" applyFont="1" applyBorder="1" applyAlignment="1" applyProtection="1">
      <alignment horizontal="center"/>
      <protection/>
    </xf>
    <xf numFmtId="3" fontId="14" fillId="0" borderId="122" xfId="0" applyNumberFormat="1" applyFont="1" applyBorder="1" applyAlignment="1" applyProtection="1">
      <alignment horizontal="right"/>
      <protection/>
    </xf>
    <xf numFmtId="165" fontId="5" fillId="0" borderId="124" xfId="0" applyNumberFormat="1" applyFont="1" applyBorder="1" applyAlignment="1" applyProtection="1">
      <alignment horizontal="right"/>
      <protection/>
    </xf>
    <xf numFmtId="0" fontId="14" fillId="0" borderId="0" xfId="0" applyFont="1" applyFill="1" applyBorder="1" applyAlignment="1" applyProtection="1">
      <alignment/>
      <protection/>
    </xf>
    <xf numFmtId="0" fontId="19" fillId="34" borderId="34" xfId="0" applyFont="1" applyFill="1" applyBorder="1" applyAlignment="1" applyProtection="1">
      <alignment/>
      <protection/>
    </xf>
    <xf numFmtId="3" fontId="5" fillId="0" borderId="125" xfId="0" applyNumberFormat="1" applyFont="1" applyBorder="1" applyAlignment="1" applyProtection="1">
      <alignment horizontal="center"/>
      <protection/>
    </xf>
    <xf numFmtId="3" fontId="14" fillId="0" borderId="125" xfId="0" applyNumberFormat="1" applyFont="1" applyBorder="1" applyAlignment="1" applyProtection="1">
      <alignment horizontal="right"/>
      <protection/>
    </xf>
    <xf numFmtId="3" fontId="5" fillId="0" borderId="126" xfId="0" applyNumberFormat="1" applyFont="1" applyBorder="1" applyAlignment="1" applyProtection="1">
      <alignment horizontal="right"/>
      <protection/>
    </xf>
    <xf numFmtId="3" fontId="5" fillId="0" borderId="125" xfId="0" applyNumberFormat="1" applyFont="1" applyFill="1" applyBorder="1" applyAlignment="1" applyProtection="1">
      <alignment horizontal="right"/>
      <protection/>
    </xf>
    <xf numFmtId="3" fontId="5" fillId="34" borderId="125" xfId="0" applyNumberFormat="1" applyFont="1" applyFill="1" applyBorder="1" applyAlignment="1" applyProtection="1">
      <alignment horizontal="right"/>
      <protection/>
    </xf>
    <xf numFmtId="3" fontId="14" fillId="0" borderId="127" xfId="0" applyNumberFormat="1" applyFont="1" applyBorder="1" applyAlignment="1" applyProtection="1">
      <alignment horizontal="right"/>
      <protection/>
    </xf>
    <xf numFmtId="3" fontId="5" fillId="34" borderId="128" xfId="0" applyNumberFormat="1" applyFont="1" applyFill="1" applyBorder="1" applyAlignment="1" applyProtection="1">
      <alignment horizontal="right"/>
      <protection/>
    </xf>
    <xf numFmtId="3" fontId="14" fillId="0" borderId="128" xfId="0" applyNumberFormat="1" applyFont="1" applyBorder="1" applyAlignment="1" applyProtection="1">
      <alignment horizontal="right"/>
      <protection/>
    </xf>
    <xf numFmtId="3" fontId="5" fillId="0" borderId="127" xfId="0" applyNumberFormat="1" applyFont="1" applyFill="1" applyBorder="1" applyAlignment="1" applyProtection="1">
      <alignment horizontal="right"/>
      <protection/>
    </xf>
    <xf numFmtId="3" fontId="14" fillId="0" borderId="129" xfId="0" applyNumberFormat="1" applyFont="1" applyBorder="1" applyAlignment="1" applyProtection="1">
      <alignment horizontal="right"/>
      <protection/>
    </xf>
    <xf numFmtId="3" fontId="5" fillId="0" borderId="128" xfId="0" applyNumberFormat="1" applyFont="1" applyFill="1" applyBorder="1" applyAlignment="1" applyProtection="1">
      <alignment horizontal="right"/>
      <protection/>
    </xf>
    <xf numFmtId="3" fontId="11" fillId="34" borderId="130" xfId="0" applyNumberFormat="1" applyFont="1" applyFill="1" applyBorder="1" applyAlignment="1" applyProtection="1">
      <alignment horizontal="right"/>
      <protection/>
    </xf>
    <xf numFmtId="0" fontId="3" fillId="0" borderId="81" xfId="0" applyFont="1" applyFill="1" applyBorder="1" applyAlignment="1">
      <alignment horizontal="center"/>
    </xf>
    <xf numFmtId="0" fontId="3" fillId="0" borderId="80" xfId="0" applyFont="1" applyFill="1" applyBorder="1" applyAlignment="1">
      <alignment horizontal="center"/>
    </xf>
    <xf numFmtId="1" fontId="4" fillId="33" borderId="26" xfId="0" applyNumberFormat="1" applyFont="1" applyFill="1" applyBorder="1" applyAlignment="1" applyProtection="1">
      <alignment horizontal="right"/>
      <protection/>
    </xf>
    <xf numFmtId="165" fontId="6" fillId="33" borderId="26" xfId="0" applyNumberFormat="1" applyFont="1" applyFill="1" applyBorder="1" applyAlignment="1" applyProtection="1">
      <alignment horizontal="left"/>
      <protection/>
    </xf>
    <xf numFmtId="1" fontId="15" fillId="0" borderId="73" xfId="48" applyNumberFormat="1" applyFont="1" applyBorder="1" applyAlignment="1">
      <alignment horizontal="center"/>
      <protection/>
    </xf>
    <xf numFmtId="1" fontId="16" fillId="0" borderId="74" xfId="48" applyNumberFormat="1" applyFont="1" applyBorder="1" applyAlignment="1">
      <alignment horizontal="left"/>
      <protection/>
    </xf>
    <xf numFmtId="1" fontId="15" fillId="0" borderId="95" xfId="48" applyNumberFormat="1" applyFont="1" applyBorder="1" applyAlignment="1">
      <alignment horizontal="center"/>
      <protection/>
    </xf>
    <xf numFmtId="1" fontId="16" fillId="0" borderId="56" xfId="48" applyNumberFormat="1" applyFont="1" applyBorder="1" applyAlignment="1">
      <alignment horizontal="left"/>
      <protection/>
    </xf>
    <xf numFmtId="1" fontId="15" fillId="0" borderId="56" xfId="48" applyNumberFormat="1" applyFont="1" applyBorder="1" applyAlignment="1">
      <alignment horizontal="center"/>
      <protection/>
    </xf>
    <xf numFmtId="49" fontId="15" fillId="0" borderId="131" xfId="48" applyNumberFormat="1" applyFont="1" applyBorder="1" applyAlignment="1">
      <alignment horizontal="left"/>
      <protection/>
    </xf>
    <xf numFmtId="3" fontId="16" fillId="0" borderId="95" xfId="48" applyNumberFormat="1" applyFont="1" applyBorder="1">
      <alignment/>
      <protection/>
    </xf>
    <xf numFmtId="3" fontId="16" fillId="0" borderId="56" xfId="48" applyNumberFormat="1" applyFont="1" applyBorder="1">
      <alignment/>
      <protection/>
    </xf>
    <xf numFmtId="3" fontId="16" fillId="0" borderId="56" xfId="48" applyNumberFormat="1" applyFont="1" applyFill="1" applyBorder="1">
      <alignment/>
      <protection/>
    </xf>
    <xf numFmtId="3" fontId="16" fillId="0" borderId="132" xfId="48" applyNumberFormat="1" applyFont="1" applyBorder="1">
      <alignment/>
      <protection/>
    </xf>
    <xf numFmtId="3" fontId="16" fillId="0" borderId="115" xfId="48" applyNumberFormat="1" applyFont="1" applyFill="1" applyBorder="1">
      <alignment/>
      <protection/>
    </xf>
    <xf numFmtId="3" fontId="14" fillId="0" borderId="112" xfId="0" applyNumberFormat="1" applyFont="1" applyBorder="1" applyAlignment="1" applyProtection="1">
      <alignment horizontal="right"/>
      <protection/>
    </xf>
    <xf numFmtId="3" fontId="5" fillId="0" borderId="111" xfId="0" applyNumberFormat="1" applyFont="1" applyBorder="1" applyAlignment="1" applyProtection="1">
      <alignment horizontal="right"/>
      <protection/>
    </xf>
    <xf numFmtId="3" fontId="11" fillId="34" borderId="133" xfId="0" applyNumberFormat="1" applyFont="1" applyFill="1" applyBorder="1" applyAlignment="1" applyProtection="1">
      <alignment horizontal="right"/>
      <protection/>
    </xf>
    <xf numFmtId="3" fontId="5" fillId="0" borderId="134" xfId="0" applyNumberFormat="1" applyFont="1" applyBorder="1" applyAlignment="1" applyProtection="1">
      <alignment horizontal="center"/>
      <protection/>
    </xf>
    <xf numFmtId="3" fontId="14" fillId="0" borderId="134" xfId="0" applyNumberFormat="1" applyFont="1" applyFill="1" applyBorder="1" applyAlignment="1" applyProtection="1">
      <alignment horizontal="right"/>
      <protection/>
    </xf>
    <xf numFmtId="3" fontId="5" fillId="0" borderId="124" xfId="0" applyNumberFormat="1" applyFont="1" applyBorder="1" applyAlignment="1" applyProtection="1">
      <alignment horizontal="right"/>
      <protection/>
    </xf>
    <xf numFmtId="3" fontId="5" fillId="0" borderId="134" xfId="0" applyNumberFormat="1" applyFont="1" applyFill="1" applyBorder="1" applyAlignment="1" applyProtection="1">
      <alignment horizontal="right"/>
      <protection/>
    </xf>
    <xf numFmtId="3" fontId="14" fillId="0" borderId="134" xfId="0" applyNumberFormat="1" applyFont="1" applyBorder="1" applyAlignment="1" applyProtection="1">
      <alignment horizontal="right"/>
      <protection/>
    </xf>
    <xf numFmtId="3" fontId="5" fillId="34" borderId="134" xfId="0" applyNumberFormat="1" applyFont="1" applyFill="1" applyBorder="1" applyAlignment="1" applyProtection="1">
      <alignment horizontal="right"/>
      <protection/>
    </xf>
    <xf numFmtId="3" fontId="14" fillId="0" borderId="135" xfId="0" applyNumberFormat="1" applyFont="1" applyBorder="1" applyAlignment="1" applyProtection="1">
      <alignment horizontal="right"/>
      <protection/>
    </xf>
    <xf numFmtId="3" fontId="5" fillId="34" borderId="136" xfId="0" applyNumberFormat="1" applyFont="1" applyFill="1" applyBorder="1" applyAlignment="1" applyProtection="1">
      <alignment horizontal="right"/>
      <protection/>
    </xf>
    <xf numFmtId="3" fontId="5" fillId="0" borderId="134" xfId="0" applyNumberFormat="1" applyFont="1" applyBorder="1" applyAlignment="1" applyProtection="1">
      <alignment horizontal="right"/>
      <protection/>
    </xf>
    <xf numFmtId="3" fontId="5" fillId="0" borderId="135" xfId="0" applyNumberFormat="1" applyFont="1" applyFill="1" applyBorder="1" applyAlignment="1" applyProtection="1">
      <alignment horizontal="right"/>
      <protection/>
    </xf>
    <xf numFmtId="3" fontId="11" fillId="34" borderId="137" xfId="0" applyNumberFormat="1" applyFont="1" applyFill="1" applyBorder="1" applyAlignment="1" applyProtection="1">
      <alignment horizontal="right"/>
      <protection/>
    </xf>
    <xf numFmtId="3" fontId="5" fillId="0" borderId="138" xfId="0" applyNumberFormat="1" applyFont="1" applyBorder="1" applyAlignment="1" applyProtection="1">
      <alignment horizontal="center"/>
      <protection/>
    </xf>
    <xf numFmtId="3" fontId="14" fillId="0" borderId="138" xfId="0" applyNumberFormat="1" applyFont="1" applyBorder="1" applyAlignment="1" applyProtection="1">
      <alignment horizontal="right"/>
      <protection/>
    </xf>
    <xf numFmtId="3" fontId="5" fillId="0" borderId="139" xfId="0" applyNumberFormat="1" applyFont="1" applyBorder="1" applyAlignment="1" applyProtection="1">
      <alignment horizontal="right"/>
      <protection/>
    </xf>
    <xf numFmtId="3" fontId="5" fillId="0" borderId="138" xfId="0" applyNumberFormat="1" applyFont="1" applyFill="1" applyBorder="1" applyAlignment="1" applyProtection="1">
      <alignment horizontal="right"/>
      <protection/>
    </xf>
    <xf numFmtId="3" fontId="5" fillId="34" borderId="138" xfId="0" applyNumberFormat="1" applyFont="1" applyFill="1" applyBorder="1" applyAlignment="1" applyProtection="1">
      <alignment horizontal="right"/>
      <protection/>
    </xf>
    <xf numFmtId="3" fontId="14" fillId="0" borderId="140" xfId="0" applyNumberFormat="1" applyFont="1" applyBorder="1" applyAlignment="1" applyProtection="1">
      <alignment horizontal="right"/>
      <protection/>
    </xf>
    <xf numFmtId="3" fontId="5" fillId="34" borderId="141" xfId="0" applyNumberFormat="1" applyFont="1" applyFill="1" applyBorder="1" applyAlignment="1" applyProtection="1">
      <alignment horizontal="right"/>
      <protection/>
    </xf>
    <xf numFmtId="3" fontId="14" fillId="0" borderId="141" xfId="0" applyNumberFormat="1" applyFont="1" applyBorder="1" applyAlignment="1" applyProtection="1">
      <alignment horizontal="right"/>
      <protection/>
    </xf>
    <xf numFmtId="3" fontId="5" fillId="0" borderId="140" xfId="0" applyNumberFormat="1" applyFont="1" applyFill="1" applyBorder="1" applyAlignment="1" applyProtection="1">
      <alignment horizontal="right"/>
      <protection/>
    </xf>
    <xf numFmtId="3" fontId="14" fillId="0" borderId="142" xfId="0" applyNumberFormat="1" applyFont="1" applyBorder="1" applyAlignment="1" applyProtection="1">
      <alignment horizontal="right"/>
      <protection/>
    </xf>
    <xf numFmtId="3" fontId="5" fillId="0" borderId="141" xfId="0" applyNumberFormat="1" applyFont="1" applyFill="1" applyBorder="1" applyAlignment="1" applyProtection="1">
      <alignment horizontal="right"/>
      <protection/>
    </xf>
    <xf numFmtId="3" fontId="11" fillId="34" borderId="143" xfId="0" applyNumberFormat="1" applyFont="1" applyFill="1" applyBorder="1" applyAlignment="1" applyProtection="1">
      <alignment horizontal="right"/>
      <protection/>
    </xf>
    <xf numFmtId="3" fontId="14" fillId="0" borderId="144" xfId="0" applyNumberFormat="1" applyFont="1" applyBorder="1" applyAlignment="1" applyProtection="1">
      <alignment horizontal="right"/>
      <protection/>
    </xf>
    <xf numFmtId="3" fontId="5" fillId="0" borderId="92" xfId="0" applyNumberFormat="1" applyFont="1" applyBorder="1" applyAlignment="1" applyProtection="1">
      <alignment horizontal="right"/>
      <protection/>
    </xf>
    <xf numFmtId="3" fontId="5" fillId="0" borderId="144" xfId="0" applyNumberFormat="1" applyFont="1" applyFill="1" applyBorder="1" applyAlignment="1" applyProtection="1">
      <alignment horizontal="right"/>
      <protection/>
    </xf>
    <xf numFmtId="3" fontId="5" fillId="0" borderId="128" xfId="0" applyNumberFormat="1" applyFont="1" applyBorder="1" applyAlignment="1" applyProtection="1">
      <alignment horizontal="right"/>
      <protection/>
    </xf>
    <xf numFmtId="3" fontId="11" fillId="34" borderId="145" xfId="0" applyNumberFormat="1" applyFont="1" applyFill="1" applyBorder="1" applyAlignment="1" applyProtection="1">
      <alignment horizontal="right"/>
      <protection/>
    </xf>
    <xf numFmtId="3" fontId="5" fillId="0" borderId="37" xfId="0" applyNumberFormat="1" applyFont="1" applyBorder="1" applyAlignment="1">
      <alignment horizontal="centerContinuous"/>
    </xf>
    <xf numFmtId="3" fontId="5" fillId="0" borderId="38" xfId="0" applyNumberFormat="1" applyFont="1" applyBorder="1" applyAlignment="1">
      <alignment horizontal="centerContinuous"/>
    </xf>
    <xf numFmtId="3" fontId="5" fillId="0" borderId="40" xfId="0" applyNumberFormat="1" applyFont="1" applyBorder="1" applyAlignment="1">
      <alignment horizontal="centerContinuous"/>
    </xf>
    <xf numFmtId="3" fontId="15" fillId="0" borderId="54" xfId="48" applyNumberFormat="1" applyFont="1" applyBorder="1">
      <alignment/>
      <protection/>
    </xf>
    <xf numFmtId="0" fontId="5" fillId="0" borderId="146" xfId="0" applyFont="1" applyBorder="1" applyAlignment="1">
      <alignment horizontal="center" vertical="center"/>
    </xf>
    <xf numFmtId="0" fontId="5" fillId="0" borderId="147" xfId="0" applyFont="1" applyBorder="1" applyAlignment="1">
      <alignment horizontal="center" vertical="center"/>
    </xf>
    <xf numFmtId="0" fontId="5" fillId="0" borderId="21" xfId="0" applyFont="1" applyBorder="1" applyAlignment="1" applyProtection="1">
      <alignment horizontal="center"/>
      <protection/>
    </xf>
    <xf numFmtId="0" fontId="5" fillId="0" borderId="148" xfId="0" applyFont="1" applyBorder="1" applyAlignment="1" applyProtection="1">
      <alignment horizontal="center"/>
      <protection/>
    </xf>
    <xf numFmtId="0" fontId="5" fillId="0" borderId="149" xfId="0" applyFont="1" applyBorder="1" applyAlignment="1" applyProtection="1">
      <alignment horizontal="center"/>
      <protection/>
    </xf>
    <xf numFmtId="0" fontId="5" fillId="0" borderId="150" xfId="0" applyFont="1" applyBorder="1" applyAlignment="1" applyProtection="1">
      <alignment horizontal="center"/>
      <protection/>
    </xf>
    <xf numFmtId="3" fontId="5" fillId="0" borderId="148" xfId="0" applyNumberFormat="1" applyFont="1" applyBorder="1" applyAlignment="1" applyProtection="1">
      <alignment horizontal="center"/>
      <protection/>
    </xf>
    <xf numFmtId="3" fontId="5" fillId="0" borderId="149" xfId="0" applyNumberFormat="1" applyFont="1" applyBorder="1" applyAlignment="1" applyProtection="1">
      <alignment horizontal="center"/>
      <protection/>
    </xf>
    <xf numFmtId="3" fontId="5" fillId="0" borderId="150" xfId="0" applyNumberFormat="1" applyFont="1" applyBorder="1" applyAlignment="1" applyProtection="1">
      <alignment horizontal="center"/>
      <protection/>
    </xf>
    <xf numFmtId="3" fontId="5" fillId="0" borderId="111" xfId="0" applyNumberFormat="1" applyFont="1" applyBorder="1" applyAlignment="1" applyProtection="1">
      <alignment horizontal="center"/>
      <protection/>
    </xf>
    <xf numFmtId="3" fontId="5" fillId="0" borderId="32" xfId="0" applyNumberFormat="1" applyFont="1" applyBorder="1" applyAlignment="1">
      <alignment horizontal="center" vertical="center" wrapText="1"/>
    </xf>
    <xf numFmtId="3" fontId="5" fillId="0" borderId="88" xfId="0" applyNumberFormat="1" applyFont="1" applyBorder="1" applyAlignment="1">
      <alignment horizontal="center" vertical="center"/>
    </xf>
    <xf numFmtId="3" fontId="5" fillId="0" borderId="87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3" fontId="5" fillId="0" borderId="151" xfId="0" applyNumberFormat="1" applyFont="1" applyBorder="1" applyAlignment="1">
      <alignment horizontal="center" vertical="center" wrapText="1"/>
    </xf>
    <xf numFmtId="3" fontId="14" fillId="0" borderId="92" xfId="0" applyNumberFormat="1" applyFont="1" applyFill="1" applyBorder="1" applyAlignment="1" applyProtection="1">
      <alignment horizontal="right"/>
      <protection/>
    </xf>
    <xf numFmtId="3" fontId="14" fillId="0" borderId="0" xfId="47" applyNumberFormat="1" applyFont="1" applyBorder="1">
      <alignment/>
      <protection/>
    </xf>
    <xf numFmtId="3" fontId="5" fillId="0" borderId="0" xfId="47" applyNumberFormat="1" applyFont="1" applyBorder="1">
      <alignment/>
      <protection/>
    </xf>
    <xf numFmtId="4" fontId="14" fillId="0" borderId="0" xfId="47" applyNumberFormat="1" applyFont="1">
      <alignment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4" fillId="0" borderId="64" xfId="0" applyFont="1" applyFill="1" applyBorder="1" applyAlignment="1" applyProtection="1">
      <alignment shrinkToFit="1"/>
      <protection/>
    </xf>
    <xf numFmtId="1" fontId="3" fillId="0" borderId="12" xfId="0" applyNumberFormat="1" applyFont="1" applyFill="1" applyBorder="1" applyAlignment="1">
      <alignment horizontal="right"/>
    </xf>
    <xf numFmtId="3" fontId="8" fillId="0" borderId="12" xfId="0" applyNumberFormat="1" applyFont="1" applyFill="1" applyBorder="1" applyAlignment="1">
      <alignment horizontal="right"/>
    </xf>
    <xf numFmtId="3" fontId="8" fillId="0" borderId="108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left"/>
    </xf>
    <xf numFmtId="3" fontId="14" fillId="0" borderId="0" xfId="47" applyNumberFormat="1" applyFont="1" applyFill="1" applyBorder="1">
      <alignment/>
      <protection/>
    </xf>
    <xf numFmtId="3" fontId="15" fillId="0" borderId="58" xfId="48" applyNumberFormat="1" applyFont="1" applyFill="1" applyBorder="1">
      <alignment/>
      <protection/>
    </xf>
    <xf numFmtId="3" fontId="16" fillId="0" borderId="88" xfId="48" applyNumberFormat="1" applyFont="1" applyFill="1" applyBorder="1" applyAlignment="1">
      <alignment horizontal="center" vertical="center" wrapText="1"/>
      <protection/>
    </xf>
    <xf numFmtId="0" fontId="3" fillId="0" borderId="152" xfId="0" applyFont="1" applyFill="1" applyBorder="1" applyAlignment="1">
      <alignment/>
    </xf>
    <xf numFmtId="1" fontId="15" fillId="0" borderId="79" xfId="48" applyNumberFormat="1" applyFont="1" applyBorder="1" applyAlignment="1">
      <alignment horizontal="center"/>
      <protection/>
    </xf>
    <xf numFmtId="1" fontId="16" fillId="0" borderId="65" xfId="48" applyNumberFormat="1" applyFont="1" applyBorder="1" applyAlignment="1">
      <alignment horizontal="left"/>
      <protection/>
    </xf>
    <xf numFmtId="3" fontId="4" fillId="0" borderId="0" xfId="0" applyNumberFormat="1" applyFont="1" applyFill="1" applyAlignment="1">
      <alignment/>
    </xf>
    <xf numFmtId="0" fontId="2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5" fillId="0" borderId="96" xfId="0" applyFont="1" applyBorder="1" applyAlignment="1">
      <alignment vertical="center"/>
    </xf>
    <xf numFmtId="0" fontId="0" fillId="0" borderId="146" xfId="0" applyBorder="1" applyAlignment="1">
      <alignment vertical="center"/>
    </xf>
    <xf numFmtId="0" fontId="5" fillId="0" borderId="116" xfId="0" applyFont="1" applyBorder="1" applyAlignment="1">
      <alignment horizontal="center" vertical="center"/>
    </xf>
    <xf numFmtId="0" fontId="0" fillId="0" borderId="147" xfId="0" applyBorder="1" applyAlignment="1">
      <alignment horizontal="center" vertical="center"/>
    </xf>
    <xf numFmtId="0" fontId="5" fillId="0" borderId="119" xfId="0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5" fillId="0" borderId="96" xfId="47" applyFont="1" applyBorder="1" applyAlignment="1">
      <alignment horizontal="center" vertical="center"/>
      <protection/>
    </xf>
    <xf numFmtId="0" fontId="0" fillId="0" borderId="146" xfId="0" applyBorder="1" applyAlignment="1">
      <alignment horizontal="center" vertical="center"/>
    </xf>
    <xf numFmtId="0" fontId="5" fillId="0" borderId="18" xfId="47" applyFont="1" applyBorder="1" applyAlignment="1">
      <alignment horizontal="center" vertical="center"/>
      <protection/>
    </xf>
    <xf numFmtId="0" fontId="16" fillId="0" borderId="96" xfId="48" applyFont="1" applyBorder="1" applyAlignment="1">
      <alignment horizontal="center" vertical="center"/>
      <protection/>
    </xf>
    <xf numFmtId="0" fontId="16" fillId="0" borderId="116" xfId="48" applyFont="1" applyBorder="1" applyAlignment="1">
      <alignment horizontal="center" vertical="center"/>
      <protection/>
    </xf>
    <xf numFmtId="0" fontId="0" fillId="0" borderId="147" xfId="0" applyBorder="1" applyAlignment="1">
      <alignment vertical="center"/>
    </xf>
    <xf numFmtId="0" fontId="16" fillId="0" borderId="147" xfId="48" applyFont="1" applyBorder="1" applyAlignment="1">
      <alignment horizontal="center" vertical="center"/>
      <protection/>
    </xf>
    <xf numFmtId="0" fontId="16" fillId="0" borderId="18" xfId="48" applyFont="1" applyBorder="1" applyAlignment="1">
      <alignment horizontal="center" vertical="center"/>
      <protection/>
    </xf>
    <xf numFmtId="0" fontId="16" fillId="0" borderId="25" xfId="48" applyFont="1" applyBorder="1" applyAlignment="1">
      <alignment horizontal="center" vertic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definován" xfId="45"/>
    <cellStyle name="Neutrální" xfId="46"/>
    <cellStyle name="normální_Příjmy město oddíly SR 2000" xfId="47"/>
    <cellStyle name="normální_Výdaje SR 2000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zoomScale="75" zoomScaleNormal="75" zoomScaleSheetLayoutView="75" zoomScalePageLayoutView="0" workbookViewId="0" topLeftCell="A1">
      <selection activeCell="A2" sqref="A2"/>
    </sheetView>
  </sheetViews>
  <sheetFormatPr defaultColWidth="8.796875" defaultRowHeight="15"/>
  <cols>
    <col min="1" max="1" width="4.69921875" style="4" customWidth="1"/>
    <col min="2" max="2" width="17.796875" style="4" customWidth="1"/>
    <col min="3" max="3" width="59.59765625" style="5" bestFit="1" customWidth="1"/>
    <col min="4" max="4" width="15.8984375" style="5" customWidth="1"/>
    <col min="5" max="6" width="14.19921875" style="7" customWidth="1"/>
    <col min="7" max="7" width="10.796875" style="4" customWidth="1"/>
    <col min="8" max="16384" width="8.8984375" style="4" customWidth="1"/>
  </cols>
  <sheetData>
    <row r="1" spans="1:6" ht="20.25">
      <c r="A1" s="34" t="s">
        <v>241</v>
      </c>
      <c r="B1" s="314"/>
      <c r="C1" s="314"/>
      <c r="D1" s="314"/>
      <c r="E1" s="3"/>
      <c r="F1" s="3"/>
    </row>
    <row r="2" spans="1:4" ht="12" customHeight="1" thickBot="1">
      <c r="A2" s="2"/>
      <c r="B2" s="2"/>
      <c r="C2" s="10"/>
      <c r="D2" s="10"/>
    </row>
    <row r="3" spans="1:6" ht="19.5" customHeight="1" thickBot="1">
      <c r="A3" s="25"/>
      <c r="B3" s="14" t="s">
        <v>33</v>
      </c>
      <c r="C3" s="8"/>
      <c r="D3" s="77" t="s">
        <v>413</v>
      </c>
      <c r="E3" s="75"/>
      <c r="F3" s="76"/>
    </row>
    <row r="4" spans="1:6" ht="15.75">
      <c r="A4" s="480" t="s">
        <v>0</v>
      </c>
      <c r="B4" s="13" t="s">
        <v>32</v>
      </c>
      <c r="C4" s="11" t="s">
        <v>1</v>
      </c>
      <c r="D4" s="35" t="s">
        <v>211</v>
      </c>
      <c r="E4" s="35"/>
      <c r="F4" s="35"/>
    </row>
    <row r="5" spans="1:6" ht="16.5" thickBot="1">
      <c r="A5" s="40"/>
      <c r="B5" s="30" t="s">
        <v>31</v>
      </c>
      <c r="C5" s="9"/>
      <c r="D5" s="41" t="s">
        <v>48</v>
      </c>
      <c r="E5" s="41" t="s">
        <v>217</v>
      </c>
      <c r="F5" s="41" t="s">
        <v>47</v>
      </c>
    </row>
    <row r="6" spans="1:6" ht="18.75">
      <c r="A6" s="26">
        <v>1</v>
      </c>
      <c r="B6" s="17">
        <v>1111</v>
      </c>
      <c r="C6" s="48" t="s">
        <v>17</v>
      </c>
      <c r="D6" s="66">
        <f aca="true" t="shared" si="0" ref="D6:D11">+E6+F6</f>
        <v>1530000</v>
      </c>
      <c r="E6" s="66">
        <v>1530000</v>
      </c>
      <c r="F6" s="66"/>
    </row>
    <row r="7" spans="1:6" ht="18.75">
      <c r="A7" s="16">
        <v>2</v>
      </c>
      <c r="B7" s="12">
        <v>1112</v>
      </c>
      <c r="C7" s="49" t="s">
        <v>303</v>
      </c>
      <c r="D7" s="381">
        <f t="shared" si="0"/>
        <v>70000</v>
      </c>
      <c r="E7" s="67">
        <v>70000</v>
      </c>
      <c r="F7" s="67"/>
    </row>
    <row r="8" spans="1:6" ht="18.75">
      <c r="A8" s="26">
        <v>3</v>
      </c>
      <c r="B8" s="12">
        <v>1113</v>
      </c>
      <c r="C8" s="49" t="s">
        <v>246</v>
      </c>
      <c r="D8" s="381">
        <f t="shared" si="0"/>
        <v>150000</v>
      </c>
      <c r="E8" s="67">
        <v>150000</v>
      </c>
      <c r="F8" s="67"/>
    </row>
    <row r="9" spans="1:6" ht="18.75">
      <c r="A9" s="16">
        <v>4</v>
      </c>
      <c r="B9" s="12">
        <v>1121</v>
      </c>
      <c r="C9" s="49" t="s">
        <v>2</v>
      </c>
      <c r="D9" s="381">
        <f t="shared" si="0"/>
        <v>1430000</v>
      </c>
      <c r="E9" s="67">
        <v>1430000</v>
      </c>
      <c r="F9" s="67"/>
    </row>
    <row r="10" spans="1:6" ht="18.75">
      <c r="A10" s="26">
        <v>5</v>
      </c>
      <c r="B10" s="12">
        <v>1211</v>
      </c>
      <c r="C10" s="49" t="s">
        <v>174</v>
      </c>
      <c r="D10" s="381">
        <f t="shared" si="0"/>
        <v>3140000</v>
      </c>
      <c r="E10" s="67">
        <v>3140000</v>
      </c>
      <c r="F10" s="67"/>
    </row>
    <row r="11" spans="1:6" ht="18.75">
      <c r="A11" s="16">
        <v>6</v>
      </c>
      <c r="B11" s="12">
        <v>1511</v>
      </c>
      <c r="C11" s="47" t="s">
        <v>3</v>
      </c>
      <c r="D11" s="381">
        <f t="shared" si="0"/>
        <v>220000</v>
      </c>
      <c r="E11" s="67">
        <v>220000</v>
      </c>
      <c r="F11" s="67"/>
    </row>
    <row r="12" spans="1:6" ht="19.5" thickBot="1">
      <c r="A12" s="26">
        <v>7</v>
      </c>
      <c r="B12" s="15"/>
      <c r="C12" s="50" t="s">
        <v>175</v>
      </c>
      <c r="D12" s="423">
        <f>SUM(D6:D11)</f>
        <v>6540000</v>
      </c>
      <c r="E12" s="68">
        <f>SUM(E6:E11)</f>
        <v>6540000</v>
      </c>
      <c r="F12" s="68"/>
    </row>
    <row r="13" spans="1:6" ht="18.75">
      <c r="A13" s="16">
        <v>8</v>
      </c>
      <c r="B13" s="12">
        <v>1122</v>
      </c>
      <c r="C13" s="49" t="s">
        <v>4</v>
      </c>
      <c r="D13" s="381">
        <f aca="true" t="shared" si="1" ref="D13:D18">+E13+F13</f>
        <v>59877</v>
      </c>
      <c r="E13" s="67"/>
      <c r="F13" s="430">
        <v>59877</v>
      </c>
    </row>
    <row r="14" spans="1:6" ht="18.75">
      <c r="A14" s="26">
        <v>9</v>
      </c>
      <c r="B14" s="12">
        <v>1122</v>
      </c>
      <c r="C14" s="49" t="s">
        <v>222</v>
      </c>
      <c r="D14" s="381">
        <f t="shared" si="1"/>
        <v>360030</v>
      </c>
      <c r="E14" s="67">
        <v>350000</v>
      </c>
      <c r="F14" s="430">
        <v>10030</v>
      </c>
    </row>
    <row r="15" spans="1:6" ht="18.75">
      <c r="A15" s="16">
        <v>10</v>
      </c>
      <c r="B15" s="18" t="s">
        <v>24</v>
      </c>
      <c r="C15" s="51" t="s">
        <v>235</v>
      </c>
      <c r="D15" s="381">
        <f t="shared" si="1"/>
        <v>903</v>
      </c>
      <c r="E15" s="69">
        <v>850</v>
      </c>
      <c r="F15" s="431">
        <v>53</v>
      </c>
    </row>
    <row r="16" spans="1:6" ht="18.75">
      <c r="A16" s="26">
        <v>11</v>
      </c>
      <c r="B16" s="19" t="s">
        <v>25</v>
      </c>
      <c r="C16" s="47" t="s">
        <v>236</v>
      </c>
      <c r="D16" s="381">
        <f t="shared" si="1"/>
        <v>349753</v>
      </c>
      <c r="E16" s="67">
        <v>265600</v>
      </c>
      <c r="F16" s="430">
        <v>84153</v>
      </c>
    </row>
    <row r="17" spans="1:6" ht="18.75">
      <c r="A17" s="16">
        <v>12</v>
      </c>
      <c r="B17" s="19" t="s">
        <v>243</v>
      </c>
      <c r="C17" s="47" t="s">
        <v>244</v>
      </c>
      <c r="D17" s="381">
        <f t="shared" si="1"/>
        <v>240040</v>
      </c>
      <c r="E17" s="73">
        <v>240000</v>
      </c>
      <c r="F17" s="432">
        <v>40</v>
      </c>
    </row>
    <row r="18" spans="1:6" ht="18.75">
      <c r="A18" s="26">
        <v>13</v>
      </c>
      <c r="B18" s="12">
        <v>1361</v>
      </c>
      <c r="C18" s="47" t="s">
        <v>5</v>
      </c>
      <c r="D18" s="381">
        <f t="shared" si="1"/>
        <v>72457</v>
      </c>
      <c r="E18" s="73">
        <v>65205</v>
      </c>
      <c r="F18" s="432">
        <v>7252</v>
      </c>
    </row>
    <row r="19" spans="1:6" ht="19.5" thickBot="1">
      <c r="A19" s="16">
        <v>14</v>
      </c>
      <c r="B19" s="315" t="s">
        <v>35</v>
      </c>
      <c r="C19" s="52" t="s">
        <v>245</v>
      </c>
      <c r="D19" s="424">
        <f>SUM(D12:D18)</f>
        <v>7623060</v>
      </c>
      <c r="E19" s="70">
        <f>SUM(E12:E18)</f>
        <v>7461655</v>
      </c>
      <c r="F19" s="70">
        <f>SUM(F13:F18)</f>
        <v>161405</v>
      </c>
    </row>
    <row r="20" spans="1:6" ht="18.75">
      <c r="A20" s="26">
        <v>15</v>
      </c>
      <c r="B20" s="20" t="s">
        <v>26</v>
      </c>
      <c r="C20" s="53" t="s">
        <v>6</v>
      </c>
      <c r="D20" s="381">
        <f>+E20+F20</f>
        <v>51368</v>
      </c>
      <c r="E20" s="66">
        <v>17030</v>
      </c>
      <c r="F20" s="433">
        <v>34338</v>
      </c>
    </row>
    <row r="21" spans="1:6" ht="18.75">
      <c r="A21" s="16">
        <v>16</v>
      </c>
      <c r="B21" s="20" t="s">
        <v>292</v>
      </c>
      <c r="C21" s="53" t="s">
        <v>297</v>
      </c>
      <c r="D21" s="381">
        <f>+E21+F21</f>
        <v>121752</v>
      </c>
      <c r="E21" s="66">
        <v>118215</v>
      </c>
      <c r="F21" s="433">
        <v>3537</v>
      </c>
    </row>
    <row r="22" spans="1:6" ht="18.75">
      <c r="A22" s="26">
        <v>17</v>
      </c>
      <c r="B22" s="18" t="s">
        <v>27</v>
      </c>
      <c r="C22" s="51" t="s">
        <v>7</v>
      </c>
      <c r="D22" s="381">
        <f>+E22+F22</f>
        <v>261186</v>
      </c>
      <c r="E22" s="69">
        <v>174615</v>
      </c>
      <c r="F22" s="431">
        <v>86571</v>
      </c>
    </row>
    <row r="23" spans="1:6" ht="18.75">
      <c r="A23" s="16">
        <v>18</v>
      </c>
      <c r="B23" s="18" t="s">
        <v>302</v>
      </c>
      <c r="C23" s="51" t="s">
        <v>375</v>
      </c>
      <c r="D23" s="381">
        <f>+E23+F23</f>
        <v>52585</v>
      </c>
      <c r="E23" s="69">
        <v>42350</v>
      </c>
      <c r="F23" s="431">
        <v>10235</v>
      </c>
    </row>
    <row r="24" spans="1:6" ht="18.75">
      <c r="A24" s="26">
        <v>19</v>
      </c>
      <c r="B24" s="18" t="s">
        <v>28</v>
      </c>
      <c r="C24" s="51" t="s">
        <v>8</v>
      </c>
      <c r="D24" s="381">
        <f>+E24+F24</f>
        <v>47158</v>
      </c>
      <c r="E24" s="69">
        <v>43300</v>
      </c>
      <c r="F24" s="431">
        <v>3858</v>
      </c>
    </row>
    <row r="25" spans="1:6" ht="18.75">
      <c r="A25" s="16">
        <v>20</v>
      </c>
      <c r="B25" s="18">
        <v>2441</v>
      </c>
      <c r="C25" s="51" t="s">
        <v>308</v>
      </c>
      <c r="D25" s="425" t="s">
        <v>176</v>
      </c>
      <c r="E25" s="69">
        <v>13541</v>
      </c>
      <c r="F25" s="69"/>
    </row>
    <row r="26" spans="1:6" ht="18.75">
      <c r="A26" s="26">
        <v>21</v>
      </c>
      <c r="B26" s="340" t="s">
        <v>29</v>
      </c>
      <c r="C26" s="47" t="s">
        <v>9</v>
      </c>
      <c r="D26" s="381">
        <f>+E26+F26</f>
        <v>85877</v>
      </c>
      <c r="E26" s="67">
        <v>73277</v>
      </c>
      <c r="F26" s="430">
        <f>151139-F20-F21-F22-F23-F24</f>
        <v>12600</v>
      </c>
    </row>
    <row r="27" spans="1:6" ht="19.5" thickBot="1">
      <c r="A27" s="16">
        <v>22</v>
      </c>
      <c r="B27" s="315" t="s">
        <v>36</v>
      </c>
      <c r="C27" s="52" t="s">
        <v>298</v>
      </c>
      <c r="D27" s="424">
        <f>SUM(D20:D26)</f>
        <v>619926</v>
      </c>
      <c r="E27" s="70">
        <f>SUM(E20:E26)</f>
        <v>482328</v>
      </c>
      <c r="F27" s="70">
        <f>SUM(F20:F26)</f>
        <v>151139</v>
      </c>
    </row>
    <row r="28" spans="1:6" ht="18.75">
      <c r="A28" s="26">
        <v>23</v>
      </c>
      <c r="B28" s="22" t="s">
        <v>34</v>
      </c>
      <c r="C28" s="54" t="s">
        <v>247</v>
      </c>
      <c r="D28" s="381">
        <f>+E28+F28</f>
        <v>807580</v>
      </c>
      <c r="E28" s="71">
        <v>807580</v>
      </c>
      <c r="F28" s="434"/>
    </row>
    <row r="29" spans="1:6" ht="18.75">
      <c r="A29" s="16">
        <v>24</v>
      </c>
      <c r="B29" s="552" t="s">
        <v>386</v>
      </c>
      <c r="C29" s="555" t="s">
        <v>387</v>
      </c>
      <c r="D29" s="381">
        <f>+E29+F29</f>
        <v>10</v>
      </c>
      <c r="E29" s="553"/>
      <c r="F29" s="554">
        <v>10</v>
      </c>
    </row>
    <row r="30" spans="1:6" ht="19.5" thickBot="1">
      <c r="A30" s="26">
        <v>25</v>
      </c>
      <c r="B30" s="316" t="s">
        <v>37</v>
      </c>
      <c r="C30" s="52" t="s">
        <v>389</v>
      </c>
      <c r="D30" s="424">
        <f>SUM(D28:D29)</f>
        <v>807590</v>
      </c>
      <c r="E30" s="70">
        <f>SUM(E28:E29)</f>
        <v>807580</v>
      </c>
      <c r="F30" s="70">
        <f>SUM(F28:F29)</f>
        <v>10</v>
      </c>
    </row>
    <row r="31" spans="1:6" ht="19.5" thickBot="1">
      <c r="A31" s="16">
        <v>26</v>
      </c>
      <c r="B31" s="23"/>
      <c r="C31" s="55" t="s">
        <v>390</v>
      </c>
      <c r="D31" s="426">
        <f>+D19+D27+D30</f>
        <v>9050576</v>
      </c>
      <c r="E31" s="72">
        <f>+E19+E27+E30</f>
        <v>8751563</v>
      </c>
      <c r="F31" s="72">
        <f>+F19+F27+F30</f>
        <v>312554</v>
      </c>
    </row>
    <row r="32" spans="1:6" ht="18.75">
      <c r="A32" s="26">
        <v>27</v>
      </c>
      <c r="B32" s="17">
        <v>4112</v>
      </c>
      <c r="C32" s="53" t="s">
        <v>341</v>
      </c>
      <c r="D32" s="381">
        <f>+E32+F32</f>
        <v>329336</v>
      </c>
      <c r="E32" s="71">
        <v>131899</v>
      </c>
      <c r="F32" s="433">
        <v>197437</v>
      </c>
    </row>
    <row r="33" spans="1:6" ht="18.75">
      <c r="A33" s="16">
        <v>28</v>
      </c>
      <c r="B33" s="17">
        <v>4113</v>
      </c>
      <c r="C33" s="53" t="s">
        <v>309</v>
      </c>
      <c r="D33" s="381">
        <f>+E33+F33</f>
        <v>4104</v>
      </c>
      <c r="E33" s="66"/>
      <c r="F33" s="433">
        <v>4104</v>
      </c>
    </row>
    <row r="34" spans="1:6" ht="18.75">
      <c r="A34" s="26">
        <v>29</v>
      </c>
      <c r="B34" s="17">
        <v>4116</v>
      </c>
      <c r="C34" s="53" t="s">
        <v>388</v>
      </c>
      <c r="D34" s="381">
        <f>+E34+F34</f>
        <v>2617</v>
      </c>
      <c r="E34" s="66"/>
      <c r="F34" s="433">
        <v>2617</v>
      </c>
    </row>
    <row r="35" spans="1:6" ht="18.75">
      <c r="A35" s="16">
        <v>30</v>
      </c>
      <c r="B35" s="17">
        <v>4121</v>
      </c>
      <c r="C35" s="53" t="s">
        <v>310</v>
      </c>
      <c r="D35" s="425" t="s">
        <v>176</v>
      </c>
      <c r="E35" s="66"/>
      <c r="F35" s="433">
        <v>974958</v>
      </c>
    </row>
    <row r="36" spans="1:6" ht="18.75">
      <c r="A36" s="26">
        <v>31</v>
      </c>
      <c r="B36" s="17">
        <v>4121</v>
      </c>
      <c r="C36" s="53" t="s">
        <v>311</v>
      </c>
      <c r="D36" s="425" t="s">
        <v>176</v>
      </c>
      <c r="E36" s="66"/>
      <c r="F36" s="433">
        <v>390</v>
      </c>
    </row>
    <row r="37" spans="1:6" ht="18.75">
      <c r="A37" s="16">
        <v>32</v>
      </c>
      <c r="B37" s="17">
        <v>4121</v>
      </c>
      <c r="C37" s="53" t="s">
        <v>312</v>
      </c>
      <c r="D37" s="381">
        <f>+E37+F37</f>
        <v>54</v>
      </c>
      <c r="E37" s="66">
        <v>30</v>
      </c>
      <c r="F37" s="433">
        <v>24</v>
      </c>
    </row>
    <row r="38" spans="1:6" ht="18.75">
      <c r="A38" s="26">
        <v>33</v>
      </c>
      <c r="B38" s="17">
        <v>4131</v>
      </c>
      <c r="C38" s="53" t="s">
        <v>248</v>
      </c>
      <c r="D38" s="381">
        <f>+E38+F38</f>
        <v>890532</v>
      </c>
      <c r="E38" s="66">
        <v>420883</v>
      </c>
      <c r="F38" s="433">
        <v>469649</v>
      </c>
    </row>
    <row r="39" spans="1:6" ht="19.5" thickBot="1">
      <c r="A39" s="16">
        <v>34</v>
      </c>
      <c r="B39" s="315" t="s">
        <v>38</v>
      </c>
      <c r="C39" s="52" t="s">
        <v>430</v>
      </c>
      <c r="D39" s="70">
        <f>SUM(D32:D38)</f>
        <v>1226643</v>
      </c>
      <c r="E39" s="70">
        <f>SUM(E32:E38)</f>
        <v>552812</v>
      </c>
      <c r="F39" s="70">
        <f>SUM(F32:F38)</f>
        <v>1649179</v>
      </c>
    </row>
    <row r="40" spans="1:6" ht="19.5" thickBot="1">
      <c r="A40" s="27">
        <v>35</v>
      </c>
      <c r="B40" s="317" t="s">
        <v>41</v>
      </c>
      <c r="C40" s="33" t="s">
        <v>431</v>
      </c>
      <c r="D40" s="44">
        <f>+D31+D39</f>
        <v>10277219</v>
      </c>
      <c r="E40" s="44">
        <f>+E31+E39</f>
        <v>9304375</v>
      </c>
      <c r="F40" s="44">
        <f>+F31+F39</f>
        <v>1961733</v>
      </c>
    </row>
    <row r="41" spans="1:6" ht="12.75" customHeight="1" thickBot="1">
      <c r="A41" s="1"/>
      <c r="B41" s="6"/>
      <c r="C41" s="28"/>
      <c r="D41" s="28"/>
      <c r="E41" s="28"/>
      <c r="F41" s="28"/>
    </row>
    <row r="42" spans="1:6" ht="16.5" thickBot="1">
      <c r="A42" s="25"/>
      <c r="B42" s="14" t="s">
        <v>33</v>
      </c>
      <c r="C42" s="8"/>
      <c r="D42" s="77" t="s">
        <v>413</v>
      </c>
      <c r="E42" s="75"/>
      <c r="F42" s="76"/>
    </row>
    <row r="43" spans="1:6" ht="15.75">
      <c r="A43" s="480" t="s">
        <v>0</v>
      </c>
      <c r="B43" s="13" t="s">
        <v>32</v>
      </c>
      <c r="C43" s="11" t="s">
        <v>11</v>
      </c>
      <c r="D43" s="35" t="s">
        <v>211</v>
      </c>
      <c r="E43" s="35"/>
      <c r="F43" s="35"/>
    </row>
    <row r="44" spans="1:6" ht="16.5" thickBot="1">
      <c r="A44" s="40"/>
      <c r="B44" s="30" t="s">
        <v>31</v>
      </c>
      <c r="C44" s="9"/>
      <c r="D44" s="41" t="s">
        <v>48</v>
      </c>
      <c r="E44" s="41" t="s">
        <v>217</v>
      </c>
      <c r="F44" s="41" t="s">
        <v>47</v>
      </c>
    </row>
    <row r="45" spans="1:6" ht="18.75" customHeight="1">
      <c r="A45" s="31">
        <v>1</v>
      </c>
      <c r="B45" s="78" t="s">
        <v>293</v>
      </c>
      <c r="C45" s="357" t="s">
        <v>295</v>
      </c>
      <c r="D45" s="427">
        <f aca="true" t="shared" si="2" ref="D45:D52">+E45+F45</f>
        <v>921275</v>
      </c>
      <c r="E45" s="428">
        <v>575621</v>
      </c>
      <c r="F45" s="435">
        <v>345654</v>
      </c>
    </row>
    <row r="46" spans="1:6" ht="18.75" customHeight="1">
      <c r="A46" s="16">
        <v>2</v>
      </c>
      <c r="B46" s="18" t="s">
        <v>294</v>
      </c>
      <c r="C46" s="51" t="s">
        <v>296</v>
      </c>
      <c r="D46" s="427">
        <f t="shared" si="2"/>
        <v>92851</v>
      </c>
      <c r="E46" s="67">
        <v>17419</v>
      </c>
      <c r="F46" s="430">
        <v>75432</v>
      </c>
    </row>
    <row r="47" spans="1:6" ht="18.75" customHeight="1">
      <c r="A47" s="559">
        <v>3</v>
      </c>
      <c r="B47" s="21">
        <v>5141</v>
      </c>
      <c r="C47" s="56" t="s">
        <v>20</v>
      </c>
      <c r="D47" s="427">
        <f t="shared" si="2"/>
        <v>246194</v>
      </c>
      <c r="E47" s="429">
        <v>224000</v>
      </c>
      <c r="F47" s="435">
        <v>22194</v>
      </c>
    </row>
    <row r="48" spans="1:6" ht="18.75" customHeight="1">
      <c r="A48" s="16">
        <v>4</v>
      </c>
      <c r="B48" s="19" t="s">
        <v>414</v>
      </c>
      <c r="C48" s="49" t="s">
        <v>416</v>
      </c>
      <c r="D48" s="427">
        <f t="shared" si="2"/>
        <v>1739248</v>
      </c>
      <c r="E48" s="67">
        <v>1370516</v>
      </c>
      <c r="F48" s="430">
        <v>368732</v>
      </c>
    </row>
    <row r="49" spans="1:6" ht="18.75" customHeight="1">
      <c r="A49" s="16">
        <v>5</v>
      </c>
      <c r="B49" s="19">
        <v>5171</v>
      </c>
      <c r="C49" s="49" t="s">
        <v>417</v>
      </c>
      <c r="D49" s="427">
        <f t="shared" si="2"/>
        <v>343038</v>
      </c>
      <c r="E49" s="67">
        <v>224458</v>
      </c>
      <c r="F49" s="430">
        <v>118580</v>
      </c>
    </row>
    <row r="50" spans="1:6" ht="18.75" customHeight="1">
      <c r="A50" s="16">
        <v>6</v>
      </c>
      <c r="B50" s="21">
        <v>5213</v>
      </c>
      <c r="C50" s="56" t="s">
        <v>314</v>
      </c>
      <c r="D50" s="427">
        <f t="shared" si="2"/>
        <v>1741000</v>
      </c>
      <c r="E50" s="38">
        <v>1741000</v>
      </c>
      <c r="F50" s="436"/>
    </row>
    <row r="51" spans="1:6" ht="18.75" customHeight="1">
      <c r="A51" s="16">
        <v>7</v>
      </c>
      <c r="B51" s="21">
        <v>5213</v>
      </c>
      <c r="C51" s="411" t="s">
        <v>313</v>
      </c>
      <c r="D51" s="427">
        <f t="shared" si="2"/>
        <v>94677</v>
      </c>
      <c r="E51" s="73">
        <v>93012</v>
      </c>
      <c r="F51" s="432">
        <v>1665</v>
      </c>
    </row>
    <row r="52" spans="1:6" ht="18.75">
      <c r="A52" s="16">
        <v>8</v>
      </c>
      <c r="B52" s="21" t="s">
        <v>21</v>
      </c>
      <c r="C52" s="56" t="s">
        <v>22</v>
      </c>
      <c r="D52" s="381">
        <f t="shared" si="2"/>
        <v>460766</v>
      </c>
      <c r="E52" s="73">
        <v>448017</v>
      </c>
      <c r="F52" s="432">
        <v>12749</v>
      </c>
    </row>
    <row r="53" spans="1:6" ht="18.75">
      <c r="A53" s="16">
        <v>9</v>
      </c>
      <c r="B53" s="21">
        <v>5321</v>
      </c>
      <c r="C53" s="56" t="s">
        <v>18</v>
      </c>
      <c r="D53" s="425" t="s">
        <v>176</v>
      </c>
      <c r="E53" s="73">
        <v>974958</v>
      </c>
      <c r="F53" s="432">
        <v>390</v>
      </c>
    </row>
    <row r="54" spans="1:6" ht="18.75">
      <c r="A54" s="16">
        <v>10</v>
      </c>
      <c r="B54" s="24">
        <v>5331</v>
      </c>
      <c r="C54" s="56" t="s">
        <v>15</v>
      </c>
      <c r="D54" s="381">
        <f>+E54+F54</f>
        <v>1491798</v>
      </c>
      <c r="E54" s="73">
        <v>1124363</v>
      </c>
      <c r="F54" s="432">
        <v>367435</v>
      </c>
    </row>
    <row r="55" spans="1:6" ht="18.75">
      <c r="A55" s="16">
        <v>11</v>
      </c>
      <c r="B55" s="21" t="s">
        <v>201</v>
      </c>
      <c r="C55" s="56" t="s">
        <v>315</v>
      </c>
      <c r="D55" s="381">
        <f>+E55+F55</f>
        <v>12287</v>
      </c>
      <c r="E55" s="73">
        <v>11757</v>
      </c>
      <c r="F55" s="432">
        <v>530</v>
      </c>
    </row>
    <row r="56" spans="1:6" ht="18.75">
      <c r="A56" s="16">
        <v>12</v>
      </c>
      <c r="B56" s="21">
        <v>5362</v>
      </c>
      <c r="C56" s="56" t="s">
        <v>222</v>
      </c>
      <c r="D56" s="381">
        <f>+E56+F56</f>
        <v>360030</v>
      </c>
      <c r="E56" s="73">
        <v>350000</v>
      </c>
      <c r="F56" s="432">
        <v>10030</v>
      </c>
    </row>
    <row r="57" spans="1:6" ht="18.75">
      <c r="A57" s="16">
        <v>13</v>
      </c>
      <c r="B57" s="21">
        <v>5901</v>
      </c>
      <c r="C57" s="57" t="s">
        <v>12</v>
      </c>
      <c r="D57" s="381">
        <f>+E57+F57</f>
        <v>16247</v>
      </c>
      <c r="E57" s="67">
        <v>7611</v>
      </c>
      <c r="F57" s="432">
        <v>8636</v>
      </c>
    </row>
    <row r="58" spans="1:6" ht="18.75">
      <c r="A58" s="16">
        <v>14</v>
      </c>
      <c r="B58" s="342" t="s">
        <v>238</v>
      </c>
      <c r="C58" s="57" t="s">
        <v>23</v>
      </c>
      <c r="D58" s="66">
        <f>+E58+F58</f>
        <v>803761</v>
      </c>
      <c r="E58" s="73">
        <f>7675101-SUM(E45:E57)</f>
        <v>512369</v>
      </c>
      <c r="F58" s="432">
        <f>1623419-F45-F46-F47-F48-F49-F50-F51-F52-F53-F54-F55-F56-F57</f>
        <v>291392</v>
      </c>
    </row>
    <row r="59" spans="1:6" ht="19.5" thickBot="1">
      <c r="A59" s="16">
        <v>15</v>
      </c>
      <c r="B59" s="315" t="s">
        <v>39</v>
      </c>
      <c r="C59" s="58" t="s">
        <v>415</v>
      </c>
      <c r="D59" s="70">
        <f>SUM(D45:D58)</f>
        <v>8323172</v>
      </c>
      <c r="E59" s="70">
        <f>SUM(E45:E58)</f>
        <v>7675101</v>
      </c>
      <c r="F59" s="70">
        <f>SUM(F45:F58)</f>
        <v>1623419</v>
      </c>
    </row>
    <row r="60" spans="1:6" ht="18.75">
      <c r="A60" s="16">
        <v>16</v>
      </c>
      <c r="B60" s="32">
        <v>6351</v>
      </c>
      <c r="C60" s="59" t="s">
        <v>342</v>
      </c>
      <c r="D60" s="66">
        <f>+E60+F60</f>
        <v>200</v>
      </c>
      <c r="E60" s="67">
        <v>200</v>
      </c>
      <c r="F60" s="67"/>
    </row>
    <row r="61" spans="1:6" ht="18.75">
      <c r="A61" s="16">
        <v>17</v>
      </c>
      <c r="B61" s="341" t="s">
        <v>237</v>
      </c>
      <c r="C61" s="60" t="s">
        <v>30</v>
      </c>
      <c r="D61" s="66">
        <f>+E61+F61</f>
        <v>2937075</v>
      </c>
      <c r="E61" s="67">
        <v>1993363</v>
      </c>
      <c r="F61" s="430">
        <f>943712-F60</f>
        <v>943712</v>
      </c>
    </row>
    <row r="62" spans="1:6" ht="19.5" thickBot="1">
      <c r="A62" s="16">
        <v>18</v>
      </c>
      <c r="B62" s="318" t="s">
        <v>40</v>
      </c>
      <c r="C62" s="61" t="s">
        <v>434</v>
      </c>
      <c r="D62" s="72">
        <f>SUM(D60:D61)</f>
        <v>2937275</v>
      </c>
      <c r="E62" s="72">
        <f>SUM(E60:E61)</f>
        <v>1993563</v>
      </c>
      <c r="F62" s="72">
        <f>SUM(F60:F61)</f>
        <v>943712</v>
      </c>
    </row>
    <row r="63" spans="1:6" ht="19.5" thickBot="1">
      <c r="A63" s="27">
        <v>19</v>
      </c>
      <c r="B63" s="317" t="s">
        <v>42</v>
      </c>
      <c r="C63" s="33" t="s">
        <v>435</v>
      </c>
      <c r="D63" s="44">
        <f>+D59+D62</f>
        <v>11260447</v>
      </c>
      <c r="E63" s="44">
        <f>+E59+E62</f>
        <v>9668664</v>
      </c>
      <c r="F63" s="44">
        <f>+F59+F62</f>
        <v>2567131</v>
      </c>
    </row>
    <row r="64" spans="1:6" ht="9.75" customHeight="1" thickBot="1">
      <c r="A64" s="1"/>
      <c r="B64" s="42"/>
      <c r="C64" s="43"/>
      <c r="D64" s="43"/>
      <c r="E64" s="43"/>
      <c r="F64" s="43"/>
    </row>
    <row r="65" spans="1:6" ht="16.5" thickBot="1">
      <c r="A65" s="25"/>
      <c r="B65" s="14" t="s">
        <v>33</v>
      </c>
      <c r="C65" s="8"/>
      <c r="D65" s="77" t="s">
        <v>413</v>
      </c>
      <c r="E65" s="75"/>
      <c r="F65" s="76"/>
    </row>
    <row r="66" spans="1:6" ht="15.75">
      <c r="A66" s="480" t="s">
        <v>0</v>
      </c>
      <c r="B66" s="13" t="s">
        <v>32</v>
      </c>
      <c r="C66" s="11" t="s">
        <v>16</v>
      </c>
      <c r="D66" s="35" t="s">
        <v>211</v>
      </c>
      <c r="E66" s="35"/>
      <c r="F66" s="35"/>
    </row>
    <row r="67" spans="1:6" ht="16.5" thickBot="1">
      <c r="A67" s="40"/>
      <c r="B67" s="30" t="s">
        <v>31</v>
      </c>
      <c r="C67" s="9"/>
      <c r="D67" s="41" t="s">
        <v>48</v>
      </c>
      <c r="E67" s="41" t="s">
        <v>48</v>
      </c>
      <c r="F67" s="41" t="s">
        <v>47</v>
      </c>
    </row>
    <row r="68" spans="1:6" ht="18.75" customHeight="1">
      <c r="A68" s="16">
        <v>1</v>
      </c>
      <c r="B68" s="18">
        <v>8115</v>
      </c>
      <c r="C68" s="49" t="s">
        <v>19</v>
      </c>
      <c r="D68" s="427">
        <f>+E68+F68</f>
        <v>1266551</v>
      </c>
      <c r="E68" s="380">
        <v>574816</v>
      </c>
      <c r="F68" s="380">
        <f>688020+3715</f>
        <v>691735</v>
      </c>
    </row>
    <row r="69" spans="1:6" ht="18.75">
      <c r="A69" s="26">
        <v>2</v>
      </c>
      <c r="B69" s="24">
        <v>8124</v>
      </c>
      <c r="C69" s="49" t="s">
        <v>343</v>
      </c>
      <c r="D69" s="74" t="s">
        <v>176</v>
      </c>
      <c r="E69" s="73"/>
      <c r="F69" s="73">
        <v>-13541</v>
      </c>
    </row>
    <row r="70" spans="1:6" ht="18.75">
      <c r="A70" s="26">
        <v>3</v>
      </c>
      <c r="B70" s="12">
        <v>8124</v>
      </c>
      <c r="C70" s="49" t="s">
        <v>207</v>
      </c>
      <c r="D70" s="67">
        <f>+E70+F70</f>
        <v>-72796</v>
      </c>
      <c r="E70" s="67"/>
      <c r="F70" s="67">
        <v>-72796</v>
      </c>
    </row>
    <row r="71" spans="1:6" ht="19.5" thickBot="1">
      <c r="A71" s="26">
        <v>4</v>
      </c>
      <c r="B71" s="24">
        <v>8224</v>
      </c>
      <c r="C71" s="49" t="s">
        <v>400</v>
      </c>
      <c r="D71" s="73">
        <f>+E71+F71</f>
        <v>-210527</v>
      </c>
      <c r="E71" s="73">
        <v>-210527</v>
      </c>
      <c r="F71" s="73"/>
    </row>
    <row r="72" spans="1:6" ht="19.5" thickBot="1">
      <c r="A72" s="40">
        <v>5</v>
      </c>
      <c r="B72" s="482" t="s">
        <v>43</v>
      </c>
      <c r="C72" s="483" t="s">
        <v>432</v>
      </c>
      <c r="D72" s="319">
        <f>SUM(D68:D71)</f>
        <v>983228</v>
      </c>
      <c r="E72" s="319">
        <f>SUM(E68:E71)</f>
        <v>364289</v>
      </c>
      <c r="F72" s="319">
        <f>SUM(F68:F71)</f>
        <v>605398</v>
      </c>
    </row>
    <row r="73" spans="5:6" ht="8.25" customHeight="1" thickBot="1">
      <c r="E73" s="5"/>
      <c r="F73" s="5"/>
    </row>
    <row r="74" spans="1:6" ht="16.5" thickBot="1">
      <c r="A74" s="25"/>
      <c r="B74" s="14" t="s">
        <v>31</v>
      </c>
      <c r="C74" s="8"/>
      <c r="D74" s="77" t="s">
        <v>413</v>
      </c>
      <c r="E74" s="75"/>
      <c r="F74" s="76"/>
    </row>
    <row r="75" spans="1:6" ht="15.75">
      <c r="A75" s="481" t="s">
        <v>0</v>
      </c>
      <c r="B75" s="13"/>
      <c r="C75" s="11" t="s">
        <v>13</v>
      </c>
      <c r="D75" s="35" t="s">
        <v>211</v>
      </c>
      <c r="E75" s="35"/>
      <c r="F75" s="35"/>
    </row>
    <row r="76" spans="1:6" ht="16.5" thickBot="1">
      <c r="A76" s="29"/>
      <c r="B76" s="30"/>
      <c r="C76" s="9"/>
      <c r="D76" s="41" t="s">
        <v>48</v>
      </c>
      <c r="E76" s="41" t="s">
        <v>217</v>
      </c>
      <c r="F76" s="41" t="s">
        <v>47</v>
      </c>
    </row>
    <row r="77" spans="1:6" ht="18.75">
      <c r="A77" s="31">
        <v>1</v>
      </c>
      <c r="B77" s="343" t="s">
        <v>239</v>
      </c>
      <c r="C77" s="62" t="s">
        <v>45</v>
      </c>
      <c r="D77" s="39">
        <f>+D40</f>
        <v>10277219</v>
      </c>
      <c r="E77" s="39">
        <f>+E40</f>
        <v>9304375</v>
      </c>
      <c r="F77" s="39">
        <f>+F40</f>
        <v>1961733</v>
      </c>
    </row>
    <row r="78" spans="1:6" ht="18.75">
      <c r="A78" s="26">
        <v>2</v>
      </c>
      <c r="B78" s="344" t="s">
        <v>240</v>
      </c>
      <c r="C78" s="63" t="s">
        <v>46</v>
      </c>
      <c r="D78" s="37">
        <f>+D63</f>
        <v>11260447</v>
      </c>
      <c r="E78" s="37">
        <f>+E63</f>
        <v>9668664</v>
      </c>
      <c r="F78" s="37">
        <f>+F63</f>
        <v>2567131</v>
      </c>
    </row>
    <row r="79" spans="1:6" ht="19.5" thickBot="1">
      <c r="A79" s="27">
        <v>3</v>
      </c>
      <c r="B79" s="320"/>
      <c r="C79" s="64" t="s">
        <v>44</v>
      </c>
      <c r="D79" s="36">
        <f>+D77-D78</f>
        <v>-983228</v>
      </c>
      <c r="E79" s="36">
        <f>+E77-E78</f>
        <v>-364289</v>
      </c>
      <c r="F79" s="36">
        <f>+F77-F78</f>
        <v>-605398</v>
      </c>
    </row>
    <row r="80" spans="1:6" ht="19.5" thickBot="1">
      <c r="A80" s="46">
        <v>4</v>
      </c>
      <c r="B80" s="345" t="s">
        <v>43</v>
      </c>
      <c r="C80" s="65" t="s">
        <v>14</v>
      </c>
      <c r="D80" s="45">
        <f>+D72</f>
        <v>983228</v>
      </c>
      <c r="E80" s="45">
        <f>+E72</f>
        <v>364289</v>
      </c>
      <c r="F80" s="45">
        <f>+F72</f>
        <v>605398</v>
      </c>
    </row>
    <row r="81" ht="7.5" customHeight="1"/>
    <row r="82" spans="1:3" ht="18.75">
      <c r="A82" s="321" t="s">
        <v>176</v>
      </c>
      <c r="B82" s="79" t="s">
        <v>285</v>
      </c>
      <c r="C82" s="80"/>
    </row>
    <row r="84" ht="15.75">
      <c r="F84" s="562"/>
    </row>
    <row r="85" ht="15.75">
      <c r="D85" s="382"/>
    </row>
  </sheetData>
  <sheetProtection/>
  <printOptions horizontalCentered="1"/>
  <pageMargins left="0.5905511811023623" right="0.5905511811023623" top="0.2755905511811024" bottom="0.1968503937007874" header="0" footer="0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2"/>
  <sheetViews>
    <sheetView zoomScale="75" zoomScaleNormal="75" zoomScalePageLayoutView="0" workbookViewId="0" topLeftCell="A1">
      <selection activeCell="A3" sqref="A3"/>
    </sheetView>
  </sheetViews>
  <sheetFormatPr defaultColWidth="8.796875" defaultRowHeight="15"/>
  <cols>
    <col min="1" max="1" width="8.8984375" style="85" customWidth="1"/>
    <col min="2" max="2" width="49.69921875" style="85" customWidth="1"/>
    <col min="3" max="3" width="19.59765625" style="85" bestFit="1" customWidth="1"/>
    <col min="4" max="4" width="18.19921875" style="85" customWidth="1"/>
    <col min="5" max="16384" width="8.8984375" style="85" customWidth="1"/>
  </cols>
  <sheetData>
    <row r="1" spans="1:4" ht="24.75" customHeight="1">
      <c r="A1" s="563" t="s">
        <v>189</v>
      </c>
      <c r="B1" s="563"/>
      <c r="C1" s="563"/>
      <c r="D1" s="563"/>
    </row>
    <row r="2" spans="1:4" ht="24.75" customHeight="1">
      <c r="A2" s="564" t="s">
        <v>418</v>
      </c>
      <c r="B2" s="564"/>
      <c r="C2" s="564"/>
      <c r="D2" s="564"/>
    </row>
    <row r="4" spans="1:4" ht="18.75">
      <c r="A4" s="86" t="s">
        <v>285</v>
      </c>
      <c r="B4" s="87"/>
      <c r="C4" s="87"/>
      <c r="D4" s="88"/>
    </row>
    <row r="6" ht="16.5" thickBot="1">
      <c r="D6" s="89" t="s">
        <v>190</v>
      </c>
    </row>
    <row r="7" spans="1:4" ht="16.5" thickBot="1">
      <c r="A7" s="90"/>
      <c r="B7" s="90"/>
      <c r="C7" s="91" t="s">
        <v>191</v>
      </c>
      <c r="D7" s="92"/>
    </row>
    <row r="8" spans="1:4" ht="15.75">
      <c r="A8" s="117" t="s">
        <v>33</v>
      </c>
      <c r="B8" s="117" t="s">
        <v>212</v>
      </c>
      <c r="C8" s="93" t="s">
        <v>192</v>
      </c>
      <c r="D8" s="93" t="s">
        <v>192</v>
      </c>
    </row>
    <row r="9" spans="1:4" ht="16.5" thickBot="1">
      <c r="A9" s="94"/>
      <c r="B9" s="94"/>
      <c r="C9" s="95" t="s">
        <v>218</v>
      </c>
      <c r="D9" s="96" t="s">
        <v>193</v>
      </c>
    </row>
    <row r="10" spans="1:4" ht="15.75">
      <c r="A10" s="97"/>
      <c r="B10" s="97"/>
      <c r="C10" s="98"/>
      <c r="D10" s="98"/>
    </row>
    <row r="11" spans="1:4" ht="15.75">
      <c r="A11" s="99"/>
      <c r="B11" s="99" t="s">
        <v>1</v>
      </c>
      <c r="C11" s="98"/>
      <c r="D11" s="98"/>
    </row>
    <row r="12" spans="1:4" ht="15.75">
      <c r="A12" s="100">
        <v>2441</v>
      </c>
      <c r="B12" s="97" t="s">
        <v>348</v>
      </c>
      <c r="C12" s="98">
        <f>C34</f>
        <v>13541</v>
      </c>
      <c r="D12" s="98"/>
    </row>
    <row r="13" spans="1:4" ht="16.5" thickBot="1">
      <c r="A13" s="100">
        <v>4121</v>
      </c>
      <c r="B13" s="97" t="s">
        <v>353</v>
      </c>
      <c r="C13" s="98">
        <f>C50</f>
        <v>974958</v>
      </c>
      <c r="D13" s="98">
        <f>D50</f>
        <v>390</v>
      </c>
    </row>
    <row r="14" spans="1:4" ht="16.5" thickBot="1">
      <c r="A14" s="101"/>
      <c r="B14" s="102" t="s">
        <v>45</v>
      </c>
      <c r="C14" s="103">
        <f>SUM(C12:C13)</f>
        <v>988499</v>
      </c>
      <c r="D14" s="103">
        <f>SUM(D10:D13)</f>
        <v>390</v>
      </c>
    </row>
    <row r="15" spans="1:4" ht="15.75">
      <c r="A15" s="100"/>
      <c r="B15" s="97"/>
      <c r="C15" s="98"/>
      <c r="D15" s="98"/>
    </row>
    <row r="16" spans="1:4" ht="15.75">
      <c r="A16" s="104"/>
      <c r="B16" s="99" t="s">
        <v>11</v>
      </c>
      <c r="C16" s="98"/>
      <c r="D16" s="98"/>
    </row>
    <row r="17" spans="1:4" ht="16.5" thickBot="1">
      <c r="A17" s="100">
        <v>5321</v>
      </c>
      <c r="B17" s="105" t="s">
        <v>410</v>
      </c>
      <c r="C17" s="98">
        <f>+C38</f>
        <v>974958</v>
      </c>
      <c r="D17" s="98">
        <f>D54</f>
        <v>390</v>
      </c>
    </row>
    <row r="18" spans="1:4" ht="16.5" thickBot="1">
      <c r="A18" s="101"/>
      <c r="B18" s="102" t="s">
        <v>46</v>
      </c>
      <c r="C18" s="106">
        <f>SUM(C15:C17)</f>
        <v>974958</v>
      </c>
      <c r="D18" s="106">
        <f>SUM(D15:D17)</f>
        <v>390</v>
      </c>
    </row>
    <row r="19" spans="1:4" ht="16.5" thickBot="1">
      <c r="A19" s="107"/>
      <c r="B19" s="108" t="s">
        <v>194</v>
      </c>
      <c r="C19" s="109">
        <f>C14-C18</f>
        <v>13541</v>
      </c>
      <c r="D19" s="109">
        <f>D14-D18</f>
        <v>0</v>
      </c>
    </row>
    <row r="20" spans="1:4" ht="15.75">
      <c r="A20" s="100"/>
      <c r="B20" s="97"/>
      <c r="C20" s="98"/>
      <c r="D20" s="98"/>
    </row>
    <row r="21" spans="1:4" ht="15.75">
      <c r="A21" s="104"/>
      <c r="B21" s="99" t="s">
        <v>16</v>
      </c>
      <c r="C21" s="110"/>
      <c r="D21" s="98"/>
    </row>
    <row r="22" spans="1:4" ht="16.5" thickBot="1">
      <c r="A22" s="111">
        <v>8124</v>
      </c>
      <c r="B22" s="94" t="s">
        <v>349</v>
      </c>
      <c r="C22" s="112">
        <f>C59</f>
        <v>-13541</v>
      </c>
      <c r="D22" s="112"/>
    </row>
    <row r="23" spans="1:4" ht="16.5" thickBot="1">
      <c r="A23" s="107"/>
      <c r="B23" s="108" t="s">
        <v>195</v>
      </c>
      <c r="C23" s="109">
        <f>SUM(C21:C22)</f>
        <v>-13541</v>
      </c>
      <c r="D23" s="109">
        <f>SUM(D22)</f>
        <v>0</v>
      </c>
    </row>
    <row r="24" spans="1:4" ht="16.5" thickBot="1">
      <c r="A24" s="107"/>
      <c r="B24" s="108"/>
      <c r="C24" s="109"/>
      <c r="D24" s="109"/>
    </row>
    <row r="25" spans="1:4" ht="16.5" thickBot="1">
      <c r="A25" s="113"/>
      <c r="B25" s="114" t="s">
        <v>216</v>
      </c>
      <c r="C25" s="109">
        <f>C19+C23</f>
        <v>0</v>
      </c>
      <c r="D25" s="109">
        <f>D19+D23</f>
        <v>0</v>
      </c>
    </row>
    <row r="26" ht="15.75">
      <c r="B26" s="85" t="s">
        <v>213</v>
      </c>
    </row>
    <row r="28" ht="16.5" thickBot="1">
      <c r="C28" s="89" t="s">
        <v>190</v>
      </c>
    </row>
    <row r="29" spans="1:3" ht="15.75">
      <c r="A29" s="115"/>
      <c r="B29" s="115"/>
      <c r="C29" s="116" t="s">
        <v>196</v>
      </c>
    </row>
    <row r="30" spans="1:3" ht="15.75">
      <c r="A30" s="117" t="s">
        <v>33</v>
      </c>
      <c r="B30" s="123" t="s">
        <v>219</v>
      </c>
      <c r="C30" s="117" t="s">
        <v>192</v>
      </c>
    </row>
    <row r="31" spans="1:3" ht="16.5" thickBot="1">
      <c r="A31" s="94"/>
      <c r="B31" s="94"/>
      <c r="C31" s="96" t="s">
        <v>220</v>
      </c>
    </row>
    <row r="32" spans="1:3" ht="15.75">
      <c r="A32" s="97"/>
      <c r="B32" s="97"/>
      <c r="C32" s="98"/>
    </row>
    <row r="33" spans="1:3" ht="15.75">
      <c r="A33" s="99"/>
      <c r="B33" s="99" t="s">
        <v>1</v>
      </c>
      <c r="C33" s="98"/>
    </row>
    <row r="34" spans="1:3" ht="16.5" thickBot="1">
      <c r="A34" s="97">
        <v>2441</v>
      </c>
      <c r="B34" s="97" t="s">
        <v>350</v>
      </c>
      <c r="C34" s="98">
        <f>Bilance!E25</f>
        <v>13541</v>
      </c>
    </row>
    <row r="35" spans="1:3" ht="16.5" thickBot="1">
      <c r="A35" s="102"/>
      <c r="B35" s="102" t="s">
        <v>45</v>
      </c>
      <c r="C35" s="106">
        <f>SUM(C34:C34)</f>
        <v>13541</v>
      </c>
    </row>
    <row r="36" spans="1:3" ht="15.75">
      <c r="A36" s="97"/>
      <c r="B36" s="97"/>
      <c r="C36" s="98"/>
    </row>
    <row r="37" spans="1:3" ht="15.75">
      <c r="A37" s="99"/>
      <c r="B37" s="99" t="s">
        <v>11</v>
      </c>
      <c r="C37" s="98"/>
    </row>
    <row r="38" spans="1:3" ht="16.5" thickBot="1">
      <c r="A38" s="97">
        <v>5321</v>
      </c>
      <c r="B38" s="97" t="s">
        <v>411</v>
      </c>
      <c r="C38" s="98">
        <f>Bilance!E53</f>
        <v>974958</v>
      </c>
    </row>
    <row r="39" spans="1:3" ht="16.5" thickBot="1">
      <c r="A39" s="102"/>
      <c r="B39" s="102" t="s">
        <v>46</v>
      </c>
      <c r="C39" s="106">
        <f>SUM(C38:C38)</f>
        <v>974958</v>
      </c>
    </row>
    <row r="40" spans="1:3" ht="16.5" thickBot="1">
      <c r="A40" s="108"/>
      <c r="B40" s="108" t="s">
        <v>194</v>
      </c>
      <c r="C40" s="109">
        <f>C35-C39</f>
        <v>-961417</v>
      </c>
    </row>
    <row r="44" ht="16.5" thickBot="1">
      <c r="D44" s="89" t="s">
        <v>190</v>
      </c>
    </row>
    <row r="45" spans="1:4" ht="16.5" thickBot="1">
      <c r="A45" s="118"/>
      <c r="B45" s="118"/>
      <c r="C45" s="91" t="s">
        <v>191</v>
      </c>
      <c r="D45" s="92"/>
    </row>
    <row r="46" spans="1:4" ht="15.75">
      <c r="A46" s="122" t="s">
        <v>33</v>
      </c>
      <c r="B46" s="122" t="s">
        <v>197</v>
      </c>
      <c r="C46" s="116" t="s">
        <v>192</v>
      </c>
      <c r="D46" s="116" t="s">
        <v>192</v>
      </c>
    </row>
    <row r="47" spans="1:4" ht="16.5" thickBot="1">
      <c r="A47" s="94"/>
      <c r="B47" s="94"/>
      <c r="C47" s="96" t="s">
        <v>220</v>
      </c>
      <c r="D47" s="96" t="s">
        <v>198</v>
      </c>
    </row>
    <row r="48" spans="1:4" ht="15.75">
      <c r="A48" s="97"/>
      <c r="B48" s="97"/>
      <c r="C48" s="98"/>
      <c r="D48" s="98"/>
    </row>
    <row r="49" spans="1:4" ht="15.75">
      <c r="A49" s="99"/>
      <c r="B49" s="99" t="s">
        <v>1</v>
      </c>
      <c r="C49" s="98"/>
      <c r="D49" s="98"/>
    </row>
    <row r="50" spans="1:4" ht="16.5" thickBot="1">
      <c r="A50" s="97">
        <v>4121</v>
      </c>
      <c r="B50" s="97" t="s">
        <v>352</v>
      </c>
      <c r="C50" s="98">
        <f>Bilance!F35</f>
        <v>974958</v>
      </c>
      <c r="D50" s="98">
        <f>Bilance!F36</f>
        <v>390</v>
      </c>
    </row>
    <row r="51" spans="1:4" ht="16.5" thickBot="1">
      <c r="A51" s="102"/>
      <c r="B51" s="102" t="s">
        <v>45</v>
      </c>
      <c r="C51" s="106">
        <f>SUM(C48:C50)</f>
        <v>974958</v>
      </c>
      <c r="D51" s="106">
        <f>SUM(D48:D50)</f>
        <v>390</v>
      </c>
    </row>
    <row r="52" spans="1:4" ht="15.75">
      <c r="A52" s="97"/>
      <c r="B52" s="97"/>
      <c r="C52" s="98"/>
      <c r="D52" s="98"/>
    </row>
    <row r="53" spans="1:4" ht="15.75">
      <c r="A53" s="99"/>
      <c r="B53" s="99" t="s">
        <v>11</v>
      </c>
      <c r="C53" s="98"/>
      <c r="D53" s="98"/>
    </row>
    <row r="54" spans="1:4" ht="16.5" thickBot="1">
      <c r="A54" s="97">
        <v>5321</v>
      </c>
      <c r="B54" s="97" t="s">
        <v>412</v>
      </c>
      <c r="C54" s="98"/>
      <c r="D54" s="98">
        <f>Bilance!F53</f>
        <v>390</v>
      </c>
    </row>
    <row r="55" spans="1:4" ht="16.5" thickBot="1">
      <c r="A55" s="102"/>
      <c r="B55" s="102" t="s">
        <v>46</v>
      </c>
      <c r="C55" s="106">
        <v>0</v>
      </c>
      <c r="D55" s="106">
        <f>SUM(D54:D54)</f>
        <v>390</v>
      </c>
    </row>
    <row r="56" spans="1:4" ht="16.5" thickBot="1">
      <c r="A56" s="108"/>
      <c r="B56" s="108" t="s">
        <v>194</v>
      </c>
      <c r="C56" s="109">
        <f>C51-C55</f>
        <v>974958</v>
      </c>
      <c r="D56" s="109">
        <f>D51-D55</f>
        <v>0</v>
      </c>
    </row>
    <row r="57" spans="1:4" ht="15.75">
      <c r="A57" s="97"/>
      <c r="B57" s="97"/>
      <c r="C57" s="98"/>
      <c r="D57" s="98"/>
    </row>
    <row r="58" spans="1:4" ht="15.75">
      <c r="A58" s="99"/>
      <c r="B58" s="99" t="s">
        <v>16</v>
      </c>
      <c r="C58" s="110"/>
      <c r="D58" s="98"/>
    </row>
    <row r="59" spans="1:4" ht="16.5" thickBot="1">
      <c r="A59" s="94">
        <v>8124</v>
      </c>
      <c r="B59" s="94" t="s">
        <v>351</v>
      </c>
      <c r="C59" s="119">
        <f>Bilance!F69</f>
        <v>-13541</v>
      </c>
      <c r="D59" s="119"/>
    </row>
    <row r="60" spans="1:4" ht="16.5" thickBot="1">
      <c r="A60" s="108"/>
      <c r="B60" s="108" t="s">
        <v>195</v>
      </c>
      <c r="C60" s="120">
        <f>SUM(C59:C59)</f>
        <v>-13541</v>
      </c>
      <c r="D60" s="109">
        <v>0</v>
      </c>
    </row>
    <row r="62" ht="15.75">
      <c r="C62" s="121"/>
    </row>
  </sheetData>
  <sheetProtection/>
  <mergeCells count="2">
    <mergeCell ref="A1:D1"/>
    <mergeCell ref="A2:D2"/>
  </mergeCells>
  <printOptions horizontalCentered="1" verticalCentered="1"/>
  <pageMargins left="0.7874015748031497" right="0.7874015748031497" top="0.71" bottom="0.74" header="0.5118110236220472" footer="0.5118110236220472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="75" zoomScaleNormal="75" zoomScaleSheetLayoutView="75" zoomScalePageLayoutView="0" workbookViewId="0" topLeftCell="A1">
      <selection activeCell="A2" sqref="A2"/>
    </sheetView>
  </sheetViews>
  <sheetFormatPr defaultColWidth="8.796875" defaultRowHeight="15"/>
  <cols>
    <col min="1" max="1" width="8.3984375" style="131" customWidth="1"/>
    <col min="2" max="2" width="56.59765625" style="131" bestFit="1" customWidth="1"/>
    <col min="3" max="11" width="15" style="131" customWidth="1"/>
    <col min="12" max="12" width="16.69921875" style="131" customWidth="1"/>
    <col min="13" max="15" width="15.796875" style="131" customWidth="1"/>
    <col min="16" max="16384" width="8.8984375" style="131" customWidth="1"/>
  </cols>
  <sheetData>
    <row r="1" spans="1:6" ht="20.25">
      <c r="A1" s="194" t="s">
        <v>419</v>
      </c>
      <c r="B1" s="125"/>
      <c r="C1" s="125"/>
      <c r="F1" s="153"/>
    </row>
    <row r="2" spans="1:6" ht="20.25">
      <c r="A2" s="124"/>
      <c r="B2" s="125"/>
      <c r="C2" s="125"/>
      <c r="F2" s="153"/>
    </row>
    <row r="3" ht="21" thickBot="1">
      <c r="F3" s="153"/>
    </row>
    <row r="4" spans="1:6" ht="41.25" thickBot="1">
      <c r="A4" s="355" t="s">
        <v>65</v>
      </c>
      <c r="B4" s="440" t="s">
        <v>66</v>
      </c>
      <c r="C4" s="441" t="s">
        <v>214</v>
      </c>
      <c r="D4" s="322" t="s">
        <v>217</v>
      </c>
      <c r="E4" s="323" t="s">
        <v>47</v>
      </c>
      <c r="F4" s="156"/>
    </row>
    <row r="5" spans="1:7" ht="20.25">
      <c r="A5" s="282">
        <v>1</v>
      </c>
      <c r="B5" s="299" t="s">
        <v>67</v>
      </c>
      <c r="C5" s="300">
        <f>+'Daňové a Transfery'!E42</f>
        <v>7623060</v>
      </c>
      <c r="D5" s="283">
        <f>+'Daňové a Transfery'!F42</f>
        <v>7461655</v>
      </c>
      <c r="E5" s="284">
        <f>+'Daňové a Transfery'!G42</f>
        <v>161405</v>
      </c>
      <c r="F5" s="285"/>
      <c r="G5" s="170"/>
    </row>
    <row r="6" spans="1:7" ht="20.25">
      <c r="A6" s="286">
        <v>2</v>
      </c>
      <c r="B6" s="301" t="s">
        <v>206</v>
      </c>
      <c r="C6" s="442">
        <f>+'N a K'!E118</f>
        <v>619926</v>
      </c>
      <c r="D6" s="303">
        <f>+D34</f>
        <v>482328</v>
      </c>
      <c r="E6" s="287">
        <f>+'N a K'!G118</f>
        <v>151139</v>
      </c>
      <c r="F6" s="285"/>
      <c r="G6" s="170"/>
    </row>
    <row r="7" spans="1:7" ht="20.25">
      <c r="A7" s="286">
        <v>3</v>
      </c>
      <c r="B7" s="301" t="s">
        <v>68</v>
      </c>
      <c r="C7" s="442">
        <f>+'N a K'!H118</f>
        <v>807590</v>
      </c>
      <c r="D7" s="303">
        <f>+G34</f>
        <v>807580</v>
      </c>
      <c r="E7" s="287">
        <f>+'N a K'!J118</f>
        <v>10</v>
      </c>
      <c r="F7" s="285"/>
      <c r="G7" s="170"/>
    </row>
    <row r="8" spans="1:7" ht="20.25">
      <c r="A8" s="286">
        <v>4</v>
      </c>
      <c r="B8" s="301" t="s">
        <v>381</v>
      </c>
      <c r="C8" s="442">
        <f>+'Daňové a Transfery'!E61</f>
        <v>1226643</v>
      </c>
      <c r="D8" s="303">
        <f>+'Daňové a Transfery'!F61</f>
        <v>552812</v>
      </c>
      <c r="E8" s="287">
        <f>+'Daňové a Transfery'!G61</f>
        <v>1649179</v>
      </c>
      <c r="F8" s="285"/>
      <c r="G8" s="170"/>
    </row>
    <row r="9" spans="1:7" ht="20.25">
      <c r="A9" s="288"/>
      <c r="B9" s="301"/>
      <c r="C9" s="288"/>
      <c r="D9" s="303"/>
      <c r="E9" s="287"/>
      <c r="F9" s="285"/>
      <c r="G9" s="170"/>
    </row>
    <row r="10" spans="1:7" ht="21" thickBot="1">
      <c r="A10" s="289"/>
      <c r="B10" s="305" t="s">
        <v>69</v>
      </c>
      <c r="C10" s="306">
        <f>SUM(C5:C9)</f>
        <v>10277219</v>
      </c>
      <c r="D10" s="290">
        <f>SUM(D5:D9)</f>
        <v>9304375</v>
      </c>
      <c r="E10" s="291">
        <f>SUM(E5:E8)</f>
        <v>1961733</v>
      </c>
      <c r="F10" s="292"/>
      <c r="G10" s="170"/>
    </row>
    <row r="11" spans="4:6" ht="20.25">
      <c r="D11" s="170"/>
      <c r="F11" s="153"/>
    </row>
    <row r="12" spans="3:6" ht="10.5" customHeight="1">
      <c r="C12" s="170"/>
      <c r="F12" s="153"/>
    </row>
    <row r="13" ht="21" thickBot="1"/>
    <row r="14" spans="1:12" ht="20.25">
      <c r="A14" s="567" t="s">
        <v>70</v>
      </c>
      <c r="B14" s="565" t="s">
        <v>71</v>
      </c>
      <c r="C14" s="293" t="s">
        <v>179</v>
      </c>
      <c r="D14" s="294"/>
      <c r="E14" s="295"/>
      <c r="F14" s="293" t="s">
        <v>180</v>
      </c>
      <c r="G14" s="294"/>
      <c r="H14" s="295"/>
      <c r="I14" s="293" t="s">
        <v>181</v>
      </c>
      <c r="J14" s="294"/>
      <c r="K14" s="296"/>
      <c r="L14" s="297"/>
    </row>
    <row r="15" spans="1:12" ht="41.25" thickBot="1">
      <c r="A15" s="568"/>
      <c r="B15" s="566"/>
      <c r="C15" s="324" t="s">
        <v>214</v>
      </c>
      <c r="D15" s="325" t="s">
        <v>217</v>
      </c>
      <c r="E15" s="325" t="s">
        <v>47</v>
      </c>
      <c r="F15" s="324" t="s">
        <v>214</v>
      </c>
      <c r="G15" s="325" t="s">
        <v>217</v>
      </c>
      <c r="H15" s="325" t="s">
        <v>47</v>
      </c>
      <c r="I15" s="324" t="s">
        <v>214</v>
      </c>
      <c r="J15" s="325" t="s">
        <v>217</v>
      </c>
      <c r="K15" s="330" t="s">
        <v>47</v>
      </c>
      <c r="L15" s="297"/>
    </row>
    <row r="16" spans="1:12" ht="20.25">
      <c r="A16" s="298"/>
      <c r="B16" s="299" t="s">
        <v>72</v>
      </c>
      <c r="C16" s="300">
        <f>+'N a K'!E9</f>
        <v>51937</v>
      </c>
      <c r="D16" s="283">
        <f>+'N a K'!F9</f>
        <v>65336</v>
      </c>
      <c r="E16" s="283">
        <f>+'N a K'!G9</f>
        <v>142</v>
      </c>
      <c r="F16" s="300"/>
      <c r="G16" s="283"/>
      <c r="H16" s="283"/>
      <c r="I16" s="300">
        <f>+'N a K'!K9</f>
        <v>51937</v>
      </c>
      <c r="J16" s="283">
        <f>+'N a K'!L9</f>
        <v>65336</v>
      </c>
      <c r="K16" s="284">
        <f>+'N a K'!M9</f>
        <v>142</v>
      </c>
      <c r="L16" s="285"/>
    </row>
    <row r="17" spans="1:12" ht="20.25">
      <c r="A17" s="288" t="s">
        <v>73</v>
      </c>
      <c r="B17" s="301" t="s">
        <v>74</v>
      </c>
      <c r="C17" s="302">
        <f>+'N a K'!E16</f>
        <v>19235</v>
      </c>
      <c r="D17" s="303">
        <f>+'N a K'!F16</f>
        <v>3416</v>
      </c>
      <c r="E17" s="303">
        <f>+'N a K'!G16</f>
        <v>15819</v>
      </c>
      <c r="F17" s="302"/>
      <c r="G17" s="303"/>
      <c r="H17" s="303"/>
      <c r="I17" s="302">
        <f>+'N a K'!K16</f>
        <v>19235</v>
      </c>
      <c r="J17" s="303">
        <f>+'N a K'!L16</f>
        <v>3416</v>
      </c>
      <c r="K17" s="287">
        <f>+'N a K'!M16</f>
        <v>15819</v>
      </c>
      <c r="L17" s="285"/>
    </row>
    <row r="18" spans="1:12" ht="20.25">
      <c r="A18" s="288" t="s">
        <v>75</v>
      </c>
      <c r="B18" s="301" t="s">
        <v>76</v>
      </c>
      <c r="C18" s="302">
        <f>+'N a K'!E25</f>
        <v>6013</v>
      </c>
      <c r="D18" s="303">
        <f>+'N a K'!F25</f>
        <v>4703</v>
      </c>
      <c r="E18" s="303">
        <f>+'N a K'!G25</f>
        <v>1310</v>
      </c>
      <c r="F18" s="302"/>
      <c r="G18" s="303"/>
      <c r="H18" s="303"/>
      <c r="I18" s="302">
        <f>+'N a K'!K25</f>
        <v>6013</v>
      </c>
      <c r="J18" s="303">
        <f>+'N a K'!L25</f>
        <v>4703</v>
      </c>
      <c r="K18" s="287">
        <f>+'N a K'!M25</f>
        <v>1310</v>
      </c>
      <c r="L18" s="285"/>
    </row>
    <row r="19" spans="1:12" ht="20.25">
      <c r="A19" s="288" t="s">
        <v>77</v>
      </c>
      <c r="B19" s="301" t="s">
        <v>78</v>
      </c>
      <c r="C19" s="302">
        <f>+'N a K'!E30</f>
        <v>23304</v>
      </c>
      <c r="D19" s="303">
        <f>+'N a K'!F30</f>
        <v>23021</v>
      </c>
      <c r="E19" s="303">
        <f>+'N a K'!G30</f>
        <v>283</v>
      </c>
      <c r="F19" s="302"/>
      <c r="G19" s="303"/>
      <c r="H19" s="303"/>
      <c r="I19" s="302">
        <f>+'N a K'!K30</f>
        <v>23304</v>
      </c>
      <c r="J19" s="303">
        <f>+'N a K'!L30</f>
        <v>23021</v>
      </c>
      <c r="K19" s="287">
        <f>+'N a K'!M30</f>
        <v>283</v>
      </c>
      <c r="L19" s="285"/>
    </row>
    <row r="20" spans="1:12" ht="20.25">
      <c r="A20" s="288" t="s">
        <v>79</v>
      </c>
      <c r="B20" s="301" t="s">
        <v>80</v>
      </c>
      <c r="C20" s="302">
        <f>+'N a K'!E35</f>
        <v>457</v>
      </c>
      <c r="D20" s="303">
        <f>+'N a K'!F35</f>
        <v>457</v>
      </c>
      <c r="E20" s="303"/>
      <c r="F20" s="302"/>
      <c r="G20" s="303"/>
      <c r="H20" s="303"/>
      <c r="I20" s="302">
        <f>+'N a K'!K35</f>
        <v>457</v>
      </c>
      <c r="J20" s="303">
        <f>+'N a K'!L35</f>
        <v>457</v>
      </c>
      <c r="K20" s="287"/>
      <c r="L20" s="285"/>
    </row>
    <row r="21" spans="1:12" ht="20.25">
      <c r="A21" s="288" t="s">
        <v>209</v>
      </c>
      <c r="B21" s="301" t="s">
        <v>325</v>
      </c>
      <c r="C21" s="302">
        <f>+'N a K'!E43</f>
        <v>9496</v>
      </c>
      <c r="D21" s="303">
        <f>+'N a K'!F43</f>
        <v>4369</v>
      </c>
      <c r="E21" s="303">
        <f>+'N a K'!G43</f>
        <v>5127</v>
      </c>
      <c r="F21" s="302"/>
      <c r="G21" s="303"/>
      <c r="H21" s="303"/>
      <c r="I21" s="302">
        <f>+'N a K'!K43</f>
        <v>9496</v>
      </c>
      <c r="J21" s="303">
        <f>+'N a K'!L43</f>
        <v>4369</v>
      </c>
      <c r="K21" s="287">
        <f>+'N a K'!M43</f>
        <v>5127</v>
      </c>
      <c r="L21" s="285"/>
    </row>
    <row r="22" spans="1:12" ht="20.25">
      <c r="A22" s="288" t="s">
        <v>81</v>
      </c>
      <c r="B22" s="301" t="s">
        <v>82</v>
      </c>
      <c r="C22" s="302">
        <f>+'N a K'!E56</f>
        <v>115962</v>
      </c>
      <c r="D22" s="303">
        <f>+'N a K'!F56</f>
        <v>107602</v>
      </c>
      <c r="E22" s="303">
        <f>+'N a K'!G56</f>
        <v>8360</v>
      </c>
      <c r="F22" s="302"/>
      <c r="G22" s="303"/>
      <c r="H22" s="303"/>
      <c r="I22" s="302">
        <f>+'N a K'!K56</f>
        <v>115962</v>
      </c>
      <c r="J22" s="303">
        <f>+'N a K'!L56</f>
        <v>107602</v>
      </c>
      <c r="K22" s="287">
        <f>+'N a K'!M56</f>
        <v>8360</v>
      </c>
      <c r="L22" s="285"/>
    </row>
    <row r="23" spans="1:12" ht="20.25">
      <c r="A23" s="288" t="s">
        <v>83</v>
      </c>
      <c r="B23" s="301" t="s">
        <v>84</v>
      </c>
      <c r="C23" s="302">
        <f>+'N a K'!E61</f>
        <v>2597</v>
      </c>
      <c r="D23" s="303">
        <f>+'N a K'!F61</f>
        <v>1232</v>
      </c>
      <c r="E23" s="303">
        <f>+'N a K'!G61</f>
        <v>1365</v>
      </c>
      <c r="F23" s="302"/>
      <c r="G23" s="303"/>
      <c r="H23" s="303"/>
      <c r="I23" s="302">
        <f>+'N a K'!K61</f>
        <v>2597</v>
      </c>
      <c r="J23" s="303">
        <f>+'N a K'!L61</f>
        <v>1232</v>
      </c>
      <c r="K23" s="287">
        <f>+'N a K'!M61</f>
        <v>1365</v>
      </c>
      <c r="L23" s="285"/>
    </row>
    <row r="24" spans="1:12" ht="20.25">
      <c r="A24" s="288" t="s">
        <v>85</v>
      </c>
      <c r="B24" s="301" t="s">
        <v>86</v>
      </c>
      <c r="C24" s="302">
        <f>+'N a K'!E65</f>
        <v>12209</v>
      </c>
      <c r="D24" s="303">
        <f>+'N a K'!F65</f>
        <v>6184</v>
      </c>
      <c r="E24" s="303">
        <f>+'N a K'!G65</f>
        <v>6025</v>
      </c>
      <c r="F24" s="302"/>
      <c r="G24" s="303"/>
      <c r="H24" s="303"/>
      <c r="I24" s="302">
        <f>+'N a K'!K65</f>
        <v>12209</v>
      </c>
      <c r="J24" s="303">
        <f>+'N a K'!L65</f>
        <v>6184</v>
      </c>
      <c r="K24" s="287">
        <f>+'N a K'!M65</f>
        <v>6025</v>
      </c>
      <c r="L24" s="285"/>
    </row>
    <row r="25" spans="1:12" ht="20.25">
      <c r="A25" s="288" t="s">
        <v>87</v>
      </c>
      <c r="B25" s="301" t="s">
        <v>88</v>
      </c>
      <c r="C25" s="302">
        <f>+'N a K'!E75</f>
        <v>206441</v>
      </c>
      <c r="D25" s="303">
        <f>+'N a K'!F75</f>
        <v>158183</v>
      </c>
      <c r="E25" s="303">
        <f>+'N a K'!G75</f>
        <v>48258</v>
      </c>
      <c r="F25" s="302">
        <f>+'N a K'!H75</f>
        <v>807510</v>
      </c>
      <c r="G25" s="303">
        <f>+'N a K'!I75</f>
        <v>807500</v>
      </c>
      <c r="H25" s="303">
        <f>'N a K'!J75</f>
        <v>10</v>
      </c>
      <c r="I25" s="302">
        <f>+'N a K'!K75</f>
        <v>1013951</v>
      </c>
      <c r="J25" s="303">
        <f>+'N a K'!L75</f>
        <v>965683</v>
      </c>
      <c r="K25" s="287">
        <f>+'N a K'!M75</f>
        <v>48268</v>
      </c>
      <c r="L25" s="285"/>
    </row>
    <row r="26" spans="1:12" ht="20.25">
      <c r="A26" s="288" t="s">
        <v>89</v>
      </c>
      <c r="B26" s="301" t="s">
        <v>90</v>
      </c>
      <c r="C26" s="302">
        <f>+'N a K'!E81</f>
        <v>22043</v>
      </c>
      <c r="D26" s="303">
        <f>+'N a K'!F81</f>
        <v>20663</v>
      </c>
      <c r="E26" s="303">
        <f>+'N a K'!G81</f>
        <v>1380</v>
      </c>
      <c r="F26" s="302"/>
      <c r="G26" s="303"/>
      <c r="H26" s="303"/>
      <c r="I26" s="302">
        <f>+'N a K'!K81</f>
        <v>22043</v>
      </c>
      <c r="J26" s="303">
        <f>+'N a K'!L81</f>
        <v>20663</v>
      </c>
      <c r="K26" s="287">
        <f>+'N a K'!M81</f>
        <v>1380</v>
      </c>
      <c r="L26" s="285"/>
    </row>
    <row r="27" spans="1:12" ht="20.25">
      <c r="A27" s="288" t="s">
        <v>91</v>
      </c>
      <c r="B27" s="301" t="s">
        <v>250</v>
      </c>
      <c r="C27" s="302">
        <f>+'N a K'!E92</f>
        <v>26697</v>
      </c>
      <c r="D27" s="303">
        <f>+'N a K'!F92</f>
        <v>6480</v>
      </c>
      <c r="E27" s="303">
        <f>+'N a K'!G92</f>
        <v>20217</v>
      </c>
      <c r="F27" s="302"/>
      <c r="G27" s="303"/>
      <c r="H27" s="303"/>
      <c r="I27" s="302">
        <f>+'N a K'!K92</f>
        <v>26697</v>
      </c>
      <c r="J27" s="303">
        <f>+'N a K'!L92</f>
        <v>6480</v>
      </c>
      <c r="K27" s="287">
        <f>+'N a K'!M92</f>
        <v>20217</v>
      </c>
      <c r="L27" s="285"/>
    </row>
    <row r="28" spans="1:12" ht="20.25">
      <c r="A28" s="288" t="s">
        <v>92</v>
      </c>
      <c r="B28" s="301" t="s">
        <v>249</v>
      </c>
      <c r="C28" s="302">
        <f>+'N a K'!E97</f>
        <v>23</v>
      </c>
      <c r="D28" s="303">
        <f>+'N a K'!F97</f>
        <v>23</v>
      </c>
      <c r="E28" s="303"/>
      <c r="F28" s="302"/>
      <c r="G28" s="303"/>
      <c r="H28" s="303"/>
      <c r="I28" s="302">
        <f>+'N a K'!K97</f>
        <v>23</v>
      </c>
      <c r="J28" s="303">
        <f>+'N a K'!L97</f>
        <v>23</v>
      </c>
      <c r="K28" s="287"/>
      <c r="L28" s="285"/>
    </row>
    <row r="29" spans="1:12" ht="20.25">
      <c r="A29" s="288" t="s">
        <v>93</v>
      </c>
      <c r="B29" s="301" t="s">
        <v>94</v>
      </c>
      <c r="C29" s="302">
        <f>+'N a K'!E100</f>
        <v>28026</v>
      </c>
      <c r="D29" s="303">
        <f>+'N a K'!F100</f>
        <v>27970</v>
      </c>
      <c r="E29" s="303">
        <f>+'N a K'!G100</f>
        <v>56</v>
      </c>
      <c r="F29" s="302">
        <f>+'N a K'!H100</f>
        <v>80</v>
      </c>
      <c r="G29" s="303">
        <f>+'N a K'!I100</f>
        <v>80</v>
      </c>
      <c r="H29" s="303"/>
      <c r="I29" s="302">
        <f>+'N a K'!K100</f>
        <v>28106</v>
      </c>
      <c r="J29" s="303">
        <f>+'N a K'!L100</f>
        <v>28050</v>
      </c>
      <c r="K29" s="287">
        <f>+'N a K'!M100</f>
        <v>56</v>
      </c>
      <c r="L29" s="285"/>
    </row>
    <row r="30" spans="1:12" ht="20.25">
      <c r="A30" s="420">
        <v>55</v>
      </c>
      <c r="B30" s="301" t="s">
        <v>139</v>
      </c>
      <c r="C30" s="302">
        <f>+'N a K'!E103</f>
        <v>138</v>
      </c>
      <c r="D30" s="303"/>
      <c r="E30" s="303">
        <f>+'N a K'!G103</f>
        <v>138</v>
      </c>
      <c r="F30" s="302"/>
      <c r="G30" s="303"/>
      <c r="H30" s="303"/>
      <c r="I30" s="302">
        <f>+'N a K'!K103</f>
        <v>138</v>
      </c>
      <c r="J30" s="303"/>
      <c r="K30" s="287">
        <f>+'N a K'!M103</f>
        <v>138</v>
      </c>
      <c r="L30" s="285"/>
    </row>
    <row r="31" spans="1:12" ht="20.25">
      <c r="A31" s="288" t="s">
        <v>95</v>
      </c>
      <c r="B31" s="301" t="s">
        <v>282</v>
      </c>
      <c r="C31" s="302">
        <f>+'N a K'!E108</f>
        <v>44883</v>
      </c>
      <c r="D31" s="303">
        <f>+'N a K'!F108</f>
        <v>12459</v>
      </c>
      <c r="E31" s="303">
        <f>+'N a K'!G108</f>
        <v>32424</v>
      </c>
      <c r="F31" s="302"/>
      <c r="G31" s="303"/>
      <c r="H31" s="303"/>
      <c r="I31" s="302">
        <f>+'N a K'!K108</f>
        <v>44883</v>
      </c>
      <c r="J31" s="303">
        <f>+'N a K'!L108</f>
        <v>12459</v>
      </c>
      <c r="K31" s="287">
        <f>+'N a K'!M108</f>
        <v>32424</v>
      </c>
      <c r="L31" s="285"/>
    </row>
    <row r="32" spans="1:12" ht="20.25">
      <c r="A32" s="288" t="s">
        <v>96</v>
      </c>
      <c r="B32" s="301" t="s">
        <v>251</v>
      </c>
      <c r="C32" s="302">
        <f>+'N a K'!E111</f>
        <v>30</v>
      </c>
      <c r="D32" s="303">
        <f>+'N a K'!F111</f>
        <v>30</v>
      </c>
      <c r="E32" s="303"/>
      <c r="F32" s="302"/>
      <c r="G32" s="303"/>
      <c r="H32" s="303"/>
      <c r="I32" s="302">
        <f>+'N a K'!K111</f>
        <v>30</v>
      </c>
      <c r="J32" s="303">
        <f>+'N a K'!L111</f>
        <v>30</v>
      </c>
      <c r="K32" s="287"/>
      <c r="L32" s="285"/>
    </row>
    <row r="33" spans="1:12" ht="20.25">
      <c r="A33" s="288" t="s">
        <v>97</v>
      </c>
      <c r="B33" s="301" t="s">
        <v>98</v>
      </c>
      <c r="C33" s="302">
        <f>+'N a K'!E114</f>
        <v>50435</v>
      </c>
      <c r="D33" s="303">
        <f>+'N a K'!F114</f>
        <v>40200</v>
      </c>
      <c r="E33" s="303">
        <f>+'N a K'!G114</f>
        <v>10235</v>
      </c>
      <c r="F33" s="302"/>
      <c r="G33" s="303"/>
      <c r="H33" s="303"/>
      <c r="I33" s="302">
        <f>+'N a K'!K114</f>
        <v>50435</v>
      </c>
      <c r="J33" s="303">
        <f>+'N a K'!L114</f>
        <v>40200</v>
      </c>
      <c r="K33" s="287">
        <f>+'N a K'!M114</f>
        <v>10235</v>
      </c>
      <c r="L33" s="285"/>
    </row>
    <row r="34" spans="1:12" ht="21" thickBot="1">
      <c r="A34" s="304"/>
      <c r="B34" s="305" t="s">
        <v>69</v>
      </c>
      <c r="C34" s="306">
        <f aca="true" t="shared" si="0" ref="C34:K34">SUM(C16:C33)</f>
        <v>619926</v>
      </c>
      <c r="D34" s="290">
        <f t="shared" si="0"/>
        <v>482328</v>
      </c>
      <c r="E34" s="290">
        <f t="shared" si="0"/>
        <v>151139</v>
      </c>
      <c r="F34" s="306">
        <f t="shared" si="0"/>
        <v>807590</v>
      </c>
      <c r="G34" s="290">
        <f t="shared" si="0"/>
        <v>807580</v>
      </c>
      <c r="H34" s="290">
        <f t="shared" si="0"/>
        <v>10</v>
      </c>
      <c r="I34" s="306">
        <f t="shared" si="0"/>
        <v>1427516</v>
      </c>
      <c r="J34" s="290">
        <f t="shared" si="0"/>
        <v>1289908</v>
      </c>
      <c r="K34" s="291">
        <f t="shared" si="0"/>
        <v>151149</v>
      </c>
      <c r="L34" s="292"/>
    </row>
    <row r="35" ht="20.25">
      <c r="H35" s="170"/>
    </row>
    <row r="36" ht="20.25">
      <c r="A36" s="131" t="s">
        <v>382</v>
      </c>
    </row>
    <row r="38" ht="20.25">
      <c r="A38" s="131" t="s">
        <v>215</v>
      </c>
    </row>
  </sheetData>
  <sheetProtection/>
  <mergeCells count="2">
    <mergeCell ref="B14:B15"/>
    <mergeCell ref="A14:A15"/>
  </mergeCells>
  <printOptions horizontalCentered="1" verticalCentered="1"/>
  <pageMargins left="0.6692913385826772" right="0.6692913385826772" top="0.984251968503937" bottom="0.8267716535433072" header="0.5905511811023623" footer="0.5118110236220472"/>
  <pageSetup fitToHeight="1" fitToWidth="1" horizontalDpi="600" verticalDpi="600" orientation="landscape" paperSize="9" scale="55" r:id="rId1"/>
  <headerFooter alignWithMargins="0">
    <oddHeader xml:space="preserve">&amp;R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"/>
  <sheetViews>
    <sheetView zoomScale="60" zoomScaleNormal="60" zoomScalePageLayoutView="0" workbookViewId="0" topLeftCell="A1">
      <selection activeCell="A3" sqref="A3"/>
    </sheetView>
  </sheetViews>
  <sheetFormatPr defaultColWidth="8.796875" defaultRowHeight="15" outlineLevelRow="3"/>
  <cols>
    <col min="1" max="1" width="8.796875" style="131" customWidth="1"/>
    <col min="2" max="3" width="9.69921875" style="131" customWidth="1"/>
    <col min="4" max="4" width="69.296875" style="131" customWidth="1"/>
    <col min="5" max="7" width="16.796875" style="131" customWidth="1"/>
    <col min="8" max="9" width="14.796875" style="131" customWidth="1"/>
    <col min="10" max="10" width="13.796875" style="131" customWidth="1"/>
    <col min="11" max="16384" width="8.8984375" style="131" customWidth="1"/>
  </cols>
  <sheetData>
    <row r="1" spans="1:7" ht="23.25" customHeight="1">
      <c r="A1" s="331" t="s">
        <v>420</v>
      </c>
      <c r="B1" s="125"/>
      <c r="C1" s="125"/>
      <c r="D1" s="125"/>
      <c r="E1" s="125"/>
      <c r="F1" s="125"/>
      <c r="G1" s="125"/>
    </row>
    <row r="2" spans="1:7" ht="28.5" customHeight="1">
      <c r="A2" s="125" t="s">
        <v>223</v>
      </c>
      <c r="B2" s="125"/>
      <c r="C2" s="125"/>
      <c r="D2" s="125"/>
      <c r="E2" s="125"/>
      <c r="F2" s="125"/>
      <c r="G2" s="125"/>
    </row>
    <row r="3" spans="1:5" ht="18" customHeight="1">
      <c r="A3" s="125"/>
      <c r="B3" s="125"/>
      <c r="C3" s="125"/>
      <c r="D3" s="125"/>
      <c r="E3" s="125"/>
    </row>
    <row r="4" spans="1:5" ht="18" customHeight="1">
      <c r="A4" s="125"/>
      <c r="B4" s="125"/>
      <c r="C4" s="125"/>
      <c r="D4" s="125"/>
      <c r="E4" s="125"/>
    </row>
    <row r="5" ht="21" thickBot="1"/>
    <row r="6" spans="1:11" ht="21" customHeight="1">
      <c r="A6" s="379" t="s">
        <v>49</v>
      </c>
      <c r="B6" s="438" t="s">
        <v>50</v>
      </c>
      <c r="C6" s="438" t="s">
        <v>51</v>
      </c>
      <c r="D6" s="453" t="s">
        <v>52</v>
      </c>
      <c r="E6" s="455" t="s">
        <v>211</v>
      </c>
      <c r="F6" s="443" t="s">
        <v>217</v>
      </c>
      <c r="G6" s="444" t="s">
        <v>47</v>
      </c>
      <c r="H6" s="132"/>
      <c r="I6" s="132"/>
      <c r="J6" s="132"/>
      <c r="K6" s="133"/>
    </row>
    <row r="7" spans="1:10" ht="21" customHeight="1" thickBot="1">
      <c r="A7" s="530"/>
      <c r="B7" s="531" t="s">
        <v>53</v>
      </c>
      <c r="C7" s="531"/>
      <c r="D7" s="532"/>
      <c r="E7" s="533" t="s">
        <v>48</v>
      </c>
      <c r="F7" s="534"/>
      <c r="G7" s="535"/>
      <c r="H7" s="136"/>
      <c r="I7" s="136"/>
      <c r="J7" s="136"/>
    </row>
    <row r="8" spans="1:10" ht="21" customHeight="1">
      <c r="A8" s="364"/>
      <c r="B8" s="134"/>
      <c r="C8" s="134"/>
      <c r="D8" s="454"/>
      <c r="E8" s="456"/>
      <c r="F8" s="135"/>
      <c r="G8" s="445"/>
      <c r="H8" s="136"/>
      <c r="I8" s="136"/>
      <c r="J8" s="136"/>
    </row>
    <row r="9" spans="1:10" ht="21" customHeight="1">
      <c r="A9" s="288">
        <v>1</v>
      </c>
      <c r="B9" s="137">
        <v>11</v>
      </c>
      <c r="C9" s="137">
        <v>1111</v>
      </c>
      <c r="D9" s="181" t="s">
        <v>54</v>
      </c>
      <c r="E9" s="457">
        <f>+F9+G9</f>
        <v>1530000</v>
      </c>
      <c r="F9" s="160">
        <f>Bilance!E6</f>
        <v>1530000</v>
      </c>
      <c r="G9" s="359"/>
      <c r="H9" s="138"/>
      <c r="I9" s="136"/>
      <c r="J9" s="136"/>
    </row>
    <row r="10" spans="1:10" ht="21" customHeight="1">
      <c r="A10" s="288">
        <v>1</v>
      </c>
      <c r="B10" s="137">
        <v>11</v>
      </c>
      <c r="C10" s="137">
        <v>1112</v>
      </c>
      <c r="D10" s="181" t="s">
        <v>55</v>
      </c>
      <c r="E10" s="457">
        <f aca="true" t="shared" si="0" ref="E10:E40">+F10+G10</f>
        <v>70000</v>
      </c>
      <c r="F10" s="160">
        <f>Bilance!E7</f>
        <v>70000</v>
      </c>
      <c r="G10" s="359"/>
      <c r="H10" s="138"/>
      <c r="I10" s="136"/>
      <c r="J10" s="136"/>
    </row>
    <row r="11" spans="1:10" ht="21" customHeight="1">
      <c r="A11" s="288">
        <v>1</v>
      </c>
      <c r="B11" s="137">
        <v>11</v>
      </c>
      <c r="C11" s="137">
        <v>1113</v>
      </c>
      <c r="D11" s="181" t="s">
        <v>370</v>
      </c>
      <c r="E11" s="457">
        <f t="shared" si="0"/>
        <v>150000</v>
      </c>
      <c r="F11" s="160">
        <f>Bilance!E8</f>
        <v>150000</v>
      </c>
      <c r="G11" s="359"/>
      <c r="H11" s="138"/>
      <c r="I11" s="136"/>
      <c r="J11" s="136"/>
    </row>
    <row r="12" spans="1:10" ht="21" customHeight="1">
      <c r="A12" s="288">
        <v>1</v>
      </c>
      <c r="B12" s="137">
        <v>11</v>
      </c>
      <c r="C12" s="137">
        <v>1121</v>
      </c>
      <c r="D12" s="181" t="s">
        <v>56</v>
      </c>
      <c r="E12" s="457">
        <f t="shared" si="0"/>
        <v>1430000</v>
      </c>
      <c r="F12" s="160">
        <f>Bilance!E9</f>
        <v>1430000</v>
      </c>
      <c r="G12" s="359"/>
      <c r="H12" s="138"/>
      <c r="I12" s="136"/>
      <c r="J12" s="136"/>
    </row>
    <row r="13" spans="1:10" ht="21" customHeight="1">
      <c r="A13" s="288">
        <v>1</v>
      </c>
      <c r="B13" s="137">
        <v>11</v>
      </c>
      <c r="C13" s="137">
        <v>1122</v>
      </c>
      <c r="D13" s="181" t="s">
        <v>57</v>
      </c>
      <c r="E13" s="457">
        <f t="shared" si="0"/>
        <v>59877</v>
      </c>
      <c r="F13" s="160"/>
      <c r="G13" s="545">
        <f>Bilance!F13</f>
        <v>59877</v>
      </c>
      <c r="H13" s="138"/>
      <c r="I13" s="136"/>
      <c r="J13" s="136"/>
    </row>
    <row r="14" spans="1:10" ht="23.25" customHeight="1">
      <c r="A14" s="288">
        <v>1</v>
      </c>
      <c r="B14" s="137">
        <v>11</v>
      </c>
      <c r="C14" s="137">
        <v>1122</v>
      </c>
      <c r="D14" s="181" t="s">
        <v>224</v>
      </c>
      <c r="E14" s="457">
        <f t="shared" si="0"/>
        <v>360030</v>
      </c>
      <c r="F14" s="160">
        <f>Bilance!E14</f>
        <v>350000</v>
      </c>
      <c r="G14" s="545">
        <f>Bilance!F14</f>
        <v>10030</v>
      </c>
      <c r="H14" s="138"/>
      <c r="I14" s="136"/>
      <c r="J14" s="136"/>
    </row>
    <row r="15" spans="1:10" ht="21" customHeight="1" outlineLevel="2">
      <c r="A15" s="367" t="s">
        <v>339</v>
      </c>
      <c r="B15" s="139"/>
      <c r="C15" s="139"/>
      <c r="D15" s="140"/>
      <c r="E15" s="458">
        <f t="shared" si="0"/>
        <v>3599907</v>
      </c>
      <c r="F15" s="161">
        <f>SUM(F9:F14)</f>
        <v>3530000</v>
      </c>
      <c r="G15" s="362">
        <f>SUM(G9:G14)</f>
        <v>69907</v>
      </c>
      <c r="H15" s="138"/>
      <c r="I15" s="126"/>
      <c r="J15" s="127"/>
    </row>
    <row r="16" spans="1:10" ht="21" customHeight="1" outlineLevel="2">
      <c r="A16" s="446"/>
      <c r="B16" s="141"/>
      <c r="C16" s="141"/>
      <c r="D16" s="142"/>
      <c r="E16" s="459"/>
      <c r="F16" s="162"/>
      <c r="G16" s="361"/>
      <c r="H16" s="138"/>
      <c r="I16" s="126"/>
      <c r="J16" s="127"/>
    </row>
    <row r="17" spans="1:10" ht="21" customHeight="1" outlineLevel="2">
      <c r="A17" s="288">
        <v>1</v>
      </c>
      <c r="B17" s="137">
        <v>12</v>
      </c>
      <c r="C17" s="137">
        <v>1211</v>
      </c>
      <c r="D17" s="181" t="s">
        <v>174</v>
      </c>
      <c r="E17" s="457">
        <f t="shared" si="0"/>
        <v>3140000</v>
      </c>
      <c r="F17" s="160">
        <f>Bilance!E10</f>
        <v>3140000</v>
      </c>
      <c r="G17" s="359"/>
      <c r="H17" s="138"/>
      <c r="I17" s="126"/>
      <c r="J17" s="127"/>
    </row>
    <row r="18" spans="1:10" ht="21" customHeight="1" outlineLevel="2">
      <c r="A18" s="367" t="s">
        <v>340</v>
      </c>
      <c r="B18" s="139"/>
      <c r="C18" s="139"/>
      <c r="D18" s="140"/>
      <c r="E18" s="458">
        <f t="shared" si="0"/>
        <v>3140000</v>
      </c>
      <c r="F18" s="161">
        <f>SUM(F17)</f>
        <v>3140000</v>
      </c>
      <c r="G18" s="362"/>
      <c r="H18" s="138"/>
      <c r="I18" s="126"/>
      <c r="J18" s="127"/>
    </row>
    <row r="19" spans="1:10" ht="21" customHeight="1" outlineLevel="2">
      <c r="A19" s="446"/>
      <c r="B19" s="141"/>
      <c r="C19" s="141"/>
      <c r="D19" s="142"/>
      <c r="E19" s="460"/>
      <c r="F19" s="163"/>
      <c r="G19" s="447"/>
      <c r="H19" s="138"/>
      <c r="I19" s="128"/>
      <c r="J19" s="129"/>
    </row>
    <row r="20" spans="1:10" ht="21" customHeight="1" outlineLevel="2">
      <c r="A20" s="288">
        <v>1</v>
      </c>
      <c r="B20" s="137">
        <v>13</v>
      </c>
      <c r="C20" s="137">
        <v>1332</v>
      </c>
      <c r="D20" s="181" t="s">
        <v>405</v>
      </c>
      <c r="E20" s="457">
        <f t="shared" si="0"/>
        <v>53</v>
      </c>
      <c r="F20" s="160"/>
      <c r="G20" s="359">
        <v>53</v>
      </c>
      <c r="H20" s="138"/>
      <c r="I20" s="128"/>
      <c r="J20" s="129"/>
    </row>
    <row r="21" spans="1:10" ht="21" customHeight="1" outlineLevel="2">
      <c r="A21" s="288">
        <v>1</v>
      </c>
      <c r="B21" s="137">
        <v>13</v>
      </c>
      <c r="C21" s="137">
        <v>1334</v>
      </c>
      <c r="D21" s="181" t="s">
        <v>225</v>
      </c>
      <c r="E21" s="457">
        <f t="shared" si="0"/>
        <v>700</v>
      </c>
      <c r="F21" s="160">
        <v>700</v>
      </c>
      <c r="G21" s="359"/>
      <c r="H21" s="138"/>
      <c r="I21" s="128"/>
      <c r="J21" s="129"/>
    </row>
    <row r="22" spans="1:10" ht="21" customHeight="1" outlineLevel="2">
      <c r="A22" s="288">
        <v>1</v>
      </c>
      <c r="B22" s="137">
        <v>13</v>
      </c>
      <c r="C22" s="137">
        <v>1335</v>
      </c>
      <c r="D22" s="181" t="s">
        <v>242</v>
      </c>
      <c r="E22" s="457">
        <f t="shared" si="0"/>
        <v>50</v>
      </c>
      <c r="F22" s="160">
        <v>50</v>
      </c>
      <c r="G22" s="359"/>
      <c r="H22" s="138"/>
      <c r="I22" s="128"/>
      <c r="J22" s="129"/>
    </row>
    <row r="23" spans="1:10" ht="21" customHeight="1" outlineLevel="2">
      <c r="A23" s="288">
        <v>1</v>
      </c>
      <c r="B23" s="137">
        <v>13</v>
      </c>
      <c r="C23" s="137">
        <v>1339</v>
      </c>
      <c r="D23" s="181" t="s">
        <v>354</v>
      </c>
      <c r="E23" s="457">
        <f t="shared" si="0"/>
        <v>100</v>
      </c>
      <c r="F23" s="160">
        <v>100</v>
      </c>
      <c r="G23" s="359"/>
      <c r="H23" s="138"/>
      <c r="I23" s="128"/>
      <c r="J23" s="129"/>
    </row>
    <row r="24" spans="1:10" ht="21" customHeight="1" outlineLevel="2">
      <c r="A24" s="288">
        <v>1</v>
      </c>
      <c r="B24" s="137">
        <v>13</v>
      </c>
      <c r="C24" s="137">
        <v>1340</v>
      </c>
      <c r="D24" s="181" t="s">
        <v>406</v>
      </c>
      <c r="E24" s="457">
        <f t="shared" si="0"/>
        <v>260600</v>
      </c>
      <c r="F24" s="160">
        <v>260600</v>
      </c>
      <c r="G24" s="359"/>
      <c r="H24" s="138"/>
      <c r="I24" s="128"/>
      <c r="J24" s="129"/>
    </row>
    <row r="25" spans="1:10" ht="21" customHeight="1" outlineLevel="2">
      <c r="A25" s="288">
        <v>1</v>
      </c>
      <c r="B25" s="137">
        <v>13</v>
      </c>
      <c r="C25" s="137">
        <v>1341</v>
      </c>
      <c r="D25" s="181" t="s">
        <v>58</v>
      </c>
      <c r="E25" s="457">
        <f t="shared" si="0"/>
        <v>11761</v>
      </c>
      <c r="F25" s="160"/>
      <c r="G25" s="359">
        <v>11761</v>
      </c>
      <c r="H25" s="138"/>
      <c r="I25" s="128"/>
      <c r="J25" s="129"/>
    </row>
    <row r="26" spans="1:10" ht="21" customHeight="1" outlineLevel="2">
      <c r="A26" s="288">
        <v>1</v>
      </c>
      <c r="B26" s="137">
        <v>13</v>
      </c>
      <c r="C26" s="137">
        <v>1342</v>
      </c>
      <c r="D26" s="181" t="s">
        <v>226</v>
      </c>
      <c r="E26" s="457">
        <f t="shared" si="0"/>
        <v>1082</v>
      </c>
      <c r="F26" s="160"/>
      <c r="G26" s="359">
        <v>1082</v>
      </c>
      <c r="H26" s="138"/>
      <c r="I26" s="128"/>
      <c r="J26" s="129"/>
    </row>
    <row r="27" spans="1:10" ht="21" customHeight="1" outlineLevel="2">
      <c r="A27" s="288">
        <v>1</v>
      </c>
      <c r="B27" s="137">
        <v>13</v>
      </c>
      <c r="C27" s="137">
        <v>1343</v>
      </c>
      <c r="D27" s="181" t="s">
        <v>59</v>
      </c>
      <c r="E27" s="457">
        <f t="shared" si="0"/>
        <v>48212</v>
      </c>
      <c r="F27" s="160"/>
      <c r="G27" s="359">
        <v>48212</v>
      </c>
      <c r="H27" s="138"/>
      <c r="I27" s="128"/>
      <c r="J27" s="129"/>
    </row>
    <row r="28" spans="1:10" ht="21" customHeight="1" outlineLevel="3">
      <c r="A28" s="288">
        <v>1</v>
      </c>
      <c r="B28" s="137">
        <v>13</v>
      </c>
      <c r="C28" s="137">
        <v>1344</v>
      </c>
      <c r="D28" s="181" t="s">
        <v>60</v>
      </c>
      <c r="E28" s="457">
        <f t="shared" si="0"/>
        <v>6775</v>
      </c>
      <c r="F28" s="160"/>
      <c r="G28" s="359">
        <v>6775</v>
      </c>
      <c r="H28" s="138"/>
      <c r="I28" s="128"/>
      <c r="J28" s="129"/>
    </row>
    <row r="29" spans="1:10" ht="21" customHeight="1" outlineLevel="3">
      <c r="A29" s="288">
        <v>1</v>
      </c>
      <c r="B29" s="137">
        <v>13</v>
      </c>
      <c r="C29" s="137">
        <v>1345</v>
      </c>
      <c r="D29" s="181" t="s">
        <v>199</v>
      </c>
      <c r="E29" s="457">
        <f t="shared" si="0"/>
        <v>6323</v>
      </c>
      <c r="F29" s="160"/>
      <c r="G29" s="359">
        <v>6323</v>
      </c>
      <c r="H29" s="138"/>
      <c r="I29" s="128"/>
      <c r="J29" s="129"/>
    </row>
    <row r="30" spans="1:10" ht="21" customHeight="1" outlineLevel="3">
      <c r="A30" s="288">
        <v>1</v>
      </c>
      <c r="B30" s="137">
        <v>13</v>
      </c>
      <c r="C30" s="137">
        <v>1346</v>
      </c>
      <c r="D30" s="181" t="s">
        <v>200</v>
      </c>
      <c r="E30" s="457">
        <f t="shared" si="0"/>
        <v>5000</v>
      </c>
      <c r="F30" s="160">
        <v>5000</v>
      </c>
      <c r="G30" s="359"/>
      <c r="H30" s="138"/>
      <c r="I30" s="128"/>
      <c r="J30" s="129"/>
    </row>
    <row r="31" spans="1:10" ht="21" customHeight="1" outlineLevel="3">
      <c r="A31" s="288">
        <v>1</v>
      </c>
      <c r="B31" s="137">
        <v>13</v>
      </c>
      <c r="C31" s="137">
        <v>1347</v>
      </c>
      <c r="D31" s="181" t="s">
        <v>61</v>
      </c>
      <c r="E31" s="457">
        <f t="shared" si="0"/>
        <v>10000</v>
      </c>
      <c r="F31" s="160"/>
      <c r="G31" s="359">
        <v>10000</v>
      </c>
      <c r="H31" s="138"/>
      <c r="I31" s="128"/>
      <c r="J31" s="129"/>
    </row>
    <row r="32" spans="1:10" ht="21" customHeight="1" outlineLevel="3">
      <c r="A32" s="288">
        <v>1</v>
      </c>
      <c r="B32" s="137">
        <v>13</v>
      </c>
      <c r="C32" s="143">
        <v>1351</v>
      </c>
      <c r="D32" s="145" t="s">
        <v>424</v>
      </c>
      <c r="E32" s="457">
        <f t="shared" si="0"/>
        <v>33000</v>
      </c>
      <c r="F32" s="160">
        <v>33000</v>
      </c>
      <c r="G32" s="359"/>
      <c r="H32" s="138"/>
      <c r="I32" s="128"/>
      <c r="J32" s="129"/>
    </row>
    <row r="33" spans="1:10" ht="21" customHeight="1" outlineLevel="3">
      <c r="A33" s="288">
        <v>1</v>
      </c>
      <c r="B33" s="137">
        <v>13</v>
      </c>
      <c r="C33" s="143">
        <v>1353</v>
      </c>
      <c r="D33" s="437" t="s">
        <v>321</v>
      </c>
      <c r="E33" s="457">
        <f t="shared" si="0"/>
        <v>7000</v>
      </c>
      <c r="F33" s="160">
        <v>7000</v>
      </c>
      <c r="G33" s="359"/>
      <c r="H33" s="138"/>
      <c r="I33" s="128"/>
      <c r="J33" s="129"/>
    </row>
    <row r="34" spans="1:10" ht="21" customHeight="1" outlineLevel="3">
      <c r="A34" s="288">
        <v>1</v>
      </c>
      <c r="B34" s="137">
        <v>13</v>
      </c>
      <c r="C34" s="143">
        <v>1355</v>
      </c>
      <c r="D34" s="145" t="s">
        <v>423</v>
      </c>
      <c r="E34" s="457">
        <f t="shared" si="0"/>
        <v>200000</v>
      </c>
      <c r="F34" s="160">
        <v>200000</v>
      </c>
      <c r="G34" s="359"/>
      <c r="H34" s="138"/>
      <c r="I34" s="128"/>
      <c r="J34" s="129"/>
    </row>
    <row r="35" spans="1:10" ht="21" customHeight="1" outlineLevel="3">
      <c r="A35" s="288">
        <v>1</v>
      </c>
      <c r="B35" s="137">
        <v>13</v>
      </c>
      <c r="C35" s="143">
        <v>1359</v>
      </c>
      <c r="D35" s="145" t="s">
        <v>244</v>
      </c>
      <c r="E35" s="457">
        <f t="shared" si="0"/>
        <v>40</v>
      </c>
      <c r="F35" s="160"/>
      <c r="G35" s="359">
        <v>40</v>
      </c>
      <c r="H35" s="138"/>
      <c r="I35" s="128"/>
      <c r="J35" s="129"/>
    </row>
    <row r="36" spans="1:10" ht="21" customHeight="1" outlineLevel="3">
      <c r="A36" s="448">
        <v>1</v>
      </c>
      <c r="B36" s="143">
        <v>13</v>
      </c>
      <c r="C36" s="144">
        <v>1361</v>
      </c>
      <c r="D36" s="145" t="s">
        <v>5</v>
      </c>
      <c r="E36" s="457">
        <f>+F36+G36</f>
        <v>72457</v>
      </c>
      <c r="F36" s="160">
        <v>65205</v>
      </c>
      <c r="G36" s="359">
        <v>7252</v>
      </c>
      <c r="H36" s="138"/>
      <c r="I36" s="128"/>
      <c r="J36" s="129"/>
    </row>
    <row r="37" spans="1:10" ht="21" customHeight="1" outlineLevel="2">
      <c r="A37" s="372" t="s">
        <v>227</v>
      </c>
      <c r="B37" s="139"/>
      <c r="C37" s="139"/>
      <c r="D37" s="146"/>
      <c r="E37" s="461">
        <f t="shared" si="0"/>
        <v>663153</v>
      </c>
      <c r="F37" s="164">
        <f>SUM(F20:F36)</f>
        <v>571655</v>
      </c>
      <c r="G37" s="363">
        <f>SUM(G20:G36)</f>
        <v>91498</v>
      </c>
      <c r="H37" s="138"/>
      <c r="I37" s="126"/>
      <c r="J37" s="127"/>
    </row>
    <row r="38" spans="1:10" ht="21" customHeight="1" outlineLevel="2">
      <c r="A38" s="288"/>
      <c r="B38" s="137"/>
      <c r="C38" s="137"/>
      <c r="D38" s="181"/>
      <c r="E38" s="457"/>
      <c r="F38" s="160"/>
      <c r="G38" s="359"/>
      <c r="H38" s="138"/>
      <c r="I38" s="126"/>
      <c r="J38" s="127"/>
    </row>
    <row r="39" spans="1:10" ht="21" customHeight="1" outlineLevel="2">
      <c r="A39" s="288">
        <v>1</v>
      </c>
      <c r="B39" s="137">
        <v>15</v>
      </c>
      <c r="C39" s="137">
        <v>1511</v>
      </c>
      <c r="D39" s="181" t="s">
        <v>62</v>
      </c>
      <c r="E39" s="457">
        <f t="shared" si="0"/>
        <v>220000</v>
      </c>
      <c r="F39" s="160">
        <f>Bilance!E11</f>
        <v>220000</v>
      </c>
      <c r="G39" s="359"/>
      <c r="H39" s="138"/>
      <c r="I39" s="126"/>
      <c r="J39" s="127"/>
    </row>
    <row r="40" spans="1:10" ht="21" customHeight="1" outlineLevel="2">
      <c r="A40" s="372" t="s">
        <v>63</v>
      </c>
      <c r="B40" s="139"/>
      <c r="C40" s="147"/>
      <c r="D40" s="146"/>
      <c r="E40" s="461">
        <f t="shared" si="0"/>
        <v>220000</v>
      </c>
      <c r="F40" s="164">
        <f>SUM(F39)</f>
        <v>220000</v>
      </c>
      <c r="G40" s="363"/>
      <c r="H40" s="138"/>
      <c r="I40" s="126"/>
      <c r="J40" s="127"/>
    </row>
    <row r="41" spans="1:10" ht="21" customHeight="1" outlineLevel="2" thickBot="1">
      <c r="A41" s="288"/>
      <c r="B41" s="137"/>
      <c r="C41" s="137"/>
      <c r="D41" s="181"/>
      <c r="E41" s="457"/>
      <c r="F41" s="160"/>
      <c r="G41" s="359"/>
      <c r="H41" s="138"/>
      <c r="I41" s="126"/>
      <c r="J41" s="127"/>
    </row>
    <row r="42" spans="1:10" ht="26.25" customHeight="1" outlineLevel="3" thickBot="1" thickTop="1">
      <c r="A42" s="365" t="s">
        <v>338</v>
      </c>
      <c r="B42" s="150"/>
      <c r="C42" s="150"/>
      <c r="D42" s="182"/>
      <c r="E42" s="462">
        <f>E15+E18+E37+E40</f>
        <v>7623060</v>
      </c>
      <c r="F42" s="165">
        <f>F15+F18+F37+F40</f>
        <v>7461655</v>
      </c>
      <c r="G42" s="360">
        <f>G15+G18+G37+G40</f>
        <v>161405</v>
      </c>
      <c r="H42" s="138"/>
      <c r="I42" s="128"/>
      <c r="J42" s="129"/>
    </row>
    <row r="43" spans="1:10" ht="21" customHeight="1" outlineLevel="3" thickTop="1">
      <c r="A43" s="151"/>
      <c r="B43" s="151"/>
      <c r="C43" s="151"/>
      <c r="D43" s="152"/>
      <c r="E43" s="166"/>
      <c r="F43" s="166"/>
      <c r="G43" s="166"/>
      <c r="H43" s="128"/>
      <c r="I43" s="128"/>
      <c r="J43" s="129"/>
    </row>
    <row r="44" spans="1:10" ht="21" customHeight="1" outlineLevel="3">
      <c r="A44" s="153"/>
      <c r="B44" s="153"/>
      <c r="C44" s="153"/>
      <c r="D44" s="154"/>
      <c r="E44" s="167"/>
      <c r="F44" s="167"/>
      <c r="G44" s="167"/>
      <c r="H44" s="128"/>
      <c r="I44" s="128"/>
      <c r="J44" s="129"/>
    </row>
    <row r="45" spans="1:10" ht="21" customHeight="1" outlineLevel="3">
      <c r="A45" s="153"/>
      <c r="B45" s="153"/>
      <c r="C45" s="153"/>
      <c r="D45" s="154"/>
      <c r="E45" s="167"/>
      <c r="F45" s="167"/>
      <c r="G45" s="167"/>
      <c r="H45" s="128"/>
      <c r="I45" s="128"/>
      <c r="J45" s="129"/>
    </row>
    <row r="46" spans="1:10" ht="21" customHeight="1" outlineLevel="3">
      <c r="A46" s="353" t="s">
        <v>442</v>
      </c>
      <c r="B46" s="130"/>
      <c r="C46" s="130"/>
      <c r="D46" s="130"/>
      <c r="E46" s="168"/>
      <c r="F46" s="168"/>
      <c r="G46" s="168"/>
      <c r="H46" s="128"/>
      <c r="I46" s="128"/>
      <c r="J46" s="129"/>
    </row>
    <row r="47" spans="1:10" ht="28.5" customHeight="1" outlineLevel="3">
      <c r="A47" s="130" t="s">
        <v>223</v>
      </c>
      <c r="B47" s="130"/>
      <c r="C47" s="130"/>
      <c r="D47" s="130"/>
      <c r="E47" s="168"/>
      <c r="F47" s="168"/>
      <c r="G47" s="168"/>
      <c r="H47" s="128"/>
      <c r="I47" s="128"/>
      <c r="J47" s="129"/>
    </row>
    <row r="48" spans="1:10" ht="21" customHeight="1" outlineLevel="3">
      <c r="A48" s="125"/>
      <c r="B48" s="125"/>
      <c r="C48" s="125"/>
      <c r="D48" s="125"/>
      <c r="E48" s="169"/>
      <c r="F48" s="169"/>
      <c r="G48" s="169"/>
      <c r="H48" s="128"/>
      <c r="I48" s="128"/>
      <c r="J48" s="129"/>
    </row>
    <row r="49" spans="1:10" ht="21" customHeight="1" outlineLevel="3">
      <c r="A49" s="125"/>
      <c r="B49" s="125"/>
      <c r="C49" s="125"/>
      <c r="D49" s="125"/>
      <c r="E49" s="169"/>
      <c r="F49" s="169"/>
      <c r="G49" s="169"/>
      <c r="H49" s="128"/>
      <c r="I49" s="128"/>
      <c r="J49" s="129"/>
    </row>
    <row r="50" spans="5:10" ht="21" customHeight="1" outlineLevel="3" thickBot="1">
      <c r="E50" s="170"/>
      <c r="F50" s="170"/>
      <c r="G50" s="170"/>
      <c r="H50" s="128"/>
      <c r="I50" s="128"/>
      <c r="J50" s="129"/>
    </row>
    <row r="51" spans="1:10" ht="21" customHeight="1" outlineLevel="3">
      <c r="A51" s="379" t="s">
        <v>49</v>
      </c>
      <c r="B51" s="438" t="s">
        <v>50</v>
      </c>
      <c r="C51" s="438" t="s">
        <v>51</v>
      </c>
      <c r="D51" s="453" t="s">
        <v>52</v>
      </c>
      <c r="E51" s="463" t="s">
        <v>211</v>
      </c>
      <c r="F51" s="449" t="s">
        <v>217</v>
      </c>
      <c r="G51" s="450" t="s">
        <v>47</v>
      </c>
      <c r="H51" s="128"/>
      <c r="I51" s="128"/>
      <c r="J51" s="129"/>
    </row>
    <row r="52" spans="1:10" ht="21" customHeight="1" outlineLevel="3" thickBot="1">
      <c r="A52" s="530"/>
      <c r="B52" s="531" t="s">
        <v>53</v>
      </c>
      <c r="C52" s="531"/>
      <c r="D52" s="532"/>
      <c r="E52" s="536" t="s">
        <v>48</v>
      </c>
      <c r="F52" s="537"/>
      <c r="G52" s="538"/>
      <c r="H52" s="128"/>
      <c r="I52" s="128"/>
      <c r="J52" s="129"/>
    </row>
    <row r="53" spans="1:10" ht="21" customHeight="1" outlineLevel="3">
      <c r="A53" s="298">
        <v>4</v>
      </c>
      <c r="B53" s="149">
        <v>41</v>
      </c>
      <c r="C53" s="149">
        <v>4112</v>
      </c>
      <c r="D53" s="185" t="s">
        <v>316</v>
      </c>
      <c r="E53" s="457">
        <f>+F53+G53</f>
        <v>329336</v>
      </c>
      <c r="F53" s="160">
        <v>131899</v>
      </c>
      <c r="G53" s="359">
        <v>197437</v>
      </c>
      <c r="H53" s="128"/>
      <c r="I53" s="128"/>
      <c r="J53" s="129"/>
    </row>
    <row r="54" spans="1:10" ht="21" customHeight="1" outlineLevel="3">
      <c r="A54" s="288">
        <v>4</v>
      </c>
      <c r="B54" s="137">
        <v>41</v>
      </c>
      <c r="C54" s="137">
        <v>4113</v>
      </c>
      <c r="D54" s="181" t="s">
        <v>309</v>
      </c>
      <c r="E54" s="464">
        <f>+F54+G54</f>
        <v>4104</v>
      </c>
      <c r="F54" s="172"/>
      <c r="G54" s="451">
        <v>4104</v>
      </c>
      <c r="H54" s="128"/>
      <c r="I54" s="128"/>
      <c r="J54" s="129"/>
    </row>
    <row r="55" spans="1:10" ht="21" customHeight="1" outlineLevel="3">
      <c r="A55" s="288">
        <v>4</v>
      </c>
      <c r="B55" s="137">
        <v>41</v>
      </c>
      <c r="C55" s="137">
        <v>4116</v>
      </c>
      <c r="D55" s="181" t="s">
        <v>388</v>
      </c>
      <c r="E55" s="464">
        <f>+F55+G55</f>
        <v>2617</v>
      </c>
      <c r="F55" s="172"/>
      <c r="G55" s="451">
        <v>2617</v>
      </c>
      <c r="H55" s="128"/>
      <c r="I55" s="128"/>
      <c r="J55" s="129"/>
    </row>
    <row r="56" spans="1:10" ht="21" customHeight="1" outlineLevel="3">
      <c r="A56" s="288">
        <v>4</v>
      </c>
      <c r="B56" s="137">
        <v>41</v>
      </c>
      <c r="C56" s="137">
        <v>4121</v>
      </c>
      <c r="D56" s="181" t="s">
        <v>317</v>
      </c>
      <c r="E56" s="464">
        <f>+F56+G56</f>
        <v>54</v>
      </c>
      <c r="F56" s="172">
        <v>30</v>
      </c>
      <c r="G56" s="451">
        <v>24</v>
      </c>
      <c r="H56" s="128"/>
      <c r="I56" s="128"/>
      <c r="J56" s="129"/>
    </row>
    <row r="57" spans="1:10" ht="21" customHeight="1" outlineLevel="3">
      <c r="A57" s="288">
        <v>4</v>
      </c>
      <c r="B57" s="137">
        <v>41</v>
      </c>
      <c r="C57" s="137">
        <v>4121</v>
      </c>
      <c r="D57" s="181" t="s">
        <v>318</v>
      </c>
      <c r="E57" s="464"/>
      <c r="F57" s="172"/>
      <c r="G57" s="451">
        <f>974958+390</f>
        <v>975348</v>
      </c>
      <c r="H57" s="128"/>
      <c r="I57" s="128"/>
      <c r="J57" s="129"/>
    </row>
    <row r="58" spans="1:10" ht="21" customHeight="1" outlineLevel="3">
      <c r="A58" s="288">
        <v>4</v>
      </c>
      <c r="B58" s="137">
        <v>41</v>
      </c>
      <c r="C58" s="137">
        <v>4131</v>
      </c>
      <c r="D58" s="181" t="s">
        <v>10</v>
      </c>
      <c r="E58" s="464">
        <f>+F58+G58</f>
        <v>890532</v>
      </c>
      <c r="F58" s="172">
        <v>420883</v>
      </c>
      <c r="G58" s="451">
        <v>469649</v>
      </c>
      <c r="H58" s="128"/>
      <c r="I58" s="128"/>
      <c r="J58" s="129"/>
    </row>
    <row r="59" spans="1:10" ht="21" customHeight="1" outlineLevel="3">
      <c r="A59" s="372" t="s">
        <v>320</v>
      </c>
      <c r="B59" s="139"/>
      <c r="C59" s="139"/>
      <c r="D59" s="140"/>
      <c r="E59" s="461">
        <f>SUM(E53:E58)</f>
        <v>1226643</v>
      </c>
      <c r="F59" s="164">
        <f>SUM(F53:F58)</f>
        <v>552812</v>
      </c>
      <c r="G59" s="363">
        <f>SUM(G53:G58)</f>
        <v>1649179</v>
      </c>
      <c r="H59" s="128"/>
      <c r="I59" s="128"/>
      <c r="J59" s="129"/>
    </row>
    <row r="60" spans="1:10" ht="21" customHeight="1" outlineLevel="2" thickBot="1">
      <c r="A60" s="373"/>
      <c r="B60" s="137"/>
      <c r="C60" s="137"/>
      <c r="D60" s="181"/>
      <c r="E60" s="464"/>
      <c r="F60" s="172"/>
      <c r="G60" s="451"/>
      <c r="H60" s="128"/>
      <c r="I60" s="128"/>
      <c r="J60" s="129"/>
    </row>
    <row r="61" spans="1:10" ht="24.75" customHeight="1" outlineLevel="3" thickBot="1" thickTop="1">
      <c r="A61" s="452" t="s">
        <v>319</v>
      </c>
      <c r="B61" s="148"/>
      <c r="C61" s="148"/>
      <c r="D61" s="182"/>
      <c r="E61" s="462">
        <f>+E59</f>
        <v>1226643</v>
      </c>
      <c r="F61" s="165">
        <f>+F59</f>
        <v>552812</v>
      </c>
      <c r="G61" s="360">
        <f>+G59</f>
        <v>1649179</v>
      </c>
      <c r="H61" s="128"/>
      <c r="I61" s="128"/>
      <c r="J61" s="129"/>
    </row>
    <row r="62" spans="1:35" ht="15" customHeight="1" outlineLevel="3" thickTop="1">
      <c r="A62" s="155"/>
      <c r="B62" s="153"/>
      <c r="C62" s="153"/>
      <c r="D62" s="154"/>
      <c r="E62" s="173"/>
      <c r="F62" s="174"/>
      <c r="G62" s="174"/>
      <c r="H62" s="128"/>
      <c r="I62" s="128"/>
      <c r="J62" s="129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</row>
    <row r="63" spans="1:35" ht="20.25" outlineLevel="3">
      <c r="A63" s="156" t="s">
        <v>215</v>
      </c>
      <c r="B63" s="153"/>
      <c r="C63" s="153"/>
      <c r="D63" s="154"/>
      <c r="E63" s="173"/>
      <c r="F63" s="174"/>
      <c r="G63" s="174"/>
      <c r="H63" s="128"/>
      <c r="I63" s="128"/>
      <c r="J63" s="129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</row>
    <row r="64" spans="1:35" ht="15" customHeight="1" outlineLevel="3">
      <c r="A64" s="156"/>
      <c r="B64" s="153"/>
      <c r="C64" s="153"/>
      <c r="D64" s="154"/>
      <c r="E64" s="173"/>
      <c r="F64" s="174"/>
      <c r="G64" s="174"/>
      <c r="H64" s="128"/>
      <c r="I64" s="128"/>
      <c r="J64" s="129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</row>
    <row r="65" spans="1:35" ht="24">
      <c r="A65" s="549" t="s">
        <v>383</v>
      </c>
      <c r="B65" s="153"/>
      <c r="C65" s="153"/>
      <c r="D65" s="154"/>
      <c r="E65" s="175"/>
      <c r="F65" s="176"/>
      <c r="G65" s="176"/>
      <c r="H65" s="157"/>
      <c r="I65" s="157"/>
      <c r="J65" s="157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</row>
    <row r="66" spans="1:35" ht="24" customHeight="1">
      <c r="A66" s="550" t="s">
        <v>384</v>
      </c>
      <c r="B66" s="153"/>
      <c r="C66" s="153"/>
      <c r="D66" s="153"/>
      <c r="E66" s="177"/>
      <c r="F66" s="178"/>
      <c r="G66" s="178"/>
      <c r="H66" s="158"/>
      <c r="I66" s="158"/>
      <c r="J66" s="158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</row>
    <row r="67" spans="5:10" ht="20.25">
      <c r="E67" s="170"/>
      <c r="F67" s="179"/>
      <c r="G67" s="179"/>
      <c r="H67" s="159"/>
      <c r="I67" s="159" t="s">
        <v>64</v>
      </c>
      <c r="J67" s="159"/>
    </row>
  </sheetData>
  <sheetProtection/>
  <printOptions horizontalCentered="1"/>
  <pageMargins left="0.6692913385826772" right="0.6692913385826772" top="0.63" bottom="0.5118110236220472" header="0.2362204724409449" footer="0.35433070866141736"/>
  <pageSetup fitToHeight="1" fitToWidth="1" horizontalDpi="600" verticalDpi="600" orientation="portrait" paperSize="9" scale="50" r:id="rId1"/>
  <headerFooter alignWithMargins="0">
    <oddHeader xml:space="preserve">&amp;R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24"/>
  <sheetViews>
    <sheetView showGridLines="0" showZeros="0" zoomScale="60" zoomScaleNormal="60" zoomScalePageLayoutView="0" workbookViewId="0" topLeftCell="A1">
      <selection activeCell="A3" sqref="A3"/>
    </sheetView>
  </sheetViews>
  <sheetFormatPr defaultColWidth="8.796875" defaultRowHeight="15" outlineLevelRow="3"/>
  <cols>
    <col min="1" max="3" width="11.69921875" style="131" customWidth="1"/>
    <col min="4" max="4" width="58.796875" style="131" customWidth="1"/>
    <col min="5" max="5" width="15" style="170" customWidth="1"/>
    <col min="6" max="6" width="14.796875" style="170" customWidth="1"/>
    <col min="7" max="8" width="15" style="170" customWidth="1"/>
    <col min="9" max="9" width="14.796875" style="170" customWidth="1"/>
    <col min="10" max="11" width="15" style="170" customWidth="1"/>
    <col min="12" max="12" width="14.796875" style="170" customWidth="1"/>
    <col min="13" max="13" width="15" style="170" customWidth="1"/>
    <col min="14" max="20" width="8.8984375" style="170" customWidth="1"/>
    <col min="21" max="16384" width="8.8984375" style="131" customWidth="1"/>
  </cols>
  <sheetData>
    <row r="1" spans="1:13" ht="25.5">
      <c r="A1" s="421" t="s">
        <v>421</v>
      </c>
      <c r="B1" s="125"/>
      <c r="C1" s="125"/>
      <c r="D1" s="125"/>
      <c r="E1" s="169"/>
      <c r="F1" s="169"/>
      <c r="G1" s="169"/>
      <c r="H1" s="169"/>
      <c r="I1" s="169"/>
      <c r="J1" s="169"/>
      <c r="K1" s="169"/>
      <c r="L1" s="169"/>
      <c r="M1" s="169"/>
    </row>
    <row r="2" spans="1:13" ht="23.25">
      <c r="A2" s="422" t="s">
        <v>385</v>
      </c>
      <c r="B2" s="125"/>
      <c r="C2" s="125"/>
      <c r="D2" s="124"/>
      <c r="E2" s="169"/>
      <c r="F2" s="169"/>
      <c r="G2" s="169"/>
      <c r="H2" s="169"/>
      <c r="I2" s="169"/>
      <c r="J2" s="169"/>
      <c r="K2" s="169"/>
      <c r="L2" s="169"/>
      <c r="M2" s="169"/>
    </row>
    <row r="3" spans="1:7" ht="9" customHeight="1">
      <c r="A3" s="125"/>
      <c r="B3" s="125"/>
      <c r="C3" s="125"/>
      <c r="D3" s="124"/>
      <c r="E3" s="169"/>
      <c r="F3" s="169"/>
      <c r="G3" s="169"/>
    </row>
    <row r="4" spans="1:7" ht="10.5" customHeight="1" thickBot="1">
      <c r="A4" s="125"/>
      <c r="B4" s="125"/>
      <c r="C4" s="125"/>
      <c r="D4" s="124"/>
      <c r="E4" s="169"/>
      <c r="F4" s="169"/>
      <c r="G4" s="169"/>
    </row>
    <row r="5" spans="1:13" ht="21" customHeight="1">
      <c r="A5" s="379" t="s">
        <v>100</v>
      </c>
      <c r="B5" s="569" t="s">
        <v>101</v>
      </c>
      <c r="C5" s="569" t="s">
        <v>102</v>
      </c>
      <c r="D5" s="571" t="s">
        <v>103</v>
      </c>
      <c r="E5" s="526" t="s">
        <v>182</v>
      </c>
      <c r="F5" s="527"/>
      <c r="G5" s="527"/>
      <c r="H5" s="526" t="s">
        <v>183</v>
      </c>
      <c r="I5" s="527"/>
      <c r="J5" s="528"/>
      <c r="K5" s="527" t="s">
        <v>184</v>
      </c>
      <c r="L5" s="527"/>
      <c r="M5" s="528"/>
    </row>
    <row r="6" spans="1:13" ht="43.5" customHeight="1" thickBot="1">
      <c r="A6" s="530" t="s">
        <v>104</v>
      </c>
      <c r="B6" s="570"/>
      <c r="C6" s="570"/>
      <c r="D6" s="572"/>
      <c r="E6" s="540" t="s">
        <v>214</v>
      </c>
      <c r="F6" s="541" t="s">
        <v>221</v>
      </c>
      <c r="G6" s="542" t="s">
        <v>47</v>
      </c>
      <c r="H6" s="540" t="s">
        <v>214</v>
      </c>
      <c r="I6" s="541" t="s">
        <v>221</v>
      </c>
      <c r="J6" s="543" t="s">
        <v>47</v>
      </c>
      <c r="K6" s="544" t="s">
        <v>214</v>
      </c>
      <c r="L6" s="541" t="s">
        <v>221</v>
      </c>
      <c r="M6" s="543" t="s">
        <v>47</v>
      </c>
    </row>
    <row r="7" spans="1:13" ht="15" customHeight="1">
      <c r="A7" s="364"/>
      <c r="B7" s="134"/>
      <c r="C7" s="134"/>
      <c r="D7" s="454"/>
      <c r="E7" s="468"/>
      <c r="F7" s="171"/>
      <c r="G7" s="498"/>
      <c r="H7" s="468"/>
      <c r="I7" s="171"/>
      <c r="J7" s="358"/>
      <c r="K7" s="509"/>
      <c r="L7" s="171"/>
      <c r="M7" s="539"/>
    </row>
    <row r="8" spans="1:13" ht="21" customHeight="1" thickBot="1">
      <c r="A8" s="288"/>
      <c r="B8" s="137"/>
      <c r="C8" s="137"/>
      <c r="D8" s="181" t="s">
        <v>322</v>
      </c>
      <c r="E8" s="469">
        <f>+F8+G8-13541</f>
        <v>51937</v>
      </c>
      <c r="F8" s="189">
        <v>65336</v>
      </c>
      <c r="G8" s="499">
        <v>142</v>
      </c>
      <c r="H8" s="469"/>
      <c r="I8" s="160"/>
      <c r="J8" s="359"/>
      <c r="K8" s="510">
        <f>+L8+M8-13541</f>
        <v>51937</v>
      </c>
      <c r="L8" s="160">
        <f>+F8+I8</f>
        <v>65336</v>
      </c>
      <c r="M8" s="414">
        <f>+G8+J8</f>
        <v>142</v>
      </c>
    </row>
    <row r="9" spans="1:13" ht="21" customHeight="1" thickBot="1" thickTop="1">
      <c r="A9" s="365" t="s">
        <v>323</v>
      </c>
      <c r="B9" s="150"/>
      <c r="C9" s="182"/>
      <c r="D9" s="465"/>
      <c r="E9" s="470">
        <f>+E8</f>
        <v>51937</v>
      </c>
      <c r="F9" s="165">
        <f>+F8</f>
        <v>65336</v>
      </c>
      <c r="G9" s="500">
        <f>SUM(G8)</f>
        <v>142</v>
      </c>
      <c r="H9" s="470"/>
      <c r="I9" s="165"/>
      <c r="J9" s="360"/>
      <c r="K9" s="511">
        <f>+K8</f>
        <v>51937</v>
      </c>
      <c r="L9" s="165">
        <f>+L8</f>
        <v>65336</v>
      </c>
      <c r="M9" s="419">
        <f>+M8</f>
        <v>142</v>
      </c>
    </row>
    <row r="10" spans="1:13" ht="21" customHeight="1" thickTop="1">
      <c r="A10" s="366"/>
      <c r="B10" s="183"/>
      <c r="C10" s="183"/>
      <c r="D10" s="184"/>
      <c r="E10" s="471"/>
      <c r="F10" s="162"/>
      <c r="G10" s="501"/>
      <c r="H10" s="471"/>
      <c r="I10" s="162"/>
      <c r="J10" s="361"/>
      <c r="K10" s="512"/>
      <c r="L10" s="162"/>
      <c r="M10" s="416"/>
    </row>
    <row r="11" spans="1:13" ht="21" customHeight="1" outlineLevel="3">
      <c r="A11" s="288">
        <v>1</v>
      </c>
      <c r="B11" s="137">
        <v>10</v>
      </c>
      <c r="C11" s="137">
        <v>1012</v>
      </c>
      <c r="D11" s="181" t="s">
        <v>208</v>
      </c>
      <c r="E11" s="469">
        <f aca="true" t="shared" si="0" ref="E11:E74">+F11+G11</f>
        <v>1650</v>
      </c>
      <c r="F11" s="160"/>
      <c r="G11" s="502">
        <v>1650</v>
      </c>
      <c r="H11" s="469"/>
      <c r="I11" s="160"/>
      <c r="J11" s="359"/>
      <c r="K11" s="510">
        <f>+L11+M11</f>
        <v>1650</v>
      </c>
      <c r="L11" s="160">
        <f aca="true" t="shared" si="1" ref="L11:M15">+F11+I11</f>
        <v>0</v>
      </c>
      <c r="M11" s="414">
        <f t="shared" si="1"/>
        <v>1650</v>
      </c>
    </row>
    <row r="12" spans="1:13" ht="21" customHeight="1" outlineLevel="3">
      <c r="A12" s="288">
        <v>1</v>
      </c>
      <c r="B12" s="137">
        <v>10</v>
      </c>
      <c r="C12" s="137">
        <v>1014</v>
      </c>
      <c r="D12" s="181" t="s">
        <v>289</v>
      </c>
      <c r="E12" s="469">
        <f t="shared" si="0"/>
        <v>620</v>
      </c>
      <c r="F12" s="160">
        <v>620</v>
      </c>
      <c r="G12" s="502"/>
      <c r="H12" s="469"/>
      <c r="I12" s="160"/>
      <c r="J12" s="359"/>
      <c r="K12" s="510">
        <f>+L12+M12</f>
        <v>620</v>
      </c>
      <c r="L12" s="160">
        <f t="shared" si="1"/>
        <v>620</v>
      </c>
      <c r="M12" s="414">
        <f t="shared" si="1"/>
        <v>0</v>
      </c>
    </row>
    <row r="13" spans="1:13" ht="21" customHeight="1" outlineLevel="3">
      <c r="A13" s="288">
        <v>1</v>
      </c>
      <c r="B13" s="137">
        <v>10</v>
      </c>
      <c r="C13" s="137">
        <v>1019</v>
      </c>
      <c r="D13" s="181" t="s">
        <v>391</v>
      </c>
      <c r="E13" s="469">
        <f t="shared" si="0"/>
        <v>14169</v>
      </c>
      <c r="F13" s="160"/>
      <c r="G13" s="502">
        <v>14169</v>
      </c>
      <c r="H13" s="469"/>
      <c r="I13" s="160"/>
      <c r="J13" s="359"/>
      <c r="K13" s="510">
        <f>+L13+M13</f>
        <v>14169</v>
      </c>
      <c r="L13" s="160">
        <f t="shared" si="1"/>
        <v>0</v>
      </c>
      <c r="M13" s="414">
        <f t="shared" si="1"/>
        <v>14169</v>
      </c>
    </row>
    <row r="14" spans="1:13" ht="21" customHeight="1" outlineLevel="3">
      <c r="A14" s="288">
        <v>1</v>
      </c>
      <c r="B14" s="137">
        <v>10</v>
      </c>
      <c r="C14" s="137">
        <v>1031</v>
      </c>
      <c r="D14" s="181" t="s">
        <v>202</v>
      </c>
      <c r="E14" s="469">
        <f t="shared" si="0"/>
        <v>2217</v>
      </c>
      <c r="F14" s="160">
        <v>2217</v>
      </c>
      <c r="G14" s="502"/>
      <c r="H14" s="469"/>
      <c r="I14" s="160"/>
      <c r="J14" s="359"/>
      <c r="K14" s="510">
        <f>+L14+M14</f>
        <v>2217</v>
      </c>
      <c r="L14" s="160">
        <f t="shared" si="1"/>
        <v>2217</v>
      </c>
      <c r="M14" s="414">
        <f t="shared" si="1"/>
        <v>0</v>
      </c>
    </row>
    <row r="15" spans="1:13" ht="21" customHeight="1" outlineLevel="3">
      <c r="A15" s="288">
        <v>1</v>
      </c>
      <c r="B15" s="137">
        <v>10</v>
      </c>
      <c r="C15" s="137">
        <v>1032</v>
      </c>
      <c r="D15" s="181" t="s">
        <v>299</v>
      </c>
      <c r="E15" s="469">
        <f t="shared" si="0"/>
        <v>579</v>
      </c>
      <c r="F15" s="160">
        <v>579</v>
      </c>
      <c r="G15" s="502"/>
      <c r="H15" s="469"/>
      <c r="I15" s="160"/>
      <c r="J15" s="359"/>
      <c r="K15" s="510">
        <f>+L15+M15</f>
        <v>579</v>
      </c>
      <c r="L15" s="160">
        <f t="shared" si="1"/>
        <v>579</v>
      </c>
      <c r="M15" s="414">
        <f t="shared" si="1"/>
        <v>0</v>
      </c>
    </row>
    <row r="16" spans="1:13" ht="21" customHeight="1" outlineLevel="2">
      <c r="A16" s="367" t="s">
        <v>105</v>
      </c>
      <c r="B16" s="139"/>
      <c r="C16" s="139"/>
      <c r="D16" s="140"/>
      <c r="E16" s="472">
        <f>SUM(E11:E15)</f>
        <v>19235</v>
      </c>
      <c r="F16" s="161">
        <f>SUM(F11:F15)</f>
        <v>3416</v>
      </c>
      <c r="G16" s="503">
        <f>SUM(G11:G15)</f>
        <v>15819</v>
      </c>
      <c r="H16" s="472"/>
      <c r="I16" s="161"/>
      <c r="J16" s="362"/>
      <c r="K16" s="513">
        <f>SUM(K11:K15)</f>
        <v>19235</v>
      </c>
      <c r="L16" s="161">
        <f>SUM(L11:L15)</f>
        <v>3416</v>
      </c>
      <c r="M16" s="415">
        <f>SUM(M11:M15)</f>
        <v>15819</v>
      </c>
    </row>
    <row r="17" spans="1:13" ht="17.25" customHeight="1" outlineLevel="2" thickBot="1">
      <c r="A17" s="368"/>
      <c r="B17" s="143"/>
      <c r="C17" s="143"/>
      <c r="D17" s="145"/>
      <c r="E17" s="473"/>
      <c r="F17" s="190"/>
      <c r="G17" s="504"/>
      <c r="H17" s="473"/>
      <c r="I17" s="190"/>
      <c r="J17" s="521"/>
      <c r="K17" s="514"/>
      <c r="L17" s="190"/>
      <c r="M17" s="495"/>
    </row>
    <row r="18" spans="1:13" ht="21" customHeight="1" outlineLevel="1" thickBot="1" thickTop="1">
      <c r="A18" s="369" t="s">
        <v>106</v>
      </c>
      <c r="B18" s="150"/>
      <c r="C18" s="150"/>
      <c r="D18" s="182"/>
      <c r="E18" s="470">
        <f>+E16</f>
        <v>19235</v>
      </c>
      <c r="F18" s="165">
        <f>+F16</f>
        <v>3416</v>
      </c>
      <c r="G18" s="500">
        <f>+G16</f>
        <v>15819</v>
      </c>
      <c r="H18" s="470"/>
      <c r="I18" s="165"/>
      <c r="J18" s="360"/>
      <c r="K18" s="511">
        <f>+K16</f>
        <v>19235</v>
      </c>
      <c r="L18" s="165">
        <f>+L16</f>
        <v>3416</v>
      </c>
      <c r="M18" s="419">
        <f>+M16</f>
        <v>15819</v>
      </c>
    </row>
    <row r="19" spans="1:13" ht="21" customHeight="1" outlineLevel="1" thickTop="1">
      <c r="A19" s="370"/>
      <c r="B19" s="149"/>
      <c r="C19" s="149"/>
      <c r="D19" s="185"/>
      <c r="E19" s="469"/>
      <c r="F19" s="160"/>
      <c r="G19" s="502"/>
      <c r="H19" s="469"/>
      <c r="I19" s="160"/>
      <c r="J19" s="359"/>
      <c r="K19" s="510"/>
      <c r="L19" s="160"/>
      <c r="M19" s="414"/>
    </row>
    <row r="20" spans="1:13" ht="21" customHeight="1" outlineLevel="1">
      <c r="A20" s="371">
        <v>2</v>
      </c>
      <c r="B20" s="149">
        <v>21</v>
      </c>
      <c r="C20" s="149">
        <v>2122</v>
      </c>
      <c r="D20" s="185" t="s">
        <v>272</v>
      </c>
      <c r="E20" s="469">
        <f t="shared" si="0"/>
        <v>5</v>
      </c>
      <c r="F20" s="160"/>
      <c r="G20" s="502">
        <v>5</v>
      </c>
      <c r="H20" s="469"/>
      <c r="I20" s="160"/>
      <c r="J20" s="359"/>
      <c r="K20" s="510">
        <f>+L20+M20</f>
        <v>5</v>
      </c>
      <c r="L20" s="160">
        <f>+F20+I20</f>
        <v>0</v>
      </c>
      <c r="M20" s="414">
        <f>+G20+J20</f>
        <v>5</v>
      </c>
    </row>
    <row r="21" spans="1:13" ht="21" customHeight="1" outlineLevel="1">
      <c r="A21" s="371">
        <v>2</v>
      </c>
      <c r="B21" s="149">
        <v>21</v>
      </c>
      <c r="C21" s="149">
        <v>2141</v>
      </c>
      <c r="D21" s="185" t="s">
        <v>326</v>
      </c>
      <c r="E21" s="469">
        <f t="shared" si="0"/>
        <v>250</v>
      </c>
      <c r="F21" s="160"/>
      <c r="G21" s="502">
        <v>250</v>
      </c>
      <c r="H21" s="469"/>
      <c r="I21" s="160"/>
      <c r="J21" s="359"/>
      <c r="K21" s="510">
        <f>+L21+M21</f>
        <v>250</v>
      </c>
      <c r="L21" s="160">
        <f>+F21+I21</f>
        <v>0</v>
      </c>
      <c r="M21" s="414">
        <f>+G21+J21</f>
        <v>250</v>
      </c>
    </row>
    <row r="22" spans="1:13" ht="21" customHeight="1" outlineLevel="1">
      <c r="A22" s="371">
        <v>2</v>
      </c>
      <c r="B22" s="149">
        <v>21</v>
      </c>
      <c r="C22" s="149">
        <v>2143</v>
      </c>
      <c r="D22" s="185" t="s">
        <v>331</v>
      </c>
      <c r="E22" s="469">
        <f t="shared" si="0"/>
        <v>4703</v>
      </c>
      <c r="F22" s="160">
        <v>4703</v>
      </c>
      <c r="G22" s="502"/>
      <c r="H22" s="469"/>
      <c r="I22" s="160"/>
      <c r="J22" s="359"/>
      <c r="K22" s="516">
        <f>+L22+M22</f>
        <v>4703</v>
      </c>
      <c r="L22" s="160">
        <f>+F22+I22</f>
        <v>4703</v>
      </c>
      <c r="M22" s="414">
        <f>+G22+J22</f>
        <v>0</v>
      </c>
    </row>
    <row r="23" spans="1:13" ht="21" customHeight="1" outlineLevel="1">
      <c r="A23" s="371">
        <v>2</v>
      </c>
      <c r="B23" s="149">
        <v>21</v>
      </c>
      <c r="C23" s="149">
        <v>2144</v>
      </c>
      <c r="D23" s="185" t="s">
        <v>433</v>
      </c>
      <c r="E23" s="475">
        <f>+F23+G23</f>
        <v>70</v>
      </c>
      <c r="F23" s="160"/>
      <c r="G23" s="502">
        <v>70</v>
      </c>
      <c r="H23" s="469"/>
      <c r="I23" s="160"/>
      <c r="J23" s="359"/>
      <c r="K23" s="516">
        <f>+L23+M23</f>
        <v>70</v>
      </c>
      <c r="L23" s="160">
        <f>+F23+I23</f>
        <v>0</v>
      </c>
      <c r="M23" s="414">
        <f>+G23+J23</f>
        <v>70</v>
      </c>
    </row>
    <row r="24" spans="1:13" ht="21" customHeight="1" outlineLevel="1">
      <c r="A24" s="371">
        <v>2</v>
      </c>
      <c r="B24" s="149">
        <v>21</v>
      </c>
      <c r="C24" s="149">
        <v>2169</v>
      </c>
      <c r="D24" s="551" t="s">
        <v>291</v>
      </c>
      <c r="E24" s="469">
        <f t="shared" si="0"/>
        <v>985</v>
      </c>
      <c r="F24" s="160"/>
      <c r="G24" s="502">
        <v>985</v>
      </c>
      <c r="H24" s="469"/>
      <c r="I24" s="160"/>
      <c r="J24" s="359"/>
      <c r="K24" s="510">
        <f>+L24+M24</f>
        <v>985</v>
      </c>
      <c r="L24" s="160">
        <f>+F24+I24</f>
        <v>0</v>
      </c>
      <c r="M24" s="414">
        <f>+G24+J24</f>
        <v>985</v>
      </c>
    </row>
    <row r="25" spans="1:13" ht="21" customHeight="1" outlineLevel="2">
      <c r="A25" s="372" t="s">
        <v>107</v>
      </c>
      <c r="B25" s="139"/>
      <c r="C25" s="139"/>
      <c r="D25" s="146"/>
      <c r="E25" s="474">
        <f>SUM(E20:E24)</f>
        <v>6013</v>
      </c>
      <c r="F25" s="164">
        <f>SUM(F20:F24)</f>
        <v>4703</v>
      </c>
      <c r="G25" s="505">
        <f>SUM(G20:G24)</f>
        <v>1310</v>
      </c>
      <c r="H25" s="474"/>
      <c r="I25" s="164"/>
      <c r="J25" s="363"/>
      <c r="K25" s="515">
        <f>SUM(K20:K24)</f>
        <v>6013</v>
      </c>
      <c r="L25" s="164">
        <f>SUM(L20:L24)</f>
        <v>4703</v>
      </c>
      <c r="M25" s="417">
        <f>SUM(M20:M24)</f>
        <v>1310</v>
      </c>
    </row>
    <row r="26" spans="1:13" ht="21" customHeight="1" outlineLevel="2">
      <c r="A26" s="373"/>
      <c r="B26" s="137"/>
      <c r="C26" s="137"/>
      <c r="D26" s="186"/>
      <c r="E26" s="475"/>
      <c r="F26" s="191"/>
      <c r="G26" s="506"/>
      <c r="H26" s="475"/>
      <c r="I26" s="191"/>
      <c r="J26" s="522"/>
      <c r="K26" s="516"/>
      <c r="L26" s="191"/>
      <c r="M26" s="496"/>
    </row>
    <row r="27" spans="1:13" ht="21" customHeight="1">
      <c r="A27" s="288">
        <v>2</v>
      </c>
      <c r="B27" s="137">
        <v>22</v>
      </c>
      <c r="C27" s="137">
        <v>2212</v>
      </c>
      <c r="D27" s="181" t="s">
        <v>108</v>
      </c>
      <c r="E27" s="475">
        <f t="shared" si="0"/>
        <v>200</v>
      </c>
      <c r="F27" s="160"/>
      <c r="G27" s="502">
        <v>200</v>
      </c>
      <c r="H27" s="475"/>
      <c r="I27" s="160"/>
      <c r="J27" s="359"/>
      <c r="K27" s="516">
        <f>+L27+M27</f>
        <v>200</v>
      </c>
      <c r="L27" s="160">
        <f>+F27+I27</f>
        <v>0</v>
      </c>
      <c r="M27" s="414">
        <f aca="true" t="shared" si="2" ref="L27:M29">+G27+J27</f>
        <v>200</v>
      </c>
    </row>
    <row r="28" spans="1:13" ht="21" customHeight="1">
      <c r="A28" s="288">
        <v>2</v>
      </c>
      <c r="B28" s="137">
        <v>22</v>
      </c>
      <c r="C28" s="137">
        <v>2219</v>
      </c>
      <c r="D28" s="181" t="s">
        <v>253</v>
      </c>
      <c r="E28" s="475">
        <f t="shared" si="0"/>
        <v>22903</v>
      </c>
      <c r="F28" s="160">
        <v>22820</v>
      </c>
      <c r="G28" s="502">
        <v>83</v>
      </c>
      <c r="H28" s="475"/>
      <c r="I28" s="160"/>
      <c r="J28" s="359"/>
      <c r="K28" s="516">
        <f>+L28+M28</f>
        <v>22903</v>
      </c>
      <c r="L28" s="160">
        <f t="shared" si="2"/>
        <v>22820</v>
      </c>
      <c r="M28" s="414">
        <f t="shared" si="2"/>
        <v>83</v>
      </c>
    </row>
    <row r="29" spans="1:13" ht="21" customHeight="1">
      <c r="A29" s="288">
        <v>2</v>
      </c>
      <c r="B29" s="137">
        <v>22</v>
      </c>
      <c r="C29" s="137">
        <v>2271</v>
      </c>
      <c r="D29" s="181" t="s">
        <v>374</v>
      </c>
      <c r="E29" s="475">
        <f t="shared" si="0"/>
        <v>201</v>
      </c>
      <c r="F29" s="160">
        <v>201</v>
      </c>
      <c r="G29" s="502"/>
      <c r="H29" s="475"/>
      <c r="I29" s="160"/>
      <c r="J29" s="359"/>
      <c r="K29" s="516">
        <f>+L29+M29</f>
        <v>201</v>
      </c>
      <c r="L29" s="160">
        <f t="shared" si="2"/>
        <v>201</v>
      </c>
      <c r="M29" s="414">
        <f t="shared" si="2"/>
        <v>0</v>
      </c>
    </row>
    <row r="30" spans="1:13" ht="21" customHeight="1" outlineLevel="2">
      <c r="A30" s="372" t="s">
        <v>109</v>
      </c>
      <c r="B30" s="139"/>
      <c r="C30" s="139"/>
      <c r="D30" s="140"/>
      <c r="E30" s="474">
        <f>SUM(E27:E29)</f>
        <v>23304</v>
      </c>
      <c r="F30" s="164">
        <f>SUM(F27:F29)</f>
        <v>23021</v>
      </c>
      <c r="G30" s="505">
        <f>SUM(G27:G29)</f>
        <v>283</v>
      </c>
      <c r="H30" s="474"/>
      <c r="I30" s="164"/>
      <c r="J30" s="363"/>
      <c r="K30" s="515">
        <f>SUM(K27:K29)</f>
        <v>23304</v>
      </c>
      <c r="L30" s="164">
        <f>SUM(L27:L29)</f>
        <v>23021</v>
      </c>
      <c r="M30" s="417">
        <f>SUM(M27:M29)</f>
        <v>283</v>
      </c>
    </row>
    <row r="31" spans="1:13" ht="21" customHeight="1" outlineLevel="2">
      <c r="A31" s="373"/>
      <c r="B31" s="137"/>
      <c r="C31" s="137"/>
      <c r="D31" s="181"/>
      <c r="E31" s="475"/>
      <c r="F31" s="160"/>
      <c r="G31" s="502"/>
      <c r="H31" s="475"/>
      <c r="I31" s="160"/>
      <c r="J31" s="359"/>
      <c r="K31" s="516"/>
      <c r="L31" s="160"/>
      <c r="M31" s="414">
        <f>+G31+J31</f>
        <v>0</v>
      </c>
    </row>
    <row r="32" spans="1:13" ht="21" customHeight="1" outlineLevel="3">
      <c r="A32" s="288">
        <v>2</v>
      </c>
      <c r="B32" s="137">
        <v>23</v>
      </c>
      <c r="C32" s="137">
        <v>2310</v>
      </c>
      <c r="D32" s="181" t="s">
        <v>110</v>
      </c>
      <c r="E32" s="475">
        <f t="shared" si="0"/>
        <v>117</v>
      </c>
      <c r="F32" s="160">
        <v>117</v>
      </c>
      <c r="G32" s="502"/>
      <c r="H32" s="475"/>
      <c r="I32" s="160"/>
      <c r="J32" s="359"/>
      <c r="K32" s="510">
        <f>+L32+M32</f>
        <v>117</v>
      </c>
      <c r="L32" s="160">
        <f>+F32+I32</f>
        <v>117</v>
      </c>
      <c r="M32" s="414">
        <f>+G32+J32</f>
        <v>0</v>
      </c>
    </row>
    <row r="33" spans="1:13" ht="21" customHeight="1" outlineLevel="3">
      <c r="A33" s="288">
        <v>2</v>
      </c>
      <c r="B33" s="137">
        <v>23</v>
      </c>
      <c r="C33" s="137">
        <v>2321</v>
      </c>
      <c r="D33" s="181" t="s">
        <v>399</v>
      </c>
      <c r="E33" s="475">
        <f t="shared" si="0"/>
        <v>240</v>
      </c>
      <c r="F33" s="160">
        <v>240</v>
      </c>
      <c r="G33" s="502"/>
      <c r="H33" s="475"/>
      <c r="I33" s="160"/>
      <c r="J33" s="359"/>
      <c r="K33" s="516">
        <f>+L33+M33</f>
        <v>240</v>
      </c>
      <c r="L33" s="160">
        <f>+F33+I33</f>
        <v>240</v>
      </c>
      <c r="M33" s="414">
        <f>+G33+J33</f>
        <v>0</v>
      </c>
    </row>
    <row r="34" spans="1:13" ht="21" customHeight="1" outlineLevel="3">
      <c r="A34" s="288">
        <v>2</v>
      </c>
      <c r="B34" s="137">
        <v>23</v>
      </c>
      <c r="C34" s="137">
        <v>2399</v>
      </c>
      <c r="D34" s="181" t="s">
        <v>273</v>
      </c>
      <c r="E34" s="475">
        <f t="shared" si="0"/>
        <v>100</v>
      </c>
      <c r="F34" s="160">
        <v>100</v>
      </c>
      <c r="G34" s="502"/>
      <c r="H34" s="475"/>
      <c r="I34" s="160"/>
      <c r="J34" s="359"/>
      <c r="K34" s="510">
        <f>+L34+M34</f>
        <v>100</v>
      </c>
      <c r="L34" s="160">
        <f>+F34+I34</f>
        <v>100</v>
      </c>
      <c r="M34" s="414">
        <f>+G34+J34</f>
        <v>0</v>
      </c>
    </row>
    <row r="35" spans="1:13" ht="21" customHeight="1" outlineLevel="2">
      <c r="A35" s="372" t="s">
        <v>111</v>
      </c>
      <c r="B35" s="139"/>
      <c r="C35" s="139"/>
      <c r="D35" s="140"/>
      <c r="E35" s="474">
        <f>SUM(E32:E34)</f>
        <v>457</v>
      </c>
      <c r="F35" s="164">
        <f>SUM(F32:F34)</f>
        <v>457</v>
      </c>
      <c r="G35" s="505">
        <f>SUM(G32:G34)</f>
        <v>0</v>
      </c>
      <c r="H35" s="474"/>
      <c r="I35" s="164"/>
      <c r="J35" s="363"/>
      <c r="K35" s="515">
        <f>SUM(K32:K34)</f>
        <v>457</v>
      </c>
      <c r="L35" s="164">
        <f>SUM(L32:L34)</f>
        <v>457</v>
      </c>
      <c r="M35" s="417">
        <f>SUM(M32:M34)</f>
        <v>0</v>
      </c>
    </row>
    <row r="36" spans="1:13" ht="18.75" customHeight="1" outlineLevel="2" thickBot="1">
      <c r="A36" s="374"/>
      <c r="B36" s="187"/>
      <c r="C36" s="187"/>
      <c r="D36" s="466"/>
      <c r="E36" s="476"/>
      <c r="F36" s="192"/>
      <c r="G36" s="507"/>
      <c r="H36" s="476"/>
      <c r="I36" s="192"/>
      <c r="J36" s="523"/>
      <c r="K36" s="517"/>
      <c r="L36" s="192"/>
      <c r="M36" s="418"/>
    </row>
    <row r="37" spans="1:13" ht="21" customHeight="1" outlineLevel="1" thickBot="1" thickTop="1">
      <c r="A37" s="365" t="s">
        <v>112</v>
      </c>
      <c r="B37" s="150"/>
      <c r="C37" s="150"/>
      <c r="D37" s="182"/>
      <c r="E37" s="470">
        <f>+E25+E30+E35</f>
        <v>29774</v>
      </c>
      <c r="F37" s="165">
        <f>+F25+F30+F35</f>
        <v>28181</v>
      </c>
      <c r="G37" s="500">
        <f>+G25+G30+G35</f>
        <v>1593</v>
      </c>
      <c r="H37" s="470"/>
      <c r="I37" s="165"/>
      <c r="J37" s="360"/>
      <c r="K37" s="511">
        <f>+K25+K30+K35</f>
        <v>29774</v>
      </c>
      <c r="L37" s="165">
        <f>+L25+L30+L35</f>
        <v>28181</v>
      </c>
      <c r="M37" s="419">
        <f>+M25+M30+M35</f>
        <v>1593</v>
      </c>
    </row>
    <row r="38" spans="1:13" ht="21" customHeight="1" outlineLevel="1" thickTop="1">
      <c r="A38" s="375"/>
      <c r="B38" s="149"/>
      <c r="C38" s="149"/>
      <c r="D38" s="185"/>
      <c r="E38" s="469"/>
      <c r="F38" s="160"/>
      <c r="G38" s="502"/>
      <c r="H38" s="469"/>
      <c r="I38" s="160"/>
      <c r="J38" s="359"/>
      <c r="K38" s="510"/>
      <c r="L38" s="160"/>
      <c r="M38" s="414"/>
    </row>
    <row r="39" spans="1:13" ht="21" customHeight="1" outlineLevel="1">
      <c r="A39" s="298">
        <v>3</v>
      </c>
      <c r="B39" s="149">
        <v>31</v>
      </c>
      <c r="C39" s="149">
        <v>3111</v>
      </c>
      <c r="D39" s="185" t="s">
        <v>113</v>
      </c>
      <c r="E39" s="469">
        <f t="shared" si="0"/>
        <v>1116</v>
      </c>
      <c r="F39" s="160"/>
      <c r="G39" s="502">
        <v>1116</v>
      </c>
      <c r="H39" s="469"/>
      <c r="I39" s="160"/>
      <c r="J39" s="359"/>
      <c r="K39" s="510">
        <f>+L39+M39</f>
        <v>1116</v>
      </c>
      <c r="L39" s="160">
        <f>+F39+I39</f>
        <v>0</v>
      </c>
      <c r="M39" s="414">
        <f>+G39+J39</f>
        <v>1116</v>
      </c>
    </row>
    <row r="40" spans="1:13" ht="21" customHeight="1" outlineLevel="3">
      <c r="A40" s="288">
        <v>3</v>
      </c>
      <c r="B40" s="137">
        <v>31</v>
      </c>
      <c r="C40" s="137">
        <v>3113</v>
      </c>
      <c r="D40" s="181" t="s">
        <v>114</v>
      </c>
      <c r="E40" s="469">
        <f>+F40+G40</f>
        <v>7855</v>
      </c>
      <c r="F40" s="160">
        <v>4369</v>
      </c>
      <c r="G40" s="502">
        <v>3486</v>
      </c>
      <c r="H40" s="475"/>
      <c r="I40" s="160"/>
      <c r="J40" s="359"/>
      <c r="K40" s="516">
        <f>+L40+M40</f>
        <v>7855</v>
      </c>
      <c r="L40" s="160">
        <f>+F40+I40</f>
        <v>4369</v>
      </c>
      <c r="M40" s="414">
        <f>+G40+J40</f>
        <v>3486</v>
      </c>
    </row>
    <row r="41" spans="1:13" ht="21" customHeight="1" outlineLevel="3">
      <c r="A41" s="288">
        <v>3</v>
      </c>
      <c r="B41" s="137">
        <v>31</v>
      </c>
      <c r="C41" s="137">
        <v>3119</v>
      </c>
      <c r="D41" s="181" t="s">
        <v>367</v>
      </c>
      <c r="E41" s="475">
        <f>+F41+G41</f>
        <v>515</v>
      </c>
      <c r="F41" s="160"/>
      <c r="G41" s="502">
        <v>515</v>
      </c>
      <c r="H41" s="475"/>
      <c r="I41" s="160"/>
      <c r="J41" s="359"/>
      <c r="K41" s="516">
        <f>+L41+M41</f>
        <v>515</v>
      </c>
      <c r="L41" s="160">
        <f>+F41+I41</f>
        <v>0</v>
      </c>
      <c r="M41" s="414">
        <f>+G41+J41</f>
        <v>515</v>
      </c>
    </row>
    <row r="42" spans="1:13" ht="21" customHeight="1" outlineLevel="3">
      <c r="A42" s="288">
        <v>3</v>
      </c>
      <c r="B42" s="137">
        <v>31</v>
      </c>
      <c r="C42" s="137">
        <v>3146</v>
      </c>
      <c r="D42" s="181" t="s">
        <v>441</v>
      </c>
      <c r="E42" s="469">
        <f t="shared" si="0"/>
        <v>10</v>
      </c>
      <c r="F42" s="160"/>
      <c r="G42" s="502">
        <v>10</v>
      </c>
      <c r="H42" s="475"/>
      <c r="I42" s="160"/>
      <c r="J42" s="359"/>
      <c r="K42" s="516">
        <f>+L42+M42</f>
        <v>10</v>
      </c>
      <c r="L42" s="160">
        <f>+F42+I42</f>
        <v>0</v>
      </c>
      <c r="M42" s="414">
        <f>+G42+J42</f>
        <v>10</v>
      </c>
    </row>
    <row r="43" spans="1:13" ht="21" customHeight="1" outlineLevel="2">
      <c r="A43" s="372" t="s">
        <v>407</v>
      </c>
      <c r="B43" s="139"/>
      <c r="C43" s="139"/>
      <c r="D43" s="140"/>
      <c r="E43" s="474">
        <f>SUM(E39:E42)</f>
        <v>9496</v>
      </c>
      <c r="F43" s="164">
        <f>SUM(F39:F42)</f>
        <v>4369</v>
      </c>
      <c r="G43" s="505">
        <f>SUM(G39:G42)</f>
        <v>5127</v>
      </c>
      <c r="H43" s="474"/>
      <c r="I43" s="164"/>
      <c r="J43" s="363"/>
      <c r="K43" s="515">
        <f>SUM(K39:K42)</f>
        <v>9496</v>
      </c>
      <c r="L43" s="164">
        <f>SUM(L39:L42)</f>
        <v>4369</v>
      </c>
      <c r="M43" s="417">
        <f>SUM(M39:M42)</f>
        <v>5127</v>
      </c>
    </row>
    <row r="44" spans="1:13" ht="21" customHeight="1" outlineLevel="2">
      <c r="A44" s="373"/>
      <c r="B44" s="137"/>
      <c r="C44" s="137"/>
      <c r="D44" s="181"/>
      <c r="E44" s="475"/>
      <c r="F44" s="160"/>
      <c r="G44" s="502"/>
      <c r="H44" s="475"/>
      <c r="I44" s="160"/>
      <c r="J44" s="359"/>
      <c r="K44" s="516"/>
      <c r="L44" s="160"/>
      <c r="M44" s="414"/>
    </row>
    <row r="45" spans="1:13" ht="21" customHeight="1" outlineLevel="2">
      <c r="A45" s="288">
        <v>3</v>
      </c>
      <c r="B45" s="137">
        <v>33</v>
      </c>
      <c r="C45" s="137">
        <v>3311</v>
      </c>
      <c r="D45" s="181" t="s">
        <v>203</v>
      </c>
      <c r="E45" s="475">
        <f t="shared" si="0"/>
        <v>91043</v>
      </c>
      <c r="F45" s="160">
        <v>91043</v>
      </c>
      <c r="G45" s="502"/>
      <c r="H45" s="475"/>
      <c r="I45" s="160"/>
      <c r="J45" s="359"/>
      <c r="K45" s="516">
        <f aca="true" t="shared" si="3" ref="K45:K55">+L45+M45</f>
        <v>91043</v>
      </c>
      <c r="L45" s="160">
        <f aca="true" t="shared" si="4" ref="L45:M55">+F45+I45</f>
        <v>91043</v>
      </c>
      <c r="M45" s="414">
        <f t="shared" si="4"/>
        <v>0</v>
      </c>
    </row>
    <row r="46" spans="1:13" ht="21" customHeight="1" outlineLevel="2">
      <c r="A46" s="288">
        <v>3</v>
      </c>
      <c r="B46" s="137">
        <v>33</v>
      </c>
      <c r="C46" s="137">
        <v>3312</v>
      </c>
      <c r="D46" s="181" t="s">
        <v>229</v>
      </c>
      <c r="E46" s="475">
        <f t="shared" si="0"/>
        <v>3600</v>
      </c>
      <c r="F46" s="160">
        <v>3600</v>
      </c>
      <c r="G46" s="502"/>
      <c r="H46" s="475"/>
      <c r="I46" s="160"/>
      <c r="J46" s="359"/>
      <c r="K46" s="516">
        <f t="shared" si="3"/>
        <v>3600</v>
      </c>
      <c r="L46" s="160">
        <f t="shared" si="4"/>
        <v>3600</v>
      </c>
      <c r="M46" s="414">
        <f t="shared" si="4"/>
        <v>0</v>
      </c>
    </row>
    <row r="47" spans="1:13" ht="21" customHeight="1" outlineLevel="2">
      <c r="A47" s="288">
        <v>3</v>
      </c>
      <c r="B47" s="137">
        <v>33</v>
      </c>
      <c r="C47" s="137">
        <v>3313</v>
      </c>
      <c r="D47" s="181" t="s">
        <v>300</v>
      </c>
      <c r="E47" s="475">
        <f t="shared" si="0"/>
        <v>228</v>
      </c>
      <c r="F47" s="160"/>
      <c r="G47" s="502">
        <v>228</v>
      </c>
      <c r="H47" s="475"/>
      <c r="I47" s="160"/>
      <c r="J47" s="359"/>
      <c r="K47" s="516">
        <f>+L47+M47</f>
        <v>228</v>
      </c>
      <c r="L47" s="160">
        <f t="shared" si="4"/>
        <v>0</v>
      </c>
      <c r="M47" s="414">
        <f>+G47+J47</f>
        <v>228</v>
      </c>
    </row>
    <row r="48" spans="1:13" ht="21" customHeight="1" outlineLevel="2">
      <c r="A48" s="288">
        <v>3</v>
      </c>
      <c r="B48" s="137">
        <v>33</v>
      </c>
      <c r="C48" s="137">
        <v>3314</v>
      </c>
      <c r="D48" s="181" t="s">
        <v>204</v>
      </c>
      <c r="E48" s="475">
        <f t="shared" si="0"/>
        <v>3249</v>
      </c>
      <c r="F48" s="160">
        <v>3249</v>
      </c>
      <c r="G48" s="502"/>
      <c r="H48" s="475"/>
      <c r="I48" s="160"/>
      <c r="J48" s="359"/>
      <c r="K48" s="516">
        <f t="shared" si="3"/>
        <v>3249</v>
      </c>
      <c r="L48" s="160">
        <f t="shared" si="4"/>
        <v>3249</v>
      </c>
      <c r="M48" s="414">
        <f>+G48+J48</f>
        <v>0</v>
      </c>
    </row>
    <row r="49" spans="1:13" ht="21" customHeight="1" outlineLevel="2">
      <c r="A49" s="288">
        <v>3</v>
      </c>
      <c r="B49" s="137">
        <v>33</v>
      </c>
      <c r="C49" s="137">
        <v>3315</v>
      </c>
      <c r="D49" s="181" t="s">
        <v>205</v>
      </c>
      <c r="E49" s="475">
        <f t="shared" si="0"/>
        <v>6077</v>
      </c>
      <c r="F49" s="160">
        <v>6077</v>
      </c>
      <c r="G49" s="502"/>
      <c r="H49" s="475"/>
      <c r="I49" s="160"/>
      <c r="J49" s="359"/>
      <c r="K49" s="516">
        <f t="shared" si="3"/>
        <v>6077</v>
      </c>
      <c r="L49" s="160">
        <f t="shared" si="4"/>
        <v>6077</v>
      </c>
      <c r="M49" s="414">
        <f>+G49+J49</f>
        <v>0</v>
      </c>
    </row>
    <row r="50" spans="1:13" ht="21" customHeight="1" outlineLevel="2">
      <c r="A50" s="288">
        <v>3</v>
      </c>
      <c r="B50" s="137">
        <v>33</v>
      </c>
      <c r="C50" s="137">
        <v>3317</v>
      </c>
      <c r="D50" s="181" t="s">
        <v>274</v>
      </c>
      <c r="E50" s="475">
        <f t="shared" si="0"/>
        <v>3378</v>
      </c>
      <c r="F50" s="160">
        <v>3378</v>
      </c>
      <c r="G50" s="502"/>
      <c r="H50" s="475"/>
      <c r="I50" s="160"/>
      <c r="J50" s="359"/>
      <c r="K50" s="516">
        <f t="shared" si="3"/>
        <v>3378</v>
      </c>
      <c r="L50" s="160">
        <f t="shared" si="4"/>
        <v>3378</v>
      </c>
      <c r="M50" s="414">
        <f>+G50+J50</f>
        <v>0</v>
      </c>
    </row>
    <row r="51" spans="1:13" ht="21" customHeight="1" outlineLevel="3">
      <c r="A51" s="288">
        <v>3</v>
      </c>
      <c r="B51" s="137">
        <v>33</v>
      </c>
      <c r="C51" s="137">
        <v>3319</v>
      </c>
      <c r="D51" s="181" t="s">
        <v>256</v>
      </c>
      <c r="E51" s="475">
        <f t="shared" si="0"/>
        <v>1068</v>
      </c>
      <c r="F51" s="160">
        <v>50</v>
      </c>
      <c r="G51" s="502">
        <v>1018</v>
      </c>
      <c r="H51" s="475">
        <f>+I51+J51</f>
        <v>0</v>
      </c>
      <c r="I51" s="160"/>
      <c r="J51" s="359"/>
      <c r="K51" s="516">
        <f t="shared" si="3"/>
        <v>1068</v>
      </c>
      <c r="L51" s="160">
        <f t="shared" si="4"/>
        <v>50</v>
      </c>
      <c r="M51" s="414">
        <f>+G51+J51</f>
        <v>1018</v>
      </c>
    </row>
    <row r="52" spans="1:13" ht="21" customHeight="1" outlineLevel="3">
      <c r="A52" s="288">
        <v>3</v>
      </c>
      <c r="B52" s="137">
        <v>33</v>
      </c>
      <c r="C52" s="137">
        <v>3322</v>
      </c>
      <c r="D52" s="181" t="s">
        <v>115</v>
      </c>
      <c r="E52" s="475">
        <f t="shared" si="0"/>
        <v>879</v>
      </c>
      <c r="F52" s="160">
        <v>205</v>
      </c>
      <c r="G52" s="502">
        <v>674</v>
      </c>
      <c r="H52" s="475"/>
      <c r="I52" s="160"/>
      <c r="J52" s="359"/>
      <c r="K52" s="516">
        <f t="shared" si="3"/>
        <v>879</v>
      </c>
      <c r="L52" s="160">
        <f t="shared" si="4"/>
        <v>205</v>
      </c>
      <c r="M52" s="414">
        <f>+G52+J52</f>
        <v>674</v>
      </c>
    </row>
    <row r="53" spans="1:13" ht="21" customHeight="1" outlineLevel="3">
      <c r="A53" s="288">
        <v>3</v>
      </c>
      <c r="B53" s="137">
        <v>33</v>
      </c>
      <c r="C53" s="137">
        <v>3349</v>
      </c>
      <c r="D53" s="186" t="s">
        <v>275</v>
      </c>
      <c r="E53" s="475">
        <f t="shared" si="0"/>
        <v>1443</v>
      </c>
      <c r="F53" s="160"/>
      <c r="G53" s="502">
        <v>1443</v>
      </c>
      <c r="H53" s="475"/>
      <c r="I53" s="160"/>
      <c r="J53" s="359"/>
      <c r="K53" s="516">
        <f t="shared" si="3"/>
        <v>1443</v>
      </c>
      <c r="L53" s="160">
        <f t="shared" si="4"/>
        <v>0</v>
      </c>
      <c r="M53" s="414">
        <f>+G53+J53</f>
        <v>1443</v>
      </c>
    </row>
    <row r="54" spans="1:13" ht="21" customHeight="1" outlineLevel="3">
      <c r="A54" s="288">
        <v>3</v>
      </c>
      <c r="B54" s="137">
        <v>33</v>
      </c>
      <c r="C54" s="137">
        <v>3392</v>
      </c>
      <c r="D54" s="186" t="s">
        <v>116</v>
      </c>
      <c r="E54" s="475">
        <f t="shared" si="0"/>
        <v>4133</v>
      </c>
      <c r="F54" s="160"/>
      <c r="G54" s="502">
        <v>4133</v>
      </c>
      <c r="H54" s="475"/>
      <c r="I54" s="160"/>
      <c r="J54" s="359"/>
      <c r="K54" s="516">
        <f t="shared" si="3"/>
        <v>4133</v>
      </c>
      <c r="L54" s="160">
        <f t="shared" si="4"/>
        <v>0</v>
      </c>
      <c r="M54" s="414">
        <f>+G54+J54</f>
        <v>4133</v>
      </c>
    </row>
    <row r="55" spans="1:13" ht="21" customHeight="1" outlineLevel="3">
      <c r="A55" s="288">
        <v>3</v>
      </c>
      <c r="B55" s="137">
        <v>33</v>
      </c>
      <c r="C55" s="137">
        <v>3399</v>
      </c>
      <c r="D55" s="186" t="s">
        <v>369</v>
      </c>
      <c r="E55" s="475">
        <f t="shared" si="0"/>
        <v>864</v>
      </c>
      <c r="F55" s="160"/>
      <c r="G55" s="502">
        <v>864</v>
      </c>
      <c r="H55" s="475"/>
      <c r="I55" s="160"/>
      <c r="J55" s="359"/>
      <c r="K55" s="516">
        <f t="shared" si="3"/>
        <v>864</v>
      </c>
      <c r="L55" s="160">
        <f t="shared" si="4"/>
        <v>0</v>
      </c>
      <c r="M55" s="414">
        <f>+G55+J55</f>
        <v>864</v>
      </c>
    </row>
    <row r="56" spans="1:13" ht="21" customHeight="1" outlineLevel="2">
      <c r="A56" s="372" t="s">
        <v>117</v>
      </c>
      <c r="B56" s="139"/>
      <c r="C56" s="139"/>
      <c r="D56" s="146"/>
      <c r="E56" s="474">
        <f>SUM(E45:E55)</f>
        <v>115962</v>
      </c>
      <c r="F56" s="164">
        <f>SUM(F45:F55)</f>
        <v>107602</v>
      </c>
      <c r="G56" s="505">
        <f>SUM(G45:G55)</f>
        <v>8360</v>
      </c>
      <c r="H56" s="474">
        <f>+I56+J56</f>
        <v>0</v>
      </c>
      <c r="I56" s="164"/>
      <c r="J56" s="363">
        <f>SUM(J45:J55)</f>
        <v>0</v>
      </c>
      <c r="K56" s="515">
        <f>SUM(K45:K55)</f>
        <v>115962</v>
      </c>
      <c r="L56" s="164">
        <f>SUM(L45:L55)</f>
        <v>107602</v>
      </c>
      <c r="M56" s="417">
        <f>SUM(M45:M55)</f>
        <v>8360</v>
      </c>
    </row>
    <row r="57" spans="1:13" ht="21" customHeight="1" outlineLevel="2">
      <c r="A57" s="373"/>
      <c r="B57" s="137"/>
      <c r="C57" s="137"/>
      <c r="D57" s="186"/>
      <c r="E57" s="475"/>
      <c r="F57" s="160"/>
      <c r="G57" s="502"/>
      <c r="H57" s="475"/>
      <c r="I57" s="160"/>
      <c r="J57" s="359"/>
      <c r="K57" s="516"/>
      <c r="L57" s="160"/>
      <c r="M57" s="414"/>
    </row>
    <row r="58" spans="1:13" ht="21" customHeight="1" outlineLevel="2">
      <c r="A58" s="288">
        <v>3</v>
      </c>
      <c r="B58" s="137">
        <v>34</v>
      </c>
      <c r="C58" s="137">
        <v>3412</v>
      </c>
      <c r="D58" s="186" t="s">
        <v>290</v>
      </c>
      <c r="E58" s="475">
        <f t="shared" si="0"/>
        <v>1310</v>
      </c>
      <c r="F58" s="160"/>
      <c r="G58" s="502">
        <v>1310</v>
      </c>
      <c r="H58" s="475"/>
      <c r="I58" s="160"/>
      <c r="J58" s="359"/>
      <c r="K58" s="510">
        <f>+L58+M58</f>
        <v>1310</v>
      </c>
      <c r="L58" s="160">
        <f>+F58+I58</f>
        <v>0</v>
      </c>
      <c r="M58" s="414">
        <f aca="true" t="shared" si="5" ref="L58:M60">+G58+J58</f>
        <v>1310</v>
      </c>
    </row>
    <row r="59" spans="1:13" ht="21" customHeight="1" outlineLevel="2">
      <c r="A59" s="288">
        <v>3</v>
      </c>
      <c r="B59" s="137">
        <v>34</v>
      </c>
      <c r="C59" s="137">
        <v>3419</v>
      </c>
      <c r="D59" s="186" t="s">
        <v>258</v>
      </c>
      <c r="E59" s="475">
        <f>+F59+G59</f>
        <v>1232</v>
      </c>
      <c r="F59" s="160">
        <v>1232</v>
      </c>
      <c r="G59" s="502"/>
      <c r="H59" s="475"/>
      <c r="I59" s="160"/>
      <c r="J59" s="359"/>
      <c r="K59" s="510">
        <f>+L59+M59</f>
        <v>1232</v>
      </c>
      <c r="L59" s="160">
        <f t="shared" si="5"/>
        <v>1232</v>
      </c>
      <c r="M59" s="414">
        <f t="shared" si="5"/>
        <v>0</v>
      </c>
    </row>
    <row r="60" spans="1:13" ht="21" customHeight="1" outlineLevel="2">
      <c r="A60" s="288">
        <v>3</v>
      </c>
      <c r="B60" s="137">
        <v>34</v>
      </c>
      <c r="C60" s="137">
        <v>3429</v>
      </c>
      <c r="D60" s="186" t="s">
        <v>259</v>
      </c>
      <c r="E60" s="475">
        <f t="shared" si="0"/>
        <v>55</v>
      </c>
      <c r="F60" s="160"/>
      <c r="G60" s="502">
        <v>55</v>
      </c>
      <c r="H60" s="475"/>
      <c r="I60" s="160"/>
      <c r="J60" s="359"/>
      <c r="K60" s="510">
        <f>+L60+M60</f>
        <v>55</v>
      </c>
      <c r="L60" s="160">
        <f t="shared" si="5"/>
        <v>0</v>
      </c>
      <c r="M60" s="414">
        <f t="shared" si="5"/>
        <v>55</v>
      </c>
    </row>
    <row r="61" spans="1:13" ht="21" customHeight="1" outlineLevel="2">
      <c r="A61" s="372" t="s">
        <v>119</v>
      </c>
      <c r="B61" s="139"/>
      <c r="C61" s="139"/>
      <c r="D61" s="146"/>
      <c r="E61" s="474">
        <f>SUM(E58:E60)</f>
        <v>2597</v>
      </c>
      <c r="F61" s="164">
        <f>SUM(F58:F60)</f>
        <v>1232</v>
      </c>
      <c r="G61" s="505">
        <f>SUM(G58:G60)</f>
        <v>1365</v>
      </c>
      <c r="H61" s="474"/>
      <c r="I61" s="164"/>
      <c r="J61" s="363"/>
      <c r="K61" s="515">
        <f>SUM(K58:K60)</f>
        <v>2597</v>
      </c>
      <c r="L61" s="164">
        <f>SUM(L58:L60)</f>
        <v>1232</v>
      </c>
      <c r="M61" s="417">
        <f>SUM(M58:M60)</f>
        <v>1365</v>
      </c>
    </row>
    <row r="62" spans="1:13" ht="21" customHeight="1" outlineLevel="2">
      <c r="A62" s="373"/>
      <c r="B62" s="137"/>
      <c r="C62" s="137"/>
      <c r="D62" s="186"/>
      <c r="E62" s="475"/>
      <c r="F62" s="160"/>
      <c r="G62" s="502"/>
      <c r="H62" s="475"/>
      <c r="I62" s="160"/>
      <c r="J62" s="359"/>
      <c r="K62" s="516"/>
      <c r="L62" s="160"/>
      <c r="M62" s="414"/>
    </row>
    <row r="63" spans="1:13" ht="21" customHeight="1" outlineLevel="3">
      <c r="A63" s="288">
        <v>3</v>
      </c>
      <c r="B63" s="137">
        <v>35</v>
      </c>
      <c r="C63" s="137">
        <v>3511</v>
      </c>
      <c r="D63" s="181" t="s">
        <v>276</v>
      </c>
      <c r="E63" s="475">
        <f t="shared" si="0"/>
        <v>9309</v>
      </c>
      <c r="F63" s="160">
        <v>3284</v>
      </c>
      <c r="G63" s="502">
        <v>6025</v>
      </c>
      <c r="H63" s="475"/>
      <c r="I63" s="160"/>
      <c r="J63" s="359"/>
      <c r="K63" s="516">
        <f>+L63+M63</f>
        <v>9309</v>
      </c>
      <c r="L63" s="160">
        <f>+F63+I63</f>
        <v>3284</v>
      </c>
      <c r="M63" s="414">
        <f>+G63+J63</f>
        <v>6025</v>
      </c>
    </row>
    <row r="64" spans="1:13" ht="21" customHeight="1" outlineLevel="3">
      <c r="A64" s="288">
        <v>3</v>
      </c>
      <c r="B64" s="137">
        <v>35</v>
      </c>
      <c r="C64" s="137">
        <v>3529</v>
      </c>
      <c r="D64" s="181" t="s">
        <v>260</v>
      </c>
      <c r="E64" s="475">
        <f t="shared" si="0"/>
        <v>2900</v>
      </c>
      <c r="F64" s="160">
        <v>2900</v>
      </c>
      <c r="G64" s="502"/>
      <c r="H64" s="475"/>
      <c r="I64" s="160"/>
      <c r="J64" s="359"/>
      <c r="K64" s="516">
        <f>+L64+M64</f>
        <v>2900</v>
      </c>
      <c r="L64" s="160">
        <f>+F64+I64</f>
        <v>2900</v>
      </c>
      <c r="M64" s="414">
        <f>+G64+J64</f>
        <v>0</v>
      </c>
    </row>
    <row r="65" spans="1:13" ht="21" customHeight="1" outlineLevel="2">
      <c r="A65" s="372" t="s">
        <v>120</v>
      </c>
      <c r="B65" s="139"/>
      <c r="C65" s="139"/>
      <c r="D65" s="140"/>
      <c r="E65" s="474">
        <f aca="true" t="shared" si="6" ref="E65:M65">SUM(E63:E64)</f>
        <v>12209</v>
      </c>
      <c r="F65" s="161">
        <f t="shared" si="6"/>
        <v>6184</v>
      </c>
      <c r="G65" s="503">
        <f t="shared" si="6"/>
        <v>6025</v>
      </c>
      <c r="H65" s="474">
        <f t="shared" si="6"/>
        <v>0</v>
      </c>
      <c r="I65" s="161">
        <f t="shared" si="6"/>
        <v>0</v>
      </c>
      <c r="J65" s="362">
        <f t="shared" si="6"/>
        <v>0</v>
      </c>
      <c r="K65" s="515">
        <f t="shared" si="6"/>
        <v>12209</v>
      </c>
      <c r="L65" s="164">
        <f t="shared" si="6"/>
        <v>6184</v>
      </c>
      <c r="M65" s="415">
        <f t="shared" si="6"/>
        <v>6025</v>
      </c>
    </row>
    <row r="66" spans="1:13" ht="21" customHeight="1" outlineLevel="2">
      <c r="A66" s="373"/>
      <c r="B66" s="137"/>
      <c r="C66" s="137"/>
      <c r="D66" s="181"/>
      <c r="E66" s="475"/>
      <c r="F66" s="160"/>
      <c r="G66" s="502"/>
      <c r="H66" s="475"/>
      <c r="I66" s="160"/>
      <c r="J66" s="359"/>
      <c r="K66" s="516"/>
      <c r="L66" s="160"/>
      <c r="M66" s="414"/>
    </row>
    <row r="67" spans="1:13" ht="21" customHeight="1" outlineLevel="3">
      <c r="A67" s="288">
        <v>3</v>
      </c>
      <c r="B67" s="137">
        <v>36</v>
      </c>
      <c r="C67" s="137">
        <v>3612</v>
      </c>
      <c r="D67" s="181" t="s">
        <v>121</v>
      </c>
      <c r="E67" s="475">
        <f t="shared" si="0"/>
        <v>46895</v>
      </c>
      <c r="F67" s="160">
        <v>43532</v>
      </c>
      <c r="G67" s="502">
        <v>3363</v>
      </c>
      <c r="H67" s="475">
        <f>+I67+J67</f>
        <v>600000</v>
      </c>
      <c r="I67" s="160">
        <v>600000</v>
      </c>
      <c r="J67" s="359"/>
      <c r="K67" s="516">
        <f aca="true" t="shared" si="7" ref="K67:K74">+L67+M67</f>
        <v>646895</v>
      </c>
      <c r="L67" s="160">
        <f aca="true" t="shared" si="8" ref="L67:L74">+F67+I67</f>
        <v>643532</v>
      </c>
      <c r="M67" s="414">
        <f aca="true" t="shared" si="9" ref="M67:M74">+G67+J67</f>
        <v>3363</v>
      </c>
    </row>
    <row r="68" spans="1:13" ht="21" customHeight="1" outlineLevel="3">
      <c r="A68" s="288">
        <v>3</v>
      </c>
      <c r="B68" s="137">
        <v>36</v>
      </c>
      <c r="C68" s="137">
        <v>3613</v>
      </c>
      <c r="D68" s="181" t="s">
        <v>262</v>
      </c>
      <c r="E68" s="475">
        <f t="shared" si="0"/>
        <v>21245</v>
      </c>
      <c r="F68" s="160"/>
      <c r="G68" s="502">
        <v>21245</v>
      </c>
      <c r="H68" s="475">
        <f>+I68+J68</f>
        <v>10</v>
      </c>
      <c r="I68" s="160"/>
      <c r="J68" s="359">
        <v>10</v>
      </c>
      <c r="K68" s="516">
        <f t="shared" si="7"/>
        <v>21255</v>
      </c>
      <c r="L68" s="160">
        <f t="shared" si="8"/>
        <v>0</v>
      </c>
      <c r="M68" s="414">
        <f t="shared" si="9"/>
        <v>21255</v>
      </c>
    </row>
    <row r="69" spans="1:13" ht="21" customHeight="1" outlineLevel="3">
      <c r="A69" s="288">
        <v>3</v>
      </c>
      <c r="B69" s="137">
        <v>36</v>
      </c>
      <c r="C69" s="137">
        <v>3619</v>
      </c>
      <c r="D69" s="181" t="s">
        <v>344</v>
      </c>
      <c r="E69" s="475">
        <f t="shared" si="0"/>
        <v>2041</v>
      </c>
      <c r="F69" s="160">
        <v>2041</v>
      </c>
      <c r="G69" s="502"/>
      <c r="H69" s="475"/>
      <c r="I69" s="160"/>
      <c r="J69" s="359"/>
      <c r="K69" s="516">
        <f t="shared" si="7"/>
        <v>2041</v>
      </c>
      <c r="L69" s="160">
        <f t="shared" si="8"/>
        <v>2041</v>
      </c>
      <c r="M69" s="414">
        <f t="shared" si="9"/>
        <v>0</v>
      </c>
    </row>
    <row r="70" spans="1:13" ht="21" customHeight="1" outlineLevel="3">
      <c r="A70" s="288">
        <v>3</v>
      </c>
      <c r="B70" s="137">
        <v>36</v>
      </c>
      <c r="C70" s="137">
        <v>3632</v>
      </c>
      <c r="D70" s="181" t="s">
        <v>122</v>
      </c>
      <c r="E70" s="475">
        <f t="shared" si="0"/>
        <v>16405</v>
      </c>
      <c r="F70" s="160">
        <v>13009</v>
      </c>
      <c r="G70" s="502">
        <v>3396</v>
      </c>
      <c r="H70" s="475"/>
      <c r="I70" s="160"/>
      <c r="J70" s="359"/>
      <c r="K70" s="516">
        <f t="shared" si="7"/>
        <v>16405</v>
      </c>
      <c r="L70" s="160">
        <f t="shared" si="8"/>
        <v>13009</v>
      </c>
      <c r="M70" s="414">
        <f t="shared" si="9"/>
        <v>3396</v>
      </c>
    </row>
    <row r="71" spans="1:13" ht="21" customHeight="1" outlineLevel="3">
      <c r="A71" s="288">
        <v>3</v>
      </c>
      <c r="B71" s="137">
        <v>36</v>
      </c>
      <c r="C71" s="137">
        <v>3633</v>
      </c>
      <c r="D71" s="181" t="s">
        <v>263</v>
      </c>
      <c r="E71" s="475">
        <f>+F71+G71</f>
        <v>104</v>
      </c>
      <c r="F71" s="160"/>
      <c r="G71" s="502">
        <v>104</v>
      </c>
      <c r="H71" s="475"/>
      <c r="I71" s="160"/>
      <c r="J71" s="359"/>
      <c r="K71" s="516">
        <f>+L71+M71</f>
        <v>104</v>
      </c>
      <c r="L71" s="160">
        <f t="shared" si="8"/>
        <v>0</v>
      </c>
      <c r="M71" s="414">
        <f t="shared" si="9"/>
        <v>104</v>
      </c>
    </row>
    <row r="72" spans="1:13" ht="21" customHeight="1" outlineLevel="3">
      <c r="A72" s="288">
        <v>3</v>
      </c>
      <c r="B72" s="137">
        <v>36</v>
      </c>
      <c r="C72" s="137">
        <v>3636</v>
      </c>
      <c r="D72" s="181" t="s">
        <v>264</v>
      </c>
      <c r="E72" s="475">
        <f t="shared" si="0"/>
        <v>700</v>
      </c>
      <c r="F72" s="160">
        <v>700</v>
      </c>
      <c r="G72" s="502"/>
      <c r="H72" s="475"/>
      <c r="I72" s="160"/>
      <c r="J72" s="359"/>
      <c r="K72" s="516">
        <f t="shared" si="7"/>
        <v>700</v>
      </c>
      <c r="L72" s="160">
        <f t="shared" si="8"/>
        <v>700</v>
      </c>
      <c r="M72" s="414">
        <f t="shared" si="9"/>
        <v>0</v>
      </c>
    </row>
    <row r="73" spans="1:13" ht="21" customHeight="1" outlineLevel="3">
      <c r="A73" s="288">
        <v>3</v>
      </c>
      <c r="B73" s="137">
        <v>36</v>
      </c>
      <c r="C73" s="137">
        <v>3639</v>
      </c>
      <c r="D73" s="181" t="s">
        <v>277</v>
      </c>
      <c r="E73" s="475">
        <f t="shared" si="0"/>
        <v>117744</v>
      </c>
      <c r="F73" s="160">
        <v>98901</v>
      </c>
      <c r="G73" s="502">
        <v>18843</v>
      </c>
      <c r="H73" s="475">
        <f>+I73+J73</f>
        <v>207500</v>
      </c>
      <c r="I73" s="160">
        <v>207500</v>
      </c>
      <c r="J73" s="359"/>
      <c r="K73" s="516">
        <f t="shared" si="7"/>
        <v>325244</v>
      </c>
      <c r="L73" s="160">
        <f t="shared" si="8"/>
        <v>306401</v>
      </c>
      <c r="M73" s="414">
        <f t="shared" si="9"/>
        <v>18843</v>
      </c>
    </row>
    <row r="74" spans="1:13" ht="21" customHeight="1" outlineLevel="3">
      <c r="A74" s="288">
        <v>3</v>
      </c>
      <c r="B74" s="137">
        <v>36</v>
      </c>
      <c r="C74" s="137">
        <v>3699</v>
      </c>
      <c r="D74" s="181" t="s">
        <v>278</v>
      </c>
      <c r="E74" s="475">
        <f t="shared" si="0"/>
        <v>1307</v>
      </c>
      <c r="F74" s="160"/>
      <c r="G74" s="502">
        <v>1307</v>
      </c>
      <c r="H74" s="475"/>
      <c r="I74" s="160"/>
      <c r="J74" s="359"/>
      <c r="K74" s="516">
        <f t="shared" si="7"/>
        <v>1307</v>
      </c>
      <c r="L74" s="160">
        <f t="shared" si="8"/>
        <v>0</v>
      </c>
      <c r="M74" s="414">
        <f t="shared" si="9"/>
        <v>1307</v>
      </c>
    </row>
    <row r="75" spans="1:13" ht="21" customHeight="1" outlineLevel="2">
      <c r="A75" s="372" t="s">
        <v>123</v>
      </c>
      <c r="B75" s="139"/>
      <c r="C75" s="139"/>
      <c r="D75" s="140"/>
      <c r="E75" s="474">
        <f>SUM(E67:E74)</f>
        <v>206441</v>
      </c>
      <c r="F75" s="161">
        <f>SUM(F67:F74)</f>
        <v>158183</v>
      </c>
      <c r="G75" s="503">
        <f>SUM(G67:G74)</f>
        <v>48258</v>
      </c>
      <c r="H75" s="474">
        <f>+I75+J75</f>
        <v>807510</v>
      </c>
      <c r="I75" s="161">
        <f>SUM(I67:I73)</f>
        <v>807500</v>
      </c>
      <c r="J75" s="362">
        <f>SUM(J66:J74)</f>
        <v>10</v>
      </c>
      <c r="K75" s="515">
        <f>SUM(K67:K74)</f>
        <v>1013951</v>
      </c>
      <c r="L75" s="161">
        <f>SUM(L67:L74)</f>
        <v>965683</v>
      </c>
      <c r="M75" s="415">
        <f>SUM(M67:M74)</f>
        <v>48268</v>
      </c>
    </row>
    <row r="76" spans="1:13" ht="21" customHeight="1" outlineLevel="2">
      <c r="A76" s="373"/>
      <c r="B76" s="137"/>
      <c r="C76" s="137"/>
      <c r="D76" s="181"/>
      <c r="E76" s="475"/>
      <c r="F76" s="160"/>
      <c r="G76" s="502"/>
      <c r="H76" s="475"/>
      <c r="I76" s="160"/>
      <c r="J76" s="359"/>
      <c r="K76" s="516"/>
      <c r="L76" s="160"/>
      <c r="M76" s="414"/>
    </row>
    <row r="77" spans="1:13" ht="21" customHeight="1" outlineLevel="3">
      <c r="A77" s="288">
        <v>3</v>
      </c>
      <c r="B77" s="137">
        <v>37</v>
      </c>
      <c r="C77" s="137">
        <v>3725</v>
      </c>
      <c r="D77" s="181" t="s">
        <v>279</v>
      </c>
      <c r="E77" s="475">
        <f>+F77+G77</f>
        <v>17000</v>
      </c>
      <c r="F77" s="160">
        <v>17000</v>
      </c>
      <c r="G77" s="502"/>
      <c r="H77" s="475"/>
      <c r="I77" s="160"/>
      <c r="J77" s="359"/>
      <c r="K77" s="516">
        <f>+L77+M77</f>
        <v>17000</v>
      </c>
      <c r="L77" s="160">
        <f aca="true" t="shared" si="10" ref="L77:M80">+F77+I77</f>
        <v>17000</v>
      </c>
      <c r="M77" s="414">
        <f t="shared" si="10"/>
        <v>0</v>
      </c>
    </row>
    <row r="78" spans="1:13" ht="21" customHeight="1" outlineLevel="3">
      <c r="A78" s="288">
        <v>3</v>
      </c>
      <c r="B78" s="137">
        <v>37</v>
      </c>
      <c r="C78" s="137">
        <v>3745</v>
      </c>
      <c r="D78" s="181" t="s">
        <v>124</v>
      </c>
      <c r="E78" s="475">
        <f>+F78+G78</f>
        <v>4418</v>
      </c>
      <c r="F78" s="160">
        <v>3108</v>
      </c>
      <c r="G78" s="502">
        <v>1310</v>
      </c>
      <c r="H78" s="475"/>
      <c r="I78" s="160"/>
      <c r="J78" s="359"/>
      <c r="K78" s="516">
        <f>+L78+M78</f>
        <v>4418</v>
      </c>
      <c r="L78" s="160">
        <f t="shared" si="10"/>
        <v>3108</v>
      </c>
      <c r="M78" s="414">
        <f t="shared" si="10"/>
        <v>1310</v>
      </c>
    </row>
    <row r="79" spans="1:13" ht="21" customHeight="1" outlineLevel="3">
      <c r="A79" s="288">
        <v>3</v>
      </c>
      <c r="B79" s="137">
        <v>37</v>
      </c>
      <c r="C79" s="137">
        <v>3749</v>
      </c>
      <c r="D79" s="181" t="s">
        <v>125</v>
      </c>
      <c r="E79" s="475">
        <f>+F79+G79</f>
        <v>555</v>
      </c>
      <c r="F79" s="160">
        <v>555</v>
      </c>
      <c r="G79" s="502"/>
      <c r="H79" s="475"/>
      <c r="I79" s="160"/>
      <c r="J79" s="359"/>
      <c r="K79" s="516">
        <f>+L79+M79</f>
        <v>555</v>
      </c>
      <c r="L79" s="160">
        <f>+F79+I79</f>
        <v>555</v>
      </c>
      <c r="M79" s="414">
        <f t="shared" si="10"/>
        <v>0</v>
      </c>
    </row>
    <row r="80" spans="1:13" ht="21" customHeight="1" outlineLevel="3">
      <c r="A80" s="288">
        <v>3</v>
      </c>
      <c r="B80" s="137">
        <v>37</v>
      </c>
      <c r="C80" s="137">
        <v>3792</v>
      </c>
      <c r="D80" s="181" t="s">
        <v>392</v>
      </c>
      <c r="E80" s="475">
        <f>+F80+G80</f>
        <v>70</v>
      </c>
      <c r="F80" s="160"/>
      <c r="G80" s="502">
        <v>70</v>
      </c>
      <c r="H80" s="475"/>
      <c r="I80" s="160"/>
      <c r="J80" s="359"/>
      <c r="K80" s="516">
        <f>+L80+M80</f>
        <v>70</v>
      </c>
      <c r="L80" s="160">
        <f>+F80+I80</f>
        <v>0</v>
      </c>
      <c r="M80" s="414">
        <f t="shared" si="10"/>
        <v>70</v>
      </c>
    </row>
    <row r="81" spans="1:13" ht="21" customHeight="1" outlineLevel="2">
      <c r="A81" s="372" t="s">
        <v>126</v>
      </c>
      <c r="B81" s="139"/>
      <c r="C81" s="139"/>
      <c r="D81" s="140"/>
      <c r="E81" s="474">
        <f>SUM(E77:E80)</f>
        <v>22043</v>
      </c>
      <c r="F81" s="161">
        <f>SUM(F77:F80)</f>
        <v>20663</v>
      </c>
      <c r="G81" s="503">
        <f>SUM(G77:G80)</f>
        <v>1380</v>
      </c>
      <c r="H81" s="474"/>
      <c r="I81" s="161"/>
      <c r="J81" s="362"/>
      <c r="K81" s="515">
        <f>SUM(K77:K80)</f>
        <v>22043</v>
      </c>
      <c r="L81" s="161">
        <f>SUM(L77:L80)</f>
        <v>20663</v>
      </c>
      <c r="M81" s="415">
        <f>SUM(M77:M80)</f>
        <v>1380</v>
      </c>
    </row>
    <row r="82" spans="1:13" ht="15.75" customHeight="1" outlineLevel="2" thickBot="1">
      <c r="A82" s="376"/>
      <c r="B82" s="143"/>
      <c r="C82" s="143"/>
      <c r="D82" s="145"/>
      <c r="E82" s="477"/>
      <c r="F82" s="190"/>
      <c r="G82" s="504"/>
      <c r="H82" s="477"/>
      <c r="I82" s="190"/>
      <c r="J82" s="521"/>
      <c r="K82" s="518"/>
      <c r="L82" s="190"/>
      <c r="M82" s="495"/>
    </row>
    <row r="83" spans="1:13" ht="21" customHeight="1" outlineLevel="1" thickBot="1" thickTop="1">
      <c r="A83" s="365" t="s">
        <v>127</v>
      </c>
      <c r="B83" s="150"/>
      <c r="C83" s="150"/>
      <c r="D83" s="182"/>
      <c r="E83" s="470">
        <f>+E43+E56+E61+E65+E75+E81</f>
        <v>368748</v>
      </c>
      <c r="F83" s="165">
        <f>+F43+F56+F61+F65+F75+F81</f>
        <v>298233</v>
      </c>
      <c r="G83" s="500">
        <f>+G43+G56+G61+G65+G75+G81</f>
        <v>70515</v>
      </c>
      <c r="H83" s="470">
        <f>+I83+J83</f>
        <v>807510</v>
      </c>
      <c r="I83" s="165">
        <f>I43+I56+I61+I65+I75+I81</f>
        <v>807500</v>
      </c>
      <c r="J83" s="360">
        <f>J43+J56+J61+J65+J75+J81</f>
        <v>10</v>
      </c>
      <c r="K83" s="511">
        <f>+K81+K75+K65+K61+K56+K43</f>
        <v>1176258</v>
      </c>
      <c r="L83" s="165">
        <f>+L81+L75+L65+L61+L56+L43</f>
        <v>1105733</v>
      </c>
      <c r="M83" s="419">
        <f>+M81+M75+M65+M61+M56+M43</f>
        <v>70525</v>
      </c>
    </row>
    <row r="84" spans="1:13" ht="21" customHeight="1" outlineLevel="1" thickTop="1">
      <c r="A84" s="375"/>
      <c r="B84" s="149"/>
      <c r="C84" s="149"/>
      <c r="D84" s="185"/>
      <c r="E84" s="469"/>
      <c r="F84" s="160"/>
      <c r="G84" s="502"/>
      <c r="H84" s="469"/>
      <c r="I84" s="160"/>
      <c r="J84" s="359"/>
      <c r="K84" s="510"/>
      <c r="L84" s="160"/>
      <c r="M84" s="414"/>
    </row>
    <row r="85" spans="1:13" ht="21" customHeight="1" outlineLevel="3">
      <c r="A85" s="288">
        <v>4</v>
      </c>
      <c r="B85" s="137">
        <v>43</v>
      </c>
      <c r="C85" s="137">
        <v>4341</v>
      </c>
      <c r="D85" s="181" t="s">
        <v>280</v>
      </c>
      <c r="E85" s="475">
        <f aca="true" t="shared" si="11" ref="E85:E91">+F85+G85</f>
        <v>3700</v>
      </c>
      <c r="F85" s="160">
        <v>3700</v>
      </c>
      <c r="G85" s="502"/>
      <c r="H85" s="475"/>
      <c r="I85" s="160"/>
      <c r="J85" s="359"/>
      <c r="K85" s="516">
        <f aca="true" t="shared" si="12" ref="K85:K91">+L85+M85</f>
        <v>3700</v>
      </c>
      <c r="L85" s="160">
        <f aca="true" t="shared" si="13" ref="L85:M91">+F85+I85</f>
        <v>3700</v>
      </c>
      <c r="M85" s="414">
        <f t="shared" si="13"/>
        <v>0</v>
      </c>
    </row>
    <row r="86" spans="1:13" ht="21" customHeight="1" outlineLevel="3">
      <c r="A86" s="288">
        <v>4</v>
      </c>
      <c r="B86" s="137">
        <v>43</v>
      </c>
      <c r="C86" s="137">
        <v>4351</v>
      </c>
      <c r="D86" s="181" t="s">
        <v>327</v>
      </c>
      <c r="E86" s="475">
        <f t="shared" si="11"/>
        <v>18907</v>
      </c>
      <c r="F86" s="160"/>
      <c r="G86" s="502">
        <v>18907</v>
      </c>
      <c r="H86" s="475">
        <f>+I86+J86</f>
        <v>0</v>
      </c>
      <c r="I86" s="160"/>
      <c r="J86" s="359"/>
      <c r="K86" s="516">
        <f t="shared" si="12"/>
        <v>18907</v>
      </c>
      <c r="L86" s="160">
        <f t="shared" si="13"/>
        <v>0</v>
      </c>
      <c r="M86" s="414">
        <f t="shared" si="13"/>
        <v>18907</v>
      </c>
    </row>
    <row r="87" spans="1:13" ht="21" customHeight="1" outlineLevel="3">
      <c r="A87" s="288">
        <v>4</v>
      </c>
      <c r="B87" s="137">
        <v>43</v>
      </c>
      <c r="C87" s="137">
        <v>4356</v>
      </c>
      <c r="D87" s="181" t="s">
        <v>328</v>
      </c>
      <c r="E87" s="475">
        <f t="shared" si="11"/>
        <v>135</v>
      </c>
      <c r="F87" s="160"/>
      <c r="G87" s="502">
        <v>135</v>
      </c>
      <c r="H87" s="475"/>
      <c r="I87" s="160"/>
      <c r="J87" s="359"/>
      <c r="K87" s="516">
        <f t="shared" si="12"/>
        <v>135</v>
      </c>
      <c r="L87" s="160">
        <f t="shared" si="13"/>
        <v>0</v>
      </c>
      <c r="M87" s="414">
        <f t="shared" si="13"/>
        <v>135</v>
      </c>
    </row>
    <row r="88" spans="1:13" ht="21" customHeight="1" outlineLevel="3">
      <c r="A88" s="288">
        <v>4</v>
      </c>
      <c r="B88" s="137">
        <v>43</v>
      </c>
      <c r="C88" s="137">
        <v>4357</v>
      </c>
      <c r="D88" s="181" t="s">
        <v>329</v>
      </c>
      <c r="E88" s="475">
        <f t="shared" si="11"/>
        <v>2720</v>
      </c>
      <c r="F88" s="160">
        <v>2720</v>
      </c>
      <c r="G88" s="502"/>
      <c r="H88" s="475"/>
      <c r="I88" s="160"/>
      <c r="J88" s="359"/>
      <c r="K88" s="516">
        <f t="shared" si="12"/>
        <v>2720</v>
      </c>
      <c r="L88" s="160">
        <f t="shared" si="13"/>
        <v>2720</v>
      </c>
      <c r="M88" s="414">
        <f t="shared" si="13"/>
        <v>0</v>
      </c>
    </row>
    <row r="89" spans="1:13" ht="21" customHeight="1" outlineLevel="3">
      <c r="A89" s="288">
        <v>4</v>
      </c>
      <c r="B89" s="137">
        <v>43</v>
      </c>
      <c r="C89" s="137">
        <v>4359</v>
      </c>
      <c r="D89" s="181" t="s">
        <v>330</v>
      </c>
      <c r="E89" s="475">
        <f t="shared" si="11"/>
        <v>1123</v>
      </c>
      <c r="F89" s="160"/>
      <c r="G89" s="502">
        <v>1123</v>
      </c>
      <c r="H89" s="475"/>
      <c r="I89" s="160"/>
      <c r="J89" s="359"/>
      <c r="K89" s="516">
        <f t="shared" si="12"/>
        <v>1123</v>
      </c>
      <c r="L89" s="160">
        <f t="shared" si="13"/>
        <v>0</v>
      </c>
      <c r="M89" s="414">
        <f>+G89+J89</f>
        <v>1123</v>
      </c>
    </row>
    <row r="90" spans="1:13" ht="21" customHeight="1" outlineLevel="3">
      <c r="A90" s="288">
        <v>4</v>
      </c>
      <c r="B90" s="137">
        <v>43</v>
      </c>
      <c r="C90" s="137">
        <v>4373</v>
      </c>
      <c r="D90" s="181" t="s">
        <v>336</v>
      </c>
      <c r="E90" s="475">
        <f>+F90+G90</f>
        <v>52</v>
      </c>
      <c r="F90" s="160"/>
      <c r="G90" s="502">
        <v>52</v>
      </c>
      <c r="H90" s="475"/>
      <c r="I90" s="160"/>
      <c r="J90" s="359"/>
      <c r="K90" s="516">
        <f>+L90+M90</f>
        <v>52</v>
      </c>
      <c r="L90" s="160">
        <f t="shared" si="13"/>
        <v>0</v>
      </c>
      <c r="M90" s="414">
        <f>+G90+J90</f>
        <v>52</v>
      </c>
    </row>
    <row r="91" spans="1:13" ht="21" customHeight="1" outlineLevel="3">
      <c r="A91" s="288">
        <v>4</v>
      </c>
      <c r="B91" s="137">
        <v>43</v>
      </c>
      <c r="C91" s="137">
        <v>4399</v>
      </c>
      <c r="D91" s="181" t="s">
        <v>425</v>
      </c>
      <c r="E91" s="475">
        <f t="shared" si="11"/>
        <v>60</v>
      </c>
      <c r="F91" s="160">
        <v>60</v>
      </c>
      <c r="G91" s="502"/>
      <c r="H91" s="475"/>
      <c r="I91" s="160"/>
      <c r="J91" s="359"/>
      <c r="K91" s="516">
        <f t="shared" si="12"/>
        <v>60</v>
      </c>
      <c r="L91" s="160">
        <f t="shared" si="13"/>
        <v>60</v>
      </c>
      <c r="M91" s="414">
        <f t="shared" si="13"/>
        <v>0</v>
      </c>
    </row>
    <row r="92" spans="1:13" ht="21" customHeight="1" outlineLevel="2">
      <c r="A92" s="372" t="s">
        <v>286</v>
      </c>
      <c r="B92" s="139"/>
      <c r="C92" s="139"/>
      <c r="D92" s="140"/>
      <c r="E92" s="474">
        <f aca="true" t="shared" si="14" ref="E92:M92">SUM(E85:E91)</f>
        <v>26697</v>
      </c>
      <c r="F92" s="161">
        <f t="shared" si="14"/>
        <v>6480</v>
      </c>
      <c r="G92" s="503">
        <f t="shared" si="14"/>
        <v>20217</v>
      </c>
      <c r="H92" s="474">
        <f t="shared" si="14"/>
        <v>0</v>
      </c>
      <c r="I92" s="161">
        <f t="shared" si="14"/>
        <v>0</v>
      </c>
      <c r="J92" s="362">
        <f t="shared" si="14"/>
        <v>0</v>
      </c>
      <c r="K92" s="515">
        <f t="shared" si="14"/>
        <v>26697</v>
      </c>
      <c r="L92" s="161">
        <f t="shared" si="14"/>
        <v>6480</v>
      </c>
      <c r="M92" s="415">
        <f t="shared" si="14"/>
        <v>20217</v>
      </c>
    </row>
    <row r="93" spans="1:13" ht="17.25" customHeight="1" outlineLevel="2" thickBot="1">
      <c r="A93" s="376"/>
      <c r="B93" s="143"/>
      <c r="C93" s="143"/>
      <c r="D93" s="145"/>
      <c r="E93" s="477"/>
      <c r="F93" s="190"/>
      <c r="G93" s="504"/>
      <c r="H93" s="477"/>
      <c r="I93" s="190"/>
      <c r="J93" s="521"/>
      <c r="K93" s="518"/>
      <c r="L93" s="190"/>
      <c r="M93" s="495" t="s">
        <v>324</v>
      </c>
    </row>
    <row r="94" spans="1:13" ht="21" customHeight="1" outlineLevel="1" thickBot="1" thickTop="1">
      <c r="A94" s="365" t="s">
        <v>128</v>
      </c>
      <c r="B94" s="150"/>
      <c r="C94" s="150"/>
      <c r="D94" s="182"/>
      <c r="E94" s="470">
        <f>+E92</f>
        <v>26697</v>
      </c>
      <c r="F94" s="165">
        <f>+F92</f>
        <v>6480</v>
      </c>
      <c r="G94" s="500">
        <f>+G92</f>
        <v>20217</v>
      </c>
      <c r="H94" s="470">
        <f>+I94+J94</f>
        <v>0</v>
      </c>
      <c r="I94" s="165">
        <f>I92</f>
        <v>0</v>
      </c>
      <c r="J94" s="360">
        <f>+J92</f>
        <v>0</v>
      </c>
      <c r="K94" s="511">
        <f>+K92</f>
        <v>26697</v>
      </c>
      <c r="L94" s="165">
        <f>+L92</f>
        <v>6480</v>
      </c>
      <c r="M94" s="419">
        <f>+M92</f>
        <v>20217</v>
      </c>
    </row>
    <row r="95" spans="1:13" ht="21" customHeight="1" outlineLevel="1" thickTop="1">
      <c r="A95" s="375"/>
      <c r="B95" s="149"/>
      <c r="C95" s="149"/>
      <c r="D95" s="185"/>
      <c r="E95" s="469"/>
      <c r="F95" s="160"/>
      <c r="G95" s="502"/>
      <c r="H95" s="469"/>
      <c r="I95" s="160"/>
      <c r="J95" s="359"/>
      <c r="K95" s="510"/>
      <c r="L95" s="160"/>
      <c r="M95" s="414"/>
    </row>
    <row r="96" spans="1:13" ht="21" customHeight="1" outlineLevel="3">
      <c r="A96" s="288">
        <v>5</v>
      </c>
      <c r="B96" s="137">
        <v>52</v>
      </c>
      <c r="C96" s="137">
        <v>5212</v>
      </c>
      <c r="D96" s="181" t="s">
        <v>267</v>
      </c>
      <c r="E96" s="475">
        <f>+F96+G96</f>
        <v>23</v>
      </c>
      <c r="F96" s="160">
        <v>23</v>
      </c>
      <c r="G96" s="502"/>
      <c r="H96" s="475">
        <f>+I96+J96</f>
        <v>0</v>
      </c>
      <c r="I96" s="160"/>
      <c r="J96" s="359"/>
      <c r="K96" s="516">
        <f>+L96+M96</f>
        <v>23</v>
      </c>
      <c r="L96" s="160">
        <f>+F96+I96</f>
        <v>23</v>
      </c>
      <c r="M96" s="414">
        <f>+G96+J96</f>
        <v>0</v>
      </c>
    </row>
    <row r="97" spans="1:13" ht="21" customHeight="1" outlineLevel="2">
      <c r="A97" s="372" t="s">
        <v>233</v>
      </c>
      <c r="B97" s="139"/>
      <c r="C97" s="139"/>
      <c r="D97" s="140"/>
      <c r="E97" s="474">
        <f>SUM(E96)</f>
        <v>23</v>
      </c>
      <c r="F97" s="161">
        <f>+F96</f>
        <v>23</v>
      </c>
      <c r="G97" s="503"/>
      <c r="H97" s="474">
        <f>+I97+J97</f>
        <v>0</v>
      </c>
      <c r="I97" s="161"/>
      <c r="J97" s="362">
        <f>SUM(J96:J96)</f>
        <v>0</v>
      </c>
      <c r="K97" s="515">
        <f>SUM(K96)</f>
        <v>23</v>
      </c>
      <c r="L97" s="161">
        <f>SUM(L96)</f>
        <v>23</v>
      </c>
      <c r="M97" s="415">
        <f>SUM(M96)</f>
        <v>0</v>
      </c>
    </row>
    <row r="98" spans="1:13" ht="21" customHeight="1" outlineLevel="2">
      <c r="A98" s="373"/>
      <c r="B98" s="137"/>
      <c r="C98" s="137"/>
      <c r="D98" s="181"/>
      <c r="E98" s="475"/>
      <c r="F98" s="160"/>
      <c r="G98" s="502"/>
      <c r="H98" s="475"/>
      <c r="I98" s="160"/>
      <c r="J98" s="359"/>
      <c r="K98" s="516"/>
      <c r="L98" s="160"/>
      <c r="M98" s="413"/>
    </row>
    <row r="99" spans="1:13" ht="21" customHeight="1" outlineLevel="3">
      <c r="A99" s="288">
        <v>5</v>
      </c>
      <c r="B99" s="137">
        <v>53</v>
      </c>
      <c r="C99" s="137">
        <v>5311</v>
      </c>
      <c r="D99" s="181" t="s">
        <v>129</v>
      </c>
      <c r="E99" s="475">
        <f>+F99+G99</f>
        <v>28026</v>
      </c>
      <c r="F99" s="160">
        <v>27970</v>
      </c>
      <c r="G99" s="502">
        <v>56</v>
      </c>
      <c r="H99" s="475">
        <f>+I99+J99</f>
        <v>80</v>
      </c>
      <c r="I99" s="160">
        <v>80</v>
      </c>
      <c r="J99" s="359"/>
      <c r="K99" s="516">
        <f>+L99+M99</f>
        <v>28106</v>
      </c>
      <c r="L99" s="160">
        <f>+F99+I99</f>
        <v>28050</v>
      </c>
      <c r="M99" s="414">
        <f>+G99+J99</f>
        <v>56</v>
      </c>
    </row>
    <row r="100" spans="1:13" ht="21" customHeight="1" outlineLevel="2">
      <c r="A100" s="372" t="s">
        <v>130</v>
      </c>
      <c r="B100" s="139"/>
      <c r="C100" s="139"/>
      <c r="D100" s="140"/>
      <c r="E100" s="474">
        <f>SUM(E99)</f>
        <v>28026</v>
      </c>
      <c r="F100" s="161">
        <f>+F99</f>
        <v>27970</v>
      </c>
      <c r="G100" s="503">
        <f>+G99</f>
        <v>56</v>
      </c>
      <c r="H100" s="474">
        <f>+I100+J100</f>
        <v>80</v>
      </c>
      <c r="I100" s="161">
        <f>SUM(I99)</f>
        <v>80</v>
      </c>
      <c r="J100" s="362"/>
      <c r="K100" s="515">
        <f>SUM(K99)</f>
        <v>28106</v>
      </c>
      <c r="L100" s="161">
        <f>SUM(L99)</f>
        <v>28050</v>
      </c>
      <c r="M100" s="415">
        <f>SUM(M99)</f>
        <v>56</v>
      </c>
    </row>
    <row r="101" spans="1:13" ht="21" customHeight="1" outlineLevel="2">
      <c r="A101" s="412"/>
      <c r="B101" s="183"/>
      <c r="C101" s="183"/>
      <c r="D101" s="184"/>
      <c r="E101" s="478"/>
      <c r="F101" s="162"/>
      <c r="G101" s="501"/>
      <c r="H101" s="478"/>
      <c r="I101" s="162"/>
      <c r="J101" s="361"/>
      <c r="K101" s="519"/>
      <c r="L101" s="162"/>
      <c r="M101" s="416"/>
    </row>
    <row r="102" spans="1:13" ht="21" customHeight="1" outlineLevel="2">
      <c r="A102" s="288">
        <v>5</v>
      </c>
      <c r="B102" s="137">
        <v>55</v>
      </c>
      <c r="C102" s="137">
        <v>5512</v>
      </c>
      <c r="D102" s="181" t="s">
        <v>304</v>
      </c>
      <c r="E102" s="475">
        <f>+F102+G102</f>
        <v>138</v>
      </c>
      <c r="F102" s="160"/>
      <c r="G102" s="502">
        <v>138</v>
      </c>
      <c r="H102" s="475"/>
      <c r="I102" s="160"/>
      <c r="J102" s="359"/>
      <c r="K102" s="516">
        <f>+L102+M102</f>
        <v>138</v>
      </c>
      <c r="L102" s="160">
        <f>+F102+I102</f>
        <v>0</v>
      </c>
      <c r="M102" s="414">
        <f>+G102+J102</f>
        <v>138</v>
      </c>
    </row>
    <row r="103" spans="1:13" ht="21" customHeight="1" outlineLevel="2">
      <c r="A103" s="372" t="s">
        <v>305</v>
      </c>
      <c r="B103" s="139"/>
      <c r="C103" s="139"/>
      <c r="D103" s="140"/>
      <c r="E103" s="474">
        <f>SUM(E102)</f>
        <v>138</v>
      </c>
      <c r="F103" s="161">
        <f>+F102</f>
        <v>0</v>
      </c>
      <c r="G103" s="503">
        <f>G102</f>
        <v>138</v>
      </c>
      <c r="H103" s="474"/>
      <c r="I103" s="161"/>
      <c r="J103" s="362"/>
      <c r="K103" s="515">
        <f>SUM(K102)</f>
        <v>138</v>
      </c>
      <c r="L103" s="161">
        <f>SUM(L102)</f>
        <v>0</v>
      </c>
      <c r="M103" s="417">
        <f>SUM(M102)</f>
        <v>138</v>
      </c>
    </row>
    <row r="104" spans="1:13" ht="21" customHeight="1" outlineLevel="2" thickBot="1">
      <c r="A104" s="374"/>
      <c r="B104" s="187"/>
      <c r="C104" s="187"/>
      <c r="D104" s="466"/>
      <c r="E104" s="476"/>
      <c r="F104" s="192"/>
      <c r="G104" s="507"/>
      <c r="H104" s="476"/>
      <c r="I104" s="192"/>
      <c r="J104" s="523"/>
      <c r="K104" s="517"/>
      <c r="L104" s="192"/>
      <c r="M104" s="418"/>
    </row>
    <row r="105" spans="1:13" ht="21" customHeight="1" outlineLevel="1" thickBot="1" thickTop="1">
      <c r="A105" s="365" t="s">
        <v>131</v>
      </c>
      <c r="B105" s="150"/>
      <c r="C105" s="150"/>
      <c r="D105" s="182"/>
      <c r="E105" s="470">
        <f>+E100+E97+E103</f>
        <v>28187</v>
      </c>
      <c r="F105" s="165">
        <f>+F100+F97+F103</f>
        <v>27993</v>
      </c>
      <c r="G105" s="500">
        <f>G97+G100+G103</f>
        <v>194</v>
      </c>
      <c r="H105" s="470">
        <f>+I105+J105</f>
        <v>80</v>
      </c>
      <c r="I105" s="165">
        <f>I97+I100</f>
        <v>80</v>
      </c>
      <c r="J105" s="360">
        <f>J97+J100</f>
        <v>0</v>
      </c>
      <c r="K105" s="511">
        <f>+K100+K97+K103</f>
        <v>28267</v>
      </c>
      <c r="L105" s="165">
        <f>+L100+L97+L103</f>
        <v>28073</v>
      </c>
      <c r="M105" s="419">
        <f>+M100+M97+M103</f>
        <v>194</v>
      </c>
    </row>
    <row r="106" spans="1:13" ht="21" customHeight="1" outlineLevel="1" thickTop="1">
      <c r="A106" s="375"/>
      <c r="B106" s="149"/>
      <c r="C106" s="149"/>
      <c r="D106" s="185"/>
      <c r="E106" s="469"/>
      <c r="F106" s="160"/>
      <c r="G106" s="502"/>
      <c r="H106" s="469"/>
      <c r="I106" s="160"/>
      <c r="J106" s="359"/>
      <c r="K106" s="510"/>
      <c r="L106" s="160"/>
      <c r="M106" s="414"/>
    </row>
    <row r="107" spans="1:13" ht="21" customHeight="1" outlineLevel="3">
      <c r="A107" s="288">
        <v>6</v>
      </c>
      <c r="B107" s="137">
        <v>61</v>
      </c>
      <c r="C107" s="137">
        <v>6171</v>
      </c>
      <c r="D107" s="181" t="s">
        <v>132</v>
      </c>
      <c r="E107" s="475">
        <f>+F107+G107</f>
        <v>44883</v>
      </c>
      <c r="F107" s="160">
        <v>12459</v>
      </c>
      <c r="G107" s="502">
        <v>32424</v>
      </c>
      <c r="H107" s="475">
        <f>+I107+J107</f>
        <v>0</v>
      </c>
      <c r="I107" s="160"/>
      <c r="J107" s="359"/>
      <c r="K107" s="516">
        <f>+L107+M107</f>
        <v>44883</v>
      </c>
      <c r="L107" s="160">
        <f>+F107+I107</f>
        <v>12459</v>
      </c>
      <c r="M107" s="414">
        <f>+G107+J107</f>
        <v>32424</v>
      </c>
    </row>
    <row r="108" spans="1:13" ht="21" customHeight="1" outlineLevel="2">
      <c r="A108" s="372" t="s">
        <v>283</v>
      </c>
      <c r="B108" s="139"/>
      <c r="C108" s="139"/>
      <c r="D108" s="140"/>
      <c r="E108" s="474">
        <f>SUM(E107)</f>
        <v>44883</v>
      </c>
      <c r="F108" s="161">
        <f>+F107</f>
        <v>12459</v>
      </c>
      <c r="G108" s="503">
        <f>+G107</f>
        <v>32424</v>
      </c>
      <c r="H108" s="474">
        <f>+I108+J108</f>
        <v>0</v>
      </c>
      <c r="I108" s="161">
        <f>+I107</f>
        <v>0</v>
      </c>
      <c r="J108" s="362">
        <f>+J107</f>
        <v>0</v>
      </c>
      <c r="K108" s="515">
        <f>SUM(K107)</f>
        <v>44883</v>
      </c>
      <c r="L108" s="161">
        <f>SUM(L107)</f>
        <v>12459</v>
      </c>
      <c r="M108" s="415">
        <f>+M107</f>
        <v>32424</v>
      </c>
    </row>
    <row r="109" spans="1:13" ht="21" customHeight="1" outlineLevel="2">
      <c r="A109" s="373"/>
      <c r="B109" s="137"/>
      <c r="C109" s="137"/>
      <c r="D109" s="181"/>
      <c r="E109" s="475"/>
      <c r="F109" s="160"/>
      <c r="G109" s="502"/>
      <c r="H109" s="524"/>
      <c r="I109" s="160"/>
      <c r="J109" s="359"/>
      <c r="K109" s="516"/>
      <c r="L109" s="160"/>
      <c r="M109" s="414"/>
    </row>
    <row r="110" spans="1:13" ht="21" customHeight="1" outlineLevel="3">
      <c r="A110" s="288">
        <v>6</v>
      </c>
      <c r="B110" s="137">
        <v>62</v>
      </c>
      <c r="C110" s="137">
        <v>6211</v>
      </c>
      <c r="D110" s="181" t="s">
        <v>133</v>
      </c>
      <c r="E110" s="475">
        <f>+F110+G110</f>
        <v>30</v>
      </c>
      <c r="F110" s="160">
        <v>30</v>
      </c>
      <c r="G110" s="502"/>
      <c r="H110" s="475"/>
      <c r="I110" s="160"/>
      <c r="J110" s="359"/>
      <c r="K110" s="516">
        <f>+L110+M110</f>
        <v>30</v>
      </c>
      <c r="L110" s="160">
        <f>+F110+I110</f>
        <v>30</v>
      </c>
      <c r="M110" s="414">
        <f>+G110+J110</f>
        <v>0</v>
      </c>
    </row>
    <row r="111" spans="1:13" ht="21" customHeight="1" outlineLevel="2">
      <c r="A111" s="372" t="s">
        <v>173</v>
      </c>
      <c r="B111" s="139"/>
      <c r="C111" s="139"/>
      <c r="D111" s="140"/>
      <c r="E111" s="474">
        <f>SUM(E110)</f>
        <v>30</v>
      </c>
      <c r="F111" s="161">
        <f>+F110</f>
        <v>30</v>
      </c>
      <c r="G111" s="503"/>
      <c r="H111" s="474"/>
      <c r="I111" s="161"/>
      <c r="J111" s="362"/>
      <c r="K111" s="515">
        <f>SUM(K110)</f>
        <v>30</v>
      </c>
      <c r="L111" s="161">
        <f>SUM(L110)</f>
        <v>30</v>
      </c>
      <c r="M111" s="415"/>
    </row>
    <row r="112" spans="1:13" ht="21" customHeight="1" outlineLevel="2">
      <c r="A112" s="373"/>
      <c r="B112" s="137"/>
      <c r="C112" s="137"/>
      <c r="D112" s="181"/>
      <c r="E112" s="475"/>
      <c r="F112" s="160"/>
      <c r="G112" s="502"/>
      <c r="H112" s="475"/>
      <c r="I112" s="160"/>
      <c r="J112" s="359"/>
      <c r="K112" s="516"/>
      <c r="L112" s="160"/>
      <c r="M112" s="414"/>
    </row>
    <row r="113" spans="1:13" ht="21" customHeight="1" outlineLevel="3">
      <c r="A113" s="288">
        <v>6</v>
      </c>
      <c r="B113" s="137">
        <v>63</v>
      </c>
      <c r="C113" s="137">
        <v>6310</v>
      </c>
      <c r="D113" s="181" t="s">
        <v>134</v>
      </c>
      <c r="E113" s="475">
        <f>+F113+G113</f>
        <v>50435</v>
      </c>
      <c r="F113" s="160">
        <v>40200</v>
      </c>
      <c r="G113" s="502">
        <v>10235</v>
      </c>
      <c r="H113" s="475"/>
      <c r="I113" s="160"/>
      <c r="J113" s="359"/>
      <c r="K113" s="516">
        <f>+L113+M113</f>
        <v>50435</v>
      </c>
      <c r="L113" s="160">
        <f>+F113+I113</f>
        <v>40200</v>
      </c>
      <c r="M113" s="414">
        <f>+G113+J113</f>
        <v>10235</v>
      </c>
    </row>
    <row r="114" spans="1:13" ht="21" customHeight="1" outlineLevel="2">
      <c r="A114" s="372" t="s">
        <v>135</v>
      </c>
      <c r="B114" s="139"/>
      <c r="C114" s="139"/>
      <c r="D114" s="140"/>
      <c r="E114" s="474">
        <f>SUM(E113:E113)</f>
        <v>50435</v>
      </c>
      <c r="F114" s="161">
        <f>SUM(F113:F113)</f>
        <v>40200</v>
      </c>
      <c r="G114" s="503">
        <f>SUM(G113:G113)</f>
        <v>10235</v>
      </c>
      <c r="H114" s="474"/>
      <c r="I114" s="161"/>
      <c r="J114" s="362"/>
      <c r="K114" s="515">
        <f>SUM(K113:K113)</f>
        <v>50435</v>
      </c>
      <c r="L114" s="161">
        <f>SUM(L113:L113)</f>
        <v>40200</v>
      </c>
      <c r="M114" s="415">
        <f>SUM(M113:M113)</f>
        <v>10235</v>
      </c>
    </row>
    <row r="115" spans="1:13" ht="21" customHeight="1" outlineLevel="2" thickBot="1">
      <c r="A115" s="376"/>
      <c r="B115" s="143"/>
      <c r="C115" s="143"/>
      <c r="D115" s="145"/>
      <c r="E115" s="477"/>
      <c r="F115" s="190"/>
      <c r="G115" s="504"/>
      <c r="H115" s="477"/>
      <c r="I115" s="190"/>
      <c r="J115" s="521"/>
      <c r="K115" s="518"/>
      <c r="L115" s="190"/>
      <c r="M115" s="495"/>
    </row>
    <row r="116" spans="1:13" ht="21" customHeight="1" outlineLevel="1" thickBot="1" thickTop="1">
      <c r="A116" s="365" t="s">
        <v>137</v>
      </c>
      <c r="B116" s="150"/>
      <c r="C116" s="150"/>
      <c r="D116" s="182"/>
      <c r="E116" s="470">
        <f>E108+E111+E114</f>
        <v>95348</v>
      </c>
      <c r="F116" s="165">
        <f>F108+F111+F114</f>
        <v>52689</v>
      </c>
      <c r="G116" s="500">
        <f>G108+G111+G114</f>
        <v>42659</v>
      </c>
      <c r="H116" s="470">
        <f>+I116+J116</f>
        <v>0</v>
      </c>
      <c r="I116" s="165">
        <f>+I108</f>
        <v>0</v>
      </c>
      <c r="J116" s="360">
        <f>+J108</f>
        <v>0</v>
      </c>
      <c r="K116" s="511">
        <f>+K108+K111+K114</f>
        <v>95348</v>
      </c>
      <c r="L116" s="165">
        <f>+L108+L111+L114</f>
        <v>52689</v>
      </c>
      <c r="M116" s="419">
        <f>+M108+M111+M114</f>
        <v>42659</v>
      </c>
    </row>
    <row r="117" spans="1:13" ht="21" customHeight="1" thickBot="1" thickTop="1">
      <c r="A117" s="377"/>
      <c r="B117" s="333"/>
      <c r="C117" s="333"/>
      <c r="D117" s="154"/>
      <c r="E117" s="473"/>
      <c r="F117" s="190"/>
      <c r="G117" s="504"/>
      <c r="H117" s="473"/>
      <c r="I117" s="190"/>
      <c r="J117" s="521"/>
      <c r="K117" s="514"/>
      <c r="L117" s="190"/>
      <c r="M117" s="495"/>
    </row>
    <row r="118" spans="1:13" ht="27.75" customHeight="1" thickBot="1">
      <c r="A118" s="378" t="s">
        <v>181</v>
      </c>
      <c r="B118" s="334"/>
      <c r="C118" s="334"/>
      <c r="D118" s="467"/>
      <c r="E118" s="479">
        <f>+E116+E105+E94+E83+E37+E18+E9</f>
        <v>619926</v>
      </c>
      <c r="F118" s="335">
        <f>+F116+F105+F94+F83+F37+F18+F9</f>
        <v>482328</v>
      </c>
      <c r="G118" s="508">
        <f>+G9+G18+G37+G83+G94+G105+G116</f>
        <v>151139</v>
      </c>
      <c r="H118" s="479">
        <f>+H116+H105+H94+H83+H37</f>
        <v>807590</v>
      </c>
      <c r="I118" s="335">
        <f>I9+I18+I37+I83+I94+I105+I116</f>
        <v>807580</v>
      </c>
      <c r="J118" s="525">
        <f>J9+J18+J37+J83+J94+J105+J116</f>
        <v>10</v>
      </c>
      <c r="K118" s="520">
        <f>+K9+K18+K37+K83+K94+K105+K116</f>
        <v>1427516</v>
      </c>
      <c r="L118" s="335">
        <f>+L9+L18+L37+L83+L94+L105+L116</f>
        <v>1289908</v>
      </c>
      <c r="M118" s="497">
        <f>+M9+M18+M37+M83+M94+M105+M116</f>
        <v>151149</v>
      </c>
    </row>
    <row r="119" spans="4:7" ht="20.25">
      <c r="D119" s="188"/>
      <c r="E119" s="193"/>
      <c r="F119" s="193"/>
      <c r="G119" s="193"/>
    </row>
    <row r="120" ht="20.25">
      <c r="A120" s="332" t="s">
        <v>215</v>
      </c>
    </row>
    <row r="123" ht="20.25">
      <c r="D123" s="180"/>
    </row>
    <row r="124" ht="20.25">
      <c r="D124" s="180"/>
    </row>
  </sheetData>
  <sheetProtection/>
  <mergeCells count="3">
    <mergeCell ref="B5:B6"/>
    <mergeCell ref="C5:C6"/>
    <mergeCell ref="D5:D6"/>
  </mergeCells>
  <printOptions horizontalCentered="1"/>
  <pageMargins left="0.51" right="0.6692913385826772" top="0.62" bottom="0.58" header="0.37" footer="0.34"/>
  <pageSetup fitToHeight="0" horizontalDpi="600" verticalDpi="600" orientation="landscape" paperSize="9" scale="49" r:id="rId1"/>
  <headerFooter alignWithMargins="0">
    <oddHeader xml:space="preserve">&amp;R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Zeros="0" zoomScale="67" zoomScaleNormal="67" zoomScaleSheetLayoutView="75" zoomScalePageLayoutView="0" workbookViewId="0" topLeftCell="A1">
      <selection activeCell="A5" sqref="A5"/>
    </sheetView>
  </sheetViews>
  <sheetFormatPr defaultColWidth="8.796875" defaultRowHeight="15"/>
  <cols>
    <col min="1" max="1" width="8.8984375" style="252" customWidth="1"/>
    <col min="2" max="2" width="59.3984375" style="252" customWidth="1"/>
    <col min="3" max="11" width="15.09765625" style="252" customWidth="1"/>
    <col min="12" max="12" width="14" style="252" customWidth="1"/>
    <col min="13" max="13" width="11.3984375" style="252" customWidth="1"/>
    <col min="14" max="16384" width="8.8984375" style="252" customWidth="1"/>
  </cols>
  <sheetData>
    <row r="1" ht="20.25">
      <c r="L1" s="253"/>
    </row>
    <row r="2" spans="1:12" ht="20.25">
      <c r="A2" s="254"/>
      <c r="L2" s="253"/>
    </row>
    <row r="3" spans="1:12" ht="21.75" customHeight="1">
      <c r="A3" s="251" t="s">
        <v>422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6"/>
    </row>
    <row r="4" spans="1:12" ht="21.75" customHeight="1">
      <c r="A4" s="251"/>
      <c r="B4" s="255"/>
      <c r="C4" s="255"/>
      <c r="L4" s="253"/>
    </row>
    <row r="5" ht="21.75" customHeight="1" thickBot="1">
      <c r="L5" s="253"/>
    </row>
    <row r="6" spans="1:12" ht="21.75" customHeight="1">
      <c r="A6" s="573" t="s">
        <v>70</v>
      </c>
      <c r="B6" s="575" t="s">
        <v>71</v>
      </c>
      <c r="C6" s="257" t="s">
        <v>185</v>
      </c>
      <c r="D6" s="258"/>
      <c r="E6" s="259"/>
      <c r="F6" s="257" t="s">
        <v>186</v>
      </c>
      <c r="G6" s="258"/>
      <c r="H6" s="259"/>
      <c r="I6" s="257" t="s">
        <v>187</v>
      </c>
      <c r="J6" s="258"/>
      <c r="K6" s="260"/>
      <c r="L6" s="261" t="s">
        <v>380</v>
      </c>
    </row>
    <row r="7" spans="1:12" ht="41.25" thickBot="1">
      <c r="A7" s="574"/>
      <c r="B7" s="566"/>
      <c r="C7" s="326" t="s">
        <v>214</v>
      </c>
      <c r="D7" s="327" t="s">
        <v>217</v>
      </c>
      <c r="E7" s="327" t="s">
        <v>47</v>
      </c>
      <c r="F7" s="326" t="s">
        <v>214</v>
      </c>
      <c r="G7" s="327" t="s">
        <v>217</v>
      </c>
      <c r="H7" s="327" t="s">
        <v>47</v>
      </c>
      <c r="I7" s="326" t="s">
        <v>214</v>
      </c>
      <c r="J7" s="327" t="s">
        <v>217</v>
      </c>
      <c r="K7" s="337" t="s">
        <v>47</v>
      </c>
      <c r="L7" s="261"/>
    </row>
    <row r="8" spans="1:12" ht="21.75" customHeight="1">
      <c r="A8" s="262"/>
      <c r="B8" s="263"/>
      <c r="C8" s="264"/>
      <c r="D8" s="265"/>
      <c r="E8" s="265"/>
      <c r="F8" s="264"/>
      <c r="G8" s="265"/>
      <c r="H8" s="265"/>
      <c r="I8" s="264"/>
      <c r="J8" s="265"/>
      <c r="K8" s="266"/>
      <c r="L8" s="267"/>
    </row>
    <row r="9" spans="1:13" ht="21.75" customHeight="1">
      <c r="A9" s="268" t="s">
        <v>73</v>
      </c>
      <c r="B9" s="269" t="s">
        <v>74</v>
      </c>
      <c r="C9" s="270">
        <f>+'P a K'!E9</f>
        <v>16580</v>
      </c>
      <c r="D9" s="271">
        <f>+'P a K'!F9</f>
        <v>16298</v>
      </c>
      <c r="E9" s="271">
        <f>+'P a K'!G9</f>
        <v>282</v>
      </c>
      <c r="F9" s="270">
        <f>+'P a K'!H9</f>
        <v>0</v>
      </c>
      <c r="G9" s="271">
        <f>+'P a K'!I9</f>
        <v>0</v>
      </c>
      <c r="H9" s="271">
        <f>+'P a K'!J9</f>
        <v>0</v>
      </c>
      <c r="I9" s="270">
        <f>+'P a K'!K9</f>
        <v>16580</v>
      </c>
      <c r="J9" s="271">
        <f>+'P a K'!L9</f>
        <v>16298</v>
      </c>
      <c r="K9" s="272">
        <f>+'P a K'!M9</f>
        <v>282</v>
      </c>
      <c r="L9" s="273">
        <f aca="true" t="shared" si="0" ref="L9:L28">I9*1000/$L$31</f>
        <v>43.75074215296927</v>
      </c>
      <c r="M9" s="546"/>
    </row>
    <row r="10" spans="1:13" ht="21.75" customHeight="1">
      <c r="A10" s="268" t="s">
        <v>75</v>
      </c>
      <c r="B10" s="269" t="s">
        <v>76</v>
      </c>
      <c r="C10" s="270">
        <f>+'P a K'!E15</f>
        <v>46597</v>
      </c>
      <c r="D10" s="271">
        <f>+'P a K'!F15</f>
        <v>45877</v>
      </c>
      <c r="E10" s="271">
        <f>+'P a K'!G15</f>
        <v>720</v>
      </c>
      <c r="F10" s="270">
        <f>+'P a K'!H15</f>
        <v>0</v>
      </c>
      <c r="G10" s="271">
        <f>+'P a K'!I15</f>
        <v>0</v>
      </c>
      <c r="H10" s="271">
        <f>+'P a K'!J15</f>
        <v>0</v>
      </c>
      <c r="I10" s="270">
        <f>+'P a K'!K15</f>
        <v>46597</v>
      </c>
      <c r="J10" s="271">
        <f>+'P a K'!L15</f>
        <v>45877</v>
      </c>
      <c r="K10" s="272">
        <f>+'P a K'!M15</f>
        <v>720</v>
      </c>
      <c r="L10" s="273">
        <f t="shared" si="0"/>
        <v>122.95858456585701</v>
      </c>
      <c r="M10" s="546"/>
    </row>
    <row r="11" spans="1:13" ht="21.75" customHeight="1">
      <c r="A11" s="268" t="s">
        <v>77</v>
      </c>
      <c r="B11" s="269" t="s">
        <v>78</v>
      </c>
      <c r="C11" s="270">
        <f>+'P a K'!E24</f>
        <v>2479008</v>
      </c>
      <c r="D11" s="271">
        <f>+'P a K'!F24</f>
        <v>2305509</v>
      </c>
      <c r="E11" s="271">
        <f>+'P a K'!G24</f>
        <v>173499</v>
      </c>
      <c r="F11" s="270">
        <f>+'P a K'!H24</f>
        <v>345656</v>
      </c>
      <c r="G11" s="271">
        <f>+'P a K'!I24</f>
        <v>325324</v>
      </c>
      <c r="H11" s="271">
        <f>+'P a K'!J24</f>
        <v>20332</v>
      </c>
      <c r="I11" s="270">
        <f>+'P a K'!K24</f>
        <v>2824664</v>
      </c>
      <c r="J11" s="271">
        <f>+'P a K'!L24</f>
        <v>2630833</v>
      </c>
      <c r="K11" s="272">
        <f>+'P a K'!M24</f>
        <v>193831</v>
      </c>
      <c r="L11" s="273">
        <f t="shared" si="0"/>
        <v>7453.627643713799</v>
      </c>
      <c r="M11" s="546">
        <v>7454</v>
      </c>
    </row>
    <row r="12" spans="1:13" ht="21.75" customHeight="1">
      <c r="A12" s="268" t="s">
        <v>79</v>
      </c>
      <c r="B12" s="269" t="s">
        <v>80</v>
      </c>
      <c r="C12" s="270">
        <f>+'P a K'!E32</f>
        <v>6621</v>
      </c>
      <c r="D12" s="271">
        <f>+'P a K'!F32</f>
        <v>6000</v>
      </c>
      <c r="E12" s="271">
        <f>+'P a K'!G32</f>
        <v>621</v>
      </c>
      <c r="F12" s="270">
        <f>+'P a K'!H32</f>
        <v>816856</v>
      </c>
      <c r="G12" s="271">
        <f>+'P a K'!I32</f>
        <v>816856</v>
      </c>
      <c r="H12" s="271">
        <f>+'P a K'!J32</f>
        <v>0</v>
      </c>
      <c r="I12" s="270">
        <f>+'P a K'!K32</f>
        <v>823477</v>
      </c>
      <c r="J12" s="271">
        <f>+'P a K'!L32</f>
        <v>822856</v>
      </c>
      <c r="K12" s="272">
        <f>+'P a K'!M32</f>
        <v>621</v>
      </c>
      <c r="L12" s="273">
        <f t="shared" si="0"/>
        <v>2172.9632024065545</v>
      </c>
      <c r="M12" s="546">
        <v>2173</v>
      </c>
    </row>
    <row r="13" spans="1:13" ht="21.75" customHeight="1">
      <c r="A13" s="268" t="s">
        <v>209</v>
      </c>
      <c r="B13" s="269" t="s">
        <v>325</v>
      </c>
      <c r="C13" s="270">
        <f>+'P a K'!E44+'P a K'!E49</f>
        <v>368657</v>
      </c>
      <c r="D13" s="271">
        <f>+'P a K'!F44+'P a K'!F49</f>
        <v>27420</v>
      </c>
      <c r="E13" s="271">
        <f>+'P a K'!G44+'P a K'!G49</f>
        <v>341237</v>
      </c>
      <c r="F13" s="270">
        <f>+'P a K'!H44+'P a K'!H49</f>
        <v>160913</v>
      </c>
      <c r="G13" s="271">
        <f>+'P a K'!I44+'P a K'!I49</f>
        <v>63238</v>
      </c>
      <c r="H13" s="271">
        <f>+'P a K'!J44+'P a K'!J49</f>
        <v>97675</v>
      </c>
      <c r="I13" s="270">
        <f>+'P a K'!K44+'P a K'!K49</f>
        <v>529570</v>
      </c>
      <c r="J13" s="271">
        <f>+'P a K'!L44+'P a K'!L49</f>
        <v>90658</v>
      </c>
      <c r="K13" s="272">
        <f>+'P a K'!M44+'P a K'!M49</f>
        <v>438912</v>
      </c>
      <c r="L13" s="273">
        <f t="shared" si="0"/>
        <v>1397.4113704431807</v>
      </c>
      <c r="M13" s="546">
        <v>1397</v>
      </c>
    </row>
    <row r="14" spans="1:13" ht="21.75" customHeight="1">
      <c r="A14" s="268" t="s">
        <v>81</v>
      </c>
      <c r="B14" s="269" t="s">
        <v>82</v>
      </c>
      <c r="C14" s="270">
        <f>+'P a K'!E65</f>
        <v>761952</v>
      </c>
      <c r="D14" s="271">
        <f>+'P a K'!F65</f>
        <v>710244</v>
      </c>
      <c r="E14" s="271">
        <f>+'P a K'!G65</f>
        <v>51708</v>
      </c>
      <c r="F14" s="270">
        <f>+'P a K'!H65</f>
        <v>89315</v>
      </c>
      <c r="G14" s="271">
        <f>+'P a K'!I65</f>
        <v>88387</v>
      </c>
      <c r="H14" s="271">
        <f>+'P a K'!J65</f>
        <v>928</v>
      </c>
      <c r="I14" s="270">
        <f>+'P a K'!K65</f>
        <v>851267</v>
      </c>
      <c r="J14" s="271">
        <f>+'P a K'!L65</f>
        <v>798631</v>
      </c>
      <c r="K14" s="272">
        <f>+'P a K'!M65</f>
        <v>52636</v>
      </c>
      <c r="L14" s="273">
        <f t="shared" si="0"/>
        <v>2246.294512685868</v>
      </c>
      <c r="M14" s="546">
        <v>2246</v>
      </c>
    </row>
    <row r="15" spans="1:13" ht="21.75" customHeight="1">
      <c r="A15" s="268" t="s">
        <v>83</v>
      </c>
      <c r="B15" s="269" t="s">
        <v>84</v>
      </c>
      <c r="C15" s="270">
        <f>+'P a K'!E71</f>
        <v>192626</v>
      </c>
      <c r="D15" s="271">
        <f>+'P a K'!F71</f>
        <v>165094</v>
      </c>
      <c r="E15" s="271">
        <f>+'P a K'!G71</f>
        <v>27532</v>
      </c>
      <c r="F15" s="270">
        <f>+'P a K'!H71</f>
        <v>87625</v>
      </c>
      <c r="G15" s="271">
        <f>+'P a K'!I71</f>
        <v>26380</v>
      </c>
      <c r="H15" s="271">
        <f>+'P a K'!J71</f>
        <v>61245</v>
      </c>
      <c r="I15" s="270">
        <f>+'P a K'!K71</f>
        <v>280251</v>
      </c>
      <c r="J15" s="271">
        <f>+'P a K'!L71</f>
        <v>191474</v>
      </c>
      <c r="K15" s="272">
        <f>+'P a K'!M71</f>
        <v>88777</v>
      </c>
      <c r="L15" s="273">
        <f t="shared" si="0"/>
        <v>739.516841924716</v>
      </c>
      <c r="M15" s="546">
        <v>740</v>
      </c>
    </row>
    <row r="16" spans="1:13" ht="21.75" customHeight="1">
      <c r="A16" s="268" t="s">
        <v>85</v>
      </c>
      <c r="B16" s="269" t="s">
        <v>86</v>
      </c>
      <c r="C16" s="270">
        <f>+'P a K'!E80</f>
        <v>132991</v>
      </c>
      <c r="D16" s="271">
        <f>+'P a K'!F80</f>
        <v>127053</v>
      </c>
      <c r="E16" s="274">
        <f>+'P a K'!G80</f>
        <v>5938</v>
      </c>
      <c r="F16" s="270">
        <f>+'P a K'!H80</f>
        <v>20367</v>
      </c>
      <c r="G16" s="271">
        <f>+'P a K'!I80</f>
        <v>4315</v>
      </c>
      <c r="H16" s="271">
        <f>+'P a K'!J80</f>
        <v>16052</v>
      </c>
      <c r="I16" s="270">
        <f>+'P a K'!K80</f>
        <v>153358</v>
      </c>
      <c r="J16" s="271">
        <f>+'P a K'!L80</f>
        <v>131368</v>
      </c>
      <c r="K16" s="272">
        <f>+'P a K'!M80</f>
        <v>21990</v>
      </c>
      <c r="L16" s="273">
        <f t="shared" si="0"/>
        <v>404.675893552175</v>
      </c>
      <c r="M16" s="546">
        <v>405</v>
      </c>
    </row>
    <row r="17" spans="1:13" ht="21.75" customHeight="1">
      <c r="A17" s="268" t="s">
        <v>87</v>
      </c>
      <c r="B17" s="269" t="s">
        <v>178</v>
      </c>
      <c r="C17" s="270">
        <f>+'P a K'!E92</f>
        <v>892013</v>
      </c>
      <c r="D17" s="271">
        <f>+'P a K'!F92</f>
        <v>772145</v>
      </c>
      <c r="E17" s="274">
        <f>+'P a K'!G92</f>
        <v>119868</v>
      </c>
      <c r="F17" s="270">
        <f>+'P a K'!H92</f>
        <v>1122177</v>
      </c>
      <c r="G17" s="271">
        <f>+'P a K'!I92</f>
        <v>429478</v>
      </c>
      <c r="H17" s="271">
        <f>+'P a K'!J92</f>
        <v>692699</v>
      </c>
      <c r="I17" s="270">
        <f>+'P a K'!K92</f>
        <v>2014190</v>
      </c>
      <c r="J17" s="271">
        <f>+'P a K'!L92</f>
        <v>1201623</v>
      </c>
      <c r="K17" s="272">
        <f>+'P a K'!M92</f>
        <v>812567</v>
      </c>
      <c r="L17" s="273">
        <f t="shared" si="0"/>
        <v>5314.976317074136</v>
      </c>
      <c r="M17" s="546">
        <v>5315</v>
      </c>
    </row>
    <row r="18" spans="1:13" ht="21.75" customHeight="1">
      <c r="A18" s="268" t="s">
        <v>89</v>
      </c>
      <c r="B18" s="269" t="s">
        <v>90</v>
      </c>
      <c r="C18" s="270">
        <f>+'P a K'!E109</f>
        <v>562752</v>
      </c>
      <c r="D18" s="271">
        <f>+'P a K'!F109</f>
        <v>417432</v>
      </c>
      <c r="E18" s="274">
        <f>+'P a K'!G109</f>
        <v>145320</v>
      </c>
      <c r="F18" s="270">
        <f>+'P a K'!H109</f>
        <v>117731</v>
      </c>
      <c r="G18" s="271">
        <f>+'P a K'!I109</f>
        <v>114701</v>
      </c>
      <c r="H18" s="271">
        <f>+'P a K'!J109</f>
        <v>3030</v>
      </c>
      <c r="I18" s="270">
        <f>+'P a K'!K109</f>
        <v>680483</v>
      </c>
      <c r="J18" s="271">
        <f>+'P a K'!L109</f>
        <v>532133</v>
      </c>
      <c r="K18" s="272">
        <f>+'P a K'!M109</f>
        <v>148350</v>
      </c>
      <c r="L18" s="273">
        <f t="shared" si="0"/>
        <v>1795.6354808491549</v>
      </c>
      <c r="M18" s="546">
        <v>1796</v>
      </c>
    </row>
    <row r="19" spans="1:13" ht="21.75" customHeight="1">
      <c r="A19" s="268" t="s">
        <v>361</v>
      </c>
      <c r="B19" s="269" t="s">
        <v>364</v>
      </c>
      <c r="C19" s="270">
        <f>+'P a K'!E111</f>
        <v>9500</v>
      </c>
      <c r="D19" s="271">
        <f>+'P a K'!F111</f>
        <v>9500</v>
      </c>
      <c r="E19" s="274">
        <f>+'P a K'!G111</f>
        <v>0</v>
      </c>
      <c r="F19" s="270">
        <f>+'P a K'!H111</f>
        <v>0</v>
      </c>
      <c r="G19" s="271">
        <f>+'P a K'!I111</f>
        <v>0</v>
      </c>
      <c r="H19" s="272">
        <f>+'P a K'!J111</f>
        <v>0</v>
      </c>
      <c r="I19" s="270">
        <f>+'P a K'!K111</f>
        <v>9500</v>
      </c>
      <c r="J19" s="271">
        <f>+'P a K'!L111</f>
        <v>9500</v>
      </c>
      <c r="K19" s="272">
        <f>+'P a K'!M111</f>
        <v>0</v>
      </c>
      <c r="L19" s="273">
        <f t="shared" si="0"/>
        <v>25.068278073172984</v>
      </c>
      <c r="M19" s="546"/>
    </row>
    <row r="20" spans="1:13" ht="21.75" customHeight="1">
      <c r="A20" s="275">
        <v>39</v>
      </c>
      <c r="B20" s="269" t="s">
        <v>429</v>
      </c>
      <c r="C20" s="270">
        <f>+'P a K'!E115</f>
        <v>8386</v>
      </c>
      <c r="D20" s="271">
        <f>+'P a K'!F115</f>
        <v>8381</v>
      </c>
      <c r="E20" s="274">
        <f>+'P a K'!G115</f>
        <v>5</v>
      </c>
      <c r="F20" s="270">
        <f>+'P a K'!H115</f>
        <v>0</v>
      </c>
      <c r="G20" s="271">
        <f>+'P a K'!I115</f>
        <v>0</v>
      </c>
      <c r="H20" s="272">
        <f>+'P a K'!J115</f>
        <v>0</v>
      </c>
      <c r="I20" s="270">
        <f>+'P a K'!K115</f>
        <v>8386</v>
      </c>
      <c r="J20" s="271">
        <f>+'P a K'!L115</f>
        <v>8381</v>
      </c>
      <c r="K20" s="272">
        <f>+'P a K'!M115</f>
        <v>5</v>
      </c>
      <c r="L20" s="273">
        <f t="shared" si="0"/>
        <v>22.128692623329332</v>
      </c>
      <c r="M20" s="546"/>
    </row>
    <row r="21" spans="1:13" ht="21.75" customHeight="1">
      <c r="A21" s="268" t="s">
        <v>91</v>
      </c>
      <c r="B21" s="301" t="s">
        <v>376</v>
      </c>
      <c r="C21" s="270">
        <f>+'P a K'!E136</f>
        <v>387885</v>
      </c>
      <c r="D21" s="271">
        <f>+'P a K'!F136</f>
        <v>274663</v>
      </c>
      <c r="E21" s="274">
        <f>+'P a K'!G136</f>
        <v>113222</v>
      </c>
      <c r="F21" s="270">
        <f>+'P a K'!H136</f>
        <v>39780</v>
      </c>
      <c r="G21" s="271">
        <f>+'P a K'!I136</f>
        <v>38230</v>
      </c>
      <c r="H21" s="271">
        <f>+'P a K'!J136</f>
        <v>1550</v>
      </c>
      <c r="I21" s="270">
        <f>+'P a K'!K136</f>
        <v>427665</v>
      </c>
      <c r="J21" s="271">
        <f>+'P a K'!L136</f>
        <v>312893</v>
      </c>
      <c r="K21" s="272">
        <f>+'P a K'!M136</f>
        <v>114772</v>
      </c>
      <c r="L21" s="273">
        <f t="shared" si="0"/>
        <v>1128.5079097014236</v>
      </c>
      <c r="M21" s="546">
        <v>1129</v>
      </c>
    </row>
    <row r="22" spans="1:13" ht="21.75" customHeight="1">
      <c r="A22" s="268" t="s">
        <v>92</v>
      </c>
      <c r="B22" s="269" t="s">
        <v>234</v>
      </c>
      <c r="C22" s="270">
        <f>+'P a K'!E144</f>
        <v>1705</v>
      </c>
      <c r="D22" s="271">
        <f>+'P a K'!F144</f>
        <v>1000</v>
      </c>
      <c r="E22" s="274">
        <f>+'P a K'!G144</f>
        <v>705</v>
      </c>
      <c r="F22" s="270">
        <f>+'P a K'!H144</f>
        <v>320</v>
      </c>
      <c r="G22" s="271">
        <f>+'P a K'!I144</f>
        <v>0</v>
      </c>
      <c r="H22" s="271">
        <f>+'P a K'!J144</f>
        <v>320</v>
      </c>
      <c r="I22" s="270">
        <f>+'P a K'!K144</f>
        <v>2025</v>
      </c>
      <c r="J22" s="271">
        <f>+'P a K'!L144</f>
        <v>1000</v>
      </c>
      <c r="K22" s="272">
        <f>+'P a K'!M144</f>
        <v>1025</v>
      </c>
      <c r="L22" s="273">
        <f t="shared" si="0"/>
        <v>5.343501378755294</v>
      </c>
      <c r="M22" s="546"/>
    </row>
    <row r="23" spans="1:13" ht="21.75" customHeight="1">
      <c r="A23" s="268" t="s">
        <v>93</v>
      </c>
      <c r="B23" s="269" t="s">
        <v>94</v>
      </c>
      <c r="C23" s="270">
        <f>+'P a K'!E149</f>
        <v>344121</v>
      </c>
      <c r="D23" s="271">
        <f>+'P a K'!F149</f>
        <v>343566</v>
      </c>
      <c r="E23" s="274">
        <f>+'P a K'!G149</f>
        <v>555</v>
      </c>
      <c r="F23" s="270">
        <f>+'P a K'!H149</f>
        <v>26250</v>
      </c>
      <c r="G23" s="271">
        <f>+'P a K'!I149</f>
        <v>26250</v>
      </c>
      <c r="H23" s="271">
        <f>+'P a K'!J149</f>
        <v>0</v>
      </c>
      <c r="I23" s="270">
        <f>+'P a K'!K149</f>
        <v>370371</v>
      </c>
      <c r="J23" s="271">
        <f>+'P a K'!L149</f>
        <v>369816</v>
      </c>
      <c r="K23" s="272">
        <f>+'P a K'!M149</f>
        <v>555</v>
      </c>
      <c r="L23" s="273">
        <f t="shared" si="0"/>
        <v>977.3224440251738</v>
      </c>
      <c r="M23" s="546">
        <v>977</v>
      </c>
    </row>
    <row r="24" spans="1:13" ht="21.75" customHeight="1">
      <c r="A24" s="268" t="s">
        <v>138</v>
      </c>
      <c r="B24" s="269" t="s">
        <v>139</v>
      </c>
      <c r="C24" s="270">
        <f>+'P a K'!E154</f>
        <v>9978</v>
      </c>
      <c r="D24" s="271">
        <f>+'P a K'!F154</f>
        <v>3000</v>
      </c>
      <c r="E24" s="274">
        <f>+'P a K'!G154</f>
        <v>6978</v>
      </c>
      <c r="F24" s="270">
        <f>+'P a K'!H154</f>
        <v>27631</v>
      </c>
      <c r="G24" s="271">
        <f>+'P a K'!I154</f>
        <v>0</v>
      </c>
      <c r="H24" s="271">
        <f>+'P a K'!J154</f>
        <v>27631</v>
      </c>
      <c r="I24" s="270">
        <f>+'P a K'!K154</f>
        <v>37609</v>
      </c>
      <c r="J24" s="271">
        <f>+'P a K'!L154</f>
        <v>3000</v>
      </c>
      <c r="K24" s="272">
        <f>+'P a K'!M154</f>
        <v>34609</v>
      </c>
      <c r="L24" s="273">
        <f t="shared" si="0"/>
        <v>99.24135474252239</v>
      </c>
      <c r="M24" s="546"/>
    </row>
    <row r="25" spans="1:13" ht="21.75" customHeight="1">
      <c r="A25" s="268" t="s">
        <v>95</v>
      </c>
      <c r="B25" s="269" t="s">
        <v>281</v>
      </c>
      <c r="C25" s="270">
        <f>+'P a K'!E161</f>
        <v>1482412</v>
      </c>
      <c r="D25" s="271">
        <f>+'P a K'!F161</f>
        <v>869678</v>
      </c>
      <c r="E25" s="274">
        <f>+'P a K'!G161</f>
        <v>613124</v>
      </c>
      <c r="F25" s="270">
        <f>+'P a K'!H161</f>
        <v>72164</v>
      </c>
      <c r="G25" s="271">
        <f>+'P a K'!I161</f>
        <v>58904</v>
      </c>
      <c r="H25" s="271">
        <f>+'P a K'!J161</f>
        <v>13260</v>
      </c>
      <c r="I25" s="270">
        <f>+'P a K'!K161</f>
        <v>1554576</v>
      </c>
      <c r="J25" s="271">
        <f>+'P a K'!L161</f>
        <v>928582</v>
      </c>
      <c r="K25" s="272">
        <f>+'P a K'!M161</f>
        <v>626384</v>
      </c>
      <c r="L25" s="273">
        <f t="shared" si="0"/>
        <v>4102.162468829575</v>
      </c>
      <c r="M25" s="546">
        <v>4102</v>
      </c>
    </row>
    <row r="26" spans="1:13" ht="21.75" customHeight="1">
      <c r="A26" s="268" t="s">
        <v>96</v>
      </c>
      <c r="B26" s="269" t="s">
        <v>251</v>
      </c>
      <c r="C26" s="270">
        <f>+'P a K'!E166</f>
        <v>14941</v>
      </c>
      <c r="D26" s="271">
        <f>+'P a K'!F166</f>
        <v>14872</v>
      </c>
      <c r="E26" s="274">
        <f>+'P a K'!G166</f>
        <v>69</v>
      </c>
      <c r="F26" s="270">
        <f>+'P a K'!H166</f>
        <v>1500</v>
      </c>
      <c r="G26" s="271">
        <f>+'P a K'!I166</f>
        <v>1500</v>
      </c>
      <c r="H26" s="271">
        <f>+'P a K'!J166</f>
        <v>0</v>
      </c>
      <c r="I26" s="270">
        <f>+'P a K'!K166</f>
        <v>16441</v>
      </c>
      <c r="J26" s="271">
        <f>+'P a K'!L166</f>
        <v>16372</v>
      </c>
      <c r="K26" s="272">
        <f>+'P a K'!M166</f>
        <v>69</v>
      </c>
      <c r="L26" s="273">
        <f t="shared" si="0"/>
        <v>43.38395366326706</v>
      </c>
      <c r="M26" s="546"/>
    </row>
    <row r="27" spans="1:13" ht="21.75" customHeight="1">
      <c r="A27" s="268" t="s">
        <v>97</v>
      </c>
      <c r="B27" s="269" t="s">
        <v>98</v>
      </c>
      <c r="C27" s="270">
        <f>+'P a K'!E171</f>
        <v>591387</v>
      </c>
      <c r="D27" s="271">
        <f>+'P a K'!F171</f>
        <v>575300</v>
      </c>
      <c r="E27" s="274">
        <f>+'P a K'!G171</f>
        <v>16087</v>
      </c>
      <c r="F27" s="270">
        <f>+'P a K'!H171</f>
        <v>0</v>
      </c>
      <c r="G27" s="271">
        <f>+'P a K'!I171</f>
        <v>0</v>
      </c>
      <c r="H27" s="271">
        <f>+'P a K'!J171</f>
        <v>0</v>
      </c>
      <c r="I27" s="270">
        <f>+'P a K'!K171</f>
        <v>591387</v>
      </c>
      <c r="J27" s="271">
        <f>+'P a K'!L171</f>
        <v>575300</v>
      </c>
      <c r="K27" s="272">
        <f>+'P a K'!M171</f>
        <v>16087</v>
      </c>
      <c r="L27" s="273">
        <f t="shared" si="0"/>
        <v>1560.5319752483738</v>
      </c>
      <c r="M27" s="546">
        <v>1561</v>
      </c>
    </row>
    <row r="28" spans="1:13" ht="21.75" customHeight="1">
      <c r="A28" s="268" t="s">
        <v>99</v>
      </c>
      <c r="B28" s="269" t="s">
        <v>284</v>
      </c>
      <c r="C28" s="270">
        <f>+'P a K'!E174</f>
        <v>13060</v>
      </c>
      <c r="D28" s="271">
        <f>+'P a K'!F174</f>
        <v>982069</v>
      </c>
      <c r="E28" s="274">
        <f>+'P a K'!G174</f>
        <v>5949</v>
      </c>
      <c r="F28" s="270">
        <f>+'P a K'!H174</f>
        <v>8990</v>
      </c>
      <c r="G28" s="271">
        <f>+'P a K'!I174</f>
        <v>0</v>
      </c>
      <c r="H28" s="271">
        <f>+'P a K'!J174</f>
        <v>8990</v>
      </c>
      <c r="I28" s="270">
        <f>+'P a K'!K174</f>
        <v>22050</v>
      </c>
      <c r="J28" s="271">
        <f>+'P a K'!L174</f>
        <v>982069</v>
      </c>
      <c r="K28" s="272">
        <f>+'P a K'!M174</f>
        <v>14939</v>
      </c>
      <c r="L28" s="273">
        <f t="shared" si="0"/>
        <v>58.18479279089098</v>
      </c>
      <c r="M28" s="546"/>
    </row>
    <row r="29" spans="1:13" ht="21.75" customHeight="1" thickBot="1">
      <c r="A29" s="276"/>
      <c r="B29" s="277" t="s">
        <v>69</v>
      </c>
      <c r="C29" s="278">
        <f>SUM(C9:C28)</f>
        <v>8323172</v>
      </c>
      <c r="D29" s="279">
        <f>SUM(D9:D28)</f>
        <v>7675101</v>
      </c>
      <c r="E29" s="279">
        <f>SUM(E9:E28)</f>
        <v>1623419</v>
      </c>
      <c r="F29" s="278">
        <f>SUM(F9:F28)</f>
        <v>2937275</v>
      </c>
      <c r="G29" s="279">
        <f>SUM(G8:G28)</f>
        <v>1993563</v>
      </c>
      <c r="H29" s="279">
        <f aca="true" t="shared" si="1" ref="H29:M29">SUM(H9:H28)</f>
        <v>943712</v>
      </c>
      <c r="I29" s="278">
        <f t="shared" si="1"/>
        <v>11260447</v>
      </c>
      <c r="J29" s="279">
        <f t="shared" si="1"/>
        <v>9668664</v>
      </c>
      <c r="K29" s="280">
        <f t="shared" si="1"/>
        <v>2567131</v>
      </c>
      <c r="L29" s="281">
        <f t="shared" si="1"/>
        <v>29713.6859604449</v>
      </c>
      <c r="M29" s="547">
        <f t="shared" si="1"/>
        <v>29295</v>
      </c>
    </row>
    <row r="30" ht="21.75" customHeight="1">
      <c r="L30" s="253"/>
    </row>
    <row r="31" spans="1:12" ht="21.75" customHeight="1">
      <c r="A31" s="252" t="s">
        <v>215</v>
      </c>
      <c r="I31" s="354"/>
      <c r="L31" s="556">
        <v>378965</v>
      </c>
    </row>
    <row r="32" spans="12:13" ht="21.75" customHeight="1">
      <c r="L32" s="253"/>
      <c r="M32" s="548"/>
    </row>
    <row r="35" ht="20.25">
      <c r="M35" s="548"/>
    </row>
  </sheetData>
  <sheetProtection/>
  <mergeCells count="2">
    <mergeCell ref="A6:A7"/>
    <mergeCell ref="B6:B7"/>
  </mergeCells>
  <printOptions horizontalCentered="1"/>
  <pageMargins left="0.6692913385826772" right="0.6692913385826772" top="0.984251968503937" bottom="0.984251968503937" header="0.5905511811023623" footer="0.5118110236220472"/>
  <pageSetup fitToHeight="1" fitToWidth="1" horizontalDpi="600" verticalDpi="600" orientation="landscape" paperSize="9" scale="54" r:id="rId1"/>
  <headerFooter alignWithMargins="0">
    <oddHeader xml:space="preserve">&amp;R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327"/>
  <sheetViews>
    <sheetView showZeros="0" zoomScaleSheetLayoutView="100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:A2"/>
    </sheetView>
  </sheetViews>
  <sheetFormatPr defaultColWidth="7.09765625" defaultRowHeight="15"/>
  <cols>
    <col min="1" max="2" width="6.19921875" style="195" customWidth="1"/>
    <col min="3" max="3" width="6.19921875" style="248" customWidth="1"/>
    <col min="4" max="4" width="39.8984375" style="249" customWidth="1"/>
    <col min="5" max="5" width="10.09765625" style="250" customWidth="1"/>
    <col min="6" max="13" width="10.09765625" style="195" customWidth="1"/>
    <col min="14" max="16384" width="7.09765625" style="195" customWidth="1"/>
  </cols>
  <sheetData>
    <row r="1" spans="1:13" ht="15.75">
      <c r="A1" s="576" t="s">
        <v>140</v>
      </c>
      <c r="B1" s="577" t="s">
        <v>101</v>
      </c>
      <c r="C1" s="577" t="s">
        <v>102</v>
      </c>
      <c r="D1" s="580" t="s">
        <v>141</v>
      </c>
      <c r="E1" s="81" t="s">
        <v>185</v>
      </c>
      <c r="F1" s="82"/>
      <c r="G1" s="83"/>
      <c r="H1" s="81" t="s">
        <v>186</v>
      </c>
      <c r="I1" s="82"/>
      <c r="J1" s="83"/>
      <c r="K1" s="81" t="s">
        <v>187</v>
      </c>
      <c r="L1" s="82"/>
      <c r="M1" s="84"/>
    </row>
    <row r="2" spans="1:13" ht="26.25" thickBot="1">
      <c r="A2" s="568"/>
      <c r="B2" s="578"/>
      <c r="C2" s="579"/>
      <c r="D2" s="581"/>
      <c r="E2" s="328" t="s">
        <v>214</v>
      </c>
      <c r="F2" s="329" t="s">
        <v>217</v>
      </c>
      <c r="G2" s="558" t="s">
        <v>47</v>
      </c>
      <c r="H2" s="328" t="s">
        <v>214</v>
      </c>
      <c r="I2" s="329" t="s">
        <v>217</v>
      </c>
      <c r="J2" s="329" t="s">
        <v>47</v>
      </c>
      <c r="K2" s="328" t="s">
        <v>214</v>
      </c>
      <c r="L2" s="329" t="s">
        <v>217</v>
      </c>
      <c r="M2" s="338" t="s">
        <v>47</v>
      </c>
    </row>
    <row r="3" spans="1:13" ht="12.75">
      <c r="A3" s="346"/>
      <c r="B3" s="347"/>
      <c r="C3" s="348"/>
      <c r="D3" s="349"/>
      <c r="E3" s="350"/>
      <c r="F3" s="351"/>
      <c r="G3" s="351"/>
      <c r="H3" s="350"/>
      <c r="I3" s="351"/>
      <c r="J3" s="351"/>
      <c r="K3" s="350"/>
      <c r="L3" s="351"/>
      <c r="M3" s="352"/>
    </row>
    <row r="4" spans="1:13" ht="12.75">
      <c r="A4" s="196" t="str">
        <f>MID(C4,1,1)</f>
        <v>1</v>
      </c>
      <c r="B4" s="197" t="str">
        <f>MID(C4,1,2)</f>
        <v>10</v>
      </c>
      <c r="C4" s="197">
        <v>1014</v>
      </c>
      <c r="D4" s="198" t="s">
        <v>142</v>
      </c>
      <c r="E4" s="199">
        <f>+F4+G4</f>
        <v>16404</v>
      </c>
      <c r="F4" s="200">
        <v>16228</v>
      </c>
      <c r="G4" s="200">
        <v>176</v>
      </c>
      <c r="H4" s="199">
        <f>+I4+J4</f>
        <v>0</v>
      </c>
      <c r="I4" s="200"/>
      <c r="J4" s="200"/>
      <c r="K4" s="386">
        <f>+L4+M4</f>
        <v>16404</v>
      </c>
      <c r="L4" s="200">
        <f>+F4+I4</f>
        <v>16228</v>
      </c>
      <c r="M4" s="384">
        <f>+G4+J4</f>
        <v>176</v>
      </c>
    </row>
    <row r="5" spans="1:13" ht="12.75">
      <c r="A5" s="201" t="str">
        <f>MID(C5,1,1)</f>
        <v>1</v>
      </c>
      <c r="B5" s="202" t="str">
        <f>MID(C5,1,2)</f>
        <v>10</v>
      </c>
      <c r="C5" s="197">
        <v>1019</v>
      </c>
      <c r="D5" s="198" t="s">
        <v>252</v>
      </c>
      <c r="E5" s="199">
        <f>+F5+G5</f>
        <v>80</v>
      </c>
      <c r="F5" s="200"/>
      <c r="G5" s="200">
        <v>80</v>
      </c>
      <c r="H5" s="199">
        <f>+I5+J5</f>
        <v>0</v>
      </c>
      <c r="I5" s="200"/>
      <c r="J5" s="200"/>
      <c r="K5" s="386">
        <f>+L5+M5</f>
        <v>80</v>
      </c>
      <c r="L5" s="200">
        <f>+F5+I5</f>
        <v>0</v>
      </c>
      <c r="M5" s="384">
        <f>+G5+J5</f>
        <v>80</v>
      </c>
    </row>
    <row r="6" spans="1:13" ht="12.75">
      <c r="A6" s="201" t="str">
        <f>MID(C6,1,1)</f>
        <v>1</v>
      </c>
      <c r="B6" s="202" t="str">
        <f>MID(C6,1,2)</f>
        <v>10</v>
      </c>
      <c r="C6" s="202">
        <v>1037</v>
      </c>
      <c r="D6" s="203" t="s">
        <v>143</v>
      </c>
      <c r="E6" s="199">
        <f>+F6+G6</f>
        <v>70</v>
      </c>
      <c r="F6" s="308">
        <v>70</v>
      </c>
      <c r="G6" s="204"/>
      <c r="H6" s="199">
        <f>+I6+J6</f>
        <v>0</v>
      </c>
      <c r="I6" s="308"/>
      <c r="J6" s="204"/>
      <c r="K6" s="386">
        <f>+L6+M6</f>
        <v>70</v>
      </c>
      <c r="L6" s="200">
        <f>+F6+I6</f>
        <v>70</v>
      </c>
      <c r="M6" s="384">
        <f>+G6+J6</f>
        <v>0</v>
      </c>
    </row>
    <row r="7" spans="1:13" ht="12.75">
      <c r="A7" s="201" t="str">
        <f>MID(C7,1,1)</f>
        <v>1</v>
      </c>
      <c r="B7" s="202" t="str">
        <f>MID(C7,1,2)</f>
        <v>10</v>
      </c>
      <c r="C7" s="202">
        <v>1039</v>
      </c>
      <c r="D7" s="240" t="s">
        <v>393</v>
      </c>
      <c r="E7" s="199">
        <f>+F7+G7</f>
        <v>16</v>
      </c>
      <c r="F7" s="308"/>
      <c r="G7" s="204">
        <v>16</v>
      </c>
      <c r="H7" s="199">
        <f>+I7+J7</f>
        <v>0</v>
      </c>
      <c r="I7" s="308"/>
      <c r="J7" s="557"/>
      <c r="K7" s="386">
        <f>+L7+M7</f>
        <v>16</v>
      </c>
      <c r="L7" s="200">
        <f>+F7+I7</f>
        <v>0</v>
      </c>
      <c r="M7" s="384">
        <f>+G7+J7</f>
        <v>16</v>
      </c>
    </row>
    <row r="8" spans="1:13" ht="12.75">
      <c r="A8" s="201" t="str">
        <f>MID(C8,1,1)</f>
        <v>1</v>
      </c>
      <c r="B8" s="202" t="str">
        <f>MID(C8,1,2)</f>
        <v>10</v>
      </c>
      <c r="C8" s="202">
        <v>1070</v>
      </c>
      <c r="D8" s="240" t="s">
        <v>394</v>
      </c>
      <c r="E8" s="199">
        <f>+F8+G8</f>
        <v>10</v>
      </c>
      <c r="F8" s="308"/>
      <c r="G8" s="204">
        <v>10</v>
      </c>
      <c r="H8" s="199">
        <f>+I8+J8</f>
        <v>0</v>
      </c>
      <c r="I8" s="308"/>
      <c r="J8" s="557"/>
      <c r="K8" s="386">
        <f>+L8+M8</f>
        <v>10</v>
      </c>
      <c r="L8" s="200">
        <f>+F8+I8</f>
        <v>0</v>
      </c>
      <c r="M8" s="384">
        <f>+G8+J8</f>
        <v>10</v>
      </c>
    </row>
    <row r="9" spans="1:15" ht="12.75">
      <c r="A9" s="206" t="s">
        <v>105</v>
      </c>
      <c r="B9" s="207"/>
      <c r="C9" s="208"/>
      <c r="D9" s="209"/>
      <c r="E9" s="210">
        <f aca="true" t="shared" si="0" ref="E9:M9">SUM(E4:E8)</f>
        <v>16580</v>
      </c>
      <c r="F9" s="211">
        <f t="shared" si="0"/>
        <v>16298</v>
      </c>
      <c r="G9" s="439">
        <f t="shared" si="0"/>
        <v>282</v>
      </c>
      <c r="H9" s="400">
        <f t="shared" si="0"/>
        <v>0</v>
      </c>
      <c r="I9" s="211">
        <f t="shared" si="0"/>
        <v>0</v>
      </c>
      <c r="J9" s="211">
        <f t="shared" si="0"/>
        <v>0</v>
      </c>
      <c r="K9" s="388">
        <f t="shared" si="0"/>
        <v>16580</v>
      </c>
      <c r="L9" s="211">
        <f t="shared" si="0"/>
        <v>16298</v>
      </c>
      <c r="M9" s="383">
        <f t="shared" si="0"/>
        <v>282</v>
      </c>
      <c r="N9" s="250"/>
      <c r="O9" s="250"/>
    </row>
    <row r="10" spans="1:15" ht="13.5" thickBot="1">
      <c r="A10" s="212"/>
      <c r="B10" s="213"/>
      <c r="C10" s="214"/>
      <c r="D10" s="215"/>
      <c r="E10" s="216"/>
      <c r="F10" s="309"/>
      <c r="G10" s="217"/>
      <c r="H10" s="216"/>
      <c r="I10" s="309"/>
      <c r="J10" s="217"/>
      <c r="K10" s="389"/>
      <c r="L10" s="309"/>
      <c r="M10" s="385"/>
      <c r="N10" s="250"/>
      <c r="O10" s="250"/>
    </row>
    <row r="11" spans="1:15" ht="14.25" thickBot="1" thickTop="1">
      <c r="A11" s="219" t="s">
        <v>106</v>
      </c>
      <c r="B11" s="220"/>
      <c r="C11" s="220"/>
      <c r="D11" s="221"/>
      <c r="E11" s="222">
        <f>+E9</f>
        <v>16580</v>
      </c>
      <c r="F11" s="310">
        <f>+F9</f>
        <v>16298</v>
      </c>
      <c r="G11" s="223">
        <f>+G9</f>
        <v>282</v>
      </c>
      <c r="H11" s="222">
        <f>+H9</f>
        <v>0</v>
      </c>
      <c r="I11" s="310">
        <f>I9</f>
        <v>0</v>
      </c>
      <c r="J11" s="223"/>
      <c r="K11" s="390">
        <f>+K9</f>
        <v>16580</v>
      </c>
      <c r="L11" s="310">
        <f>+L9</f>
        <v>16298</v>
      </c>
      <c r="M11" s="396">
        <f>+M9</f>
        <v>282</v>
      </c>
      <c r="N11" s="250"/>
      <c r="O11" s="250"/>
    </row>
    <row r="12" spans="1:15" ht="13.5" thickTop="1">
      <c r="A12" s="225"/>
      <c r="B12" s="197"/>
      <c r="C12" s="197"/>
      <c r="D12" s="198"/>
      <c r="E12" s="226"/>
      <c r="F12" s="311"/>
      <c r="G12" s="227"/>
      <c r="H12" s="226"/>
      <c r="I12" s="311"/>
      <c r="J12" s="227"/>
      <c r="K12" s="391"/>
      <c r="L12" s="311"/>
      <c r="M12" s="397"/>
      <c r="N12" s="250"/>
      <c r="O12" s="250"/>
    </row>
    <row r="13" spans="1:15" ht="12.75">
      <c r="A13" s="201" t="str">
        <f>MID(C13,1,1)</f>
        <v>2</v>
      </c>
      <c r="B13" s="202" t="str">
        <f>MID(C13,1,2)</f>
        <v>21</v>
      </c>
      <c r="C13" s="202">
        <v>2141</v>
      </c>
      <c r="D13" s="203" t="s">
        <v>326</v>
      </c>
      <c r="E13" s="199">
        <f>+F13+G13</f>
        <v>720</v>
      </c>
      <c r="F13" s="308"/>
      <c r="G13" s="204">
        <v>720</v>
      </c>
      <c r="H13" s="205">
        <f>+I13+J13</f>
        <v>0</v>
      </c>
      <c r="I13" s="308"/>
      <c r="J13" s="204"/>
      <c r="K13" s="386">
        <f>+L13+M13</f>
        <v>720</v>
      </c>
      <c r="L13" s="200">
        <f>+F13+I13</f>
        <v>0</v>
      </c>
      <c r="M13" s="384">
        <f>+G13+J13</f>
        <v>720</v>
      </c>
      <c r="N13" s="250"/>
      <c r="O13" s="250"/>
    </row>
    <row r="14" spans="1:15" ht="12.75">
      <c r="A14" s="201" t="str">
        <f>MID(C14,1,1)</f>
        <v>2</v>
      </c>
      <c r="B14" s="202" t="str">
        <f>MID(C14,1,2)</f>
        <v>21</v>
      </c>
      <c r="C14" s="202">
        <v>2143</v>
      </c>
      <c r="D14" s="339" t="s">
        <v>331</v>
      </c>
      <c r="E14" s="199">
        <f>+F14+G14</f>
        <v>45877</v>
      </c>
      <c r="F14" s="308">
        <v>45877</v>
      </c>
      <c r="G14" s="204"/>
      <c r="H14" s="205">
        <f>+I14+J14</f>
        <v>0</v>
      </c>
      <c r="I14" s="308"/>
      <c r="J14" s="204"/>
      <c r="K14" s="386">
        <f>+L14+M14</f>
        <v>45877</v>
      </c>
      <c r="L14" s="200">
        <f>+F14+I14</f>
        <v>45877</v>
      </c>
      <c r="M14" s="384">
        <f>+G14+J14</f>
        <v>0</v>
      </c>
      <c r="N14" s="250"/>
      <c r="O14" s="250"/>
    </row>
    <row r="15" spans="1:15" ht="12.75">
      <c r="A15" s="206" t="s">
        <v>107</v>
      </c>
      <c r="B15" s="207"/>
      <c r="C15" s="208"/>
      <c r="D15" s="209"/>
      <c r="E15" s="210">
        <f aca="true" t="shared" si="1" ref="E15:M15">SUM(E13:E14)</f>
        <v>46597</v>
      </c>
      <c r="F15" s="211">
        <f t="shared" si="1"/>
        <v>45877</v>
      </c>
      <c r="G15" s="211">
        <f t="shared" si="1"/>
        <v>720</v>
      </c>
      <c r="H15" s="210">
        <f t="shared" si="1"/>
        <v>0</v>
      </c>
      <c r="I15" s="211">
        <f t="shared" si="1"/>
        <v>0</v>
      </c>
      <c r="J15" s="211">
        <f t="shared" si="1"/>
        <v>0</v>
      </c>
      <c r="K15" s="388">
        <f t="shared" si="1"/>
        <v>46597</v>
      </c>
      <c r="L15" s="211">
        <f t="shared" si="1"/>
        <v>45877</v>
      </c>
      <c r="M15" s="383">
        <f t="shared" si="1"/>
        <v>720</v>
      </c>
      <c r="N15" s="250"/>
      <c r="O15" s="250"/>
    </row>
    <row r="16" spans="1:15" ht="12.75">
      <c r="A16" s="201"/>
      <c r="B16" s="228"/>
      <c r="C16" s="202"/>
      <c r="D16" s="203"/>
      <c r="E16" s="229"/>
      <c r="F16" s="312"/>
      <c r="G16" s="230"/>
      <c r="H16" s="229"/>
      <c r="I16" s="312"/>
      <c r="J16" s="230"/>
      <c r="K16" s="392"/>
      <c r="L16" s="312"/>
      <c r="M16" s="399"/>
      <c r="N16" s="250"/>
      <c r="O16" s="250"/>
    </row>
    <row r="17" spans="1:15" ht="12.75">
      <c r="A17" s="201" t="str">
        <f>MID(C17,1,1)</f>
        <v>2</v>
      </c>
      <c r="B17" s="202" t="str">
        <f>MID(C17,1,2)</f>
        <v>22</v>
      </c>
      <c r="C17" s="202">
        <v>2212</v>
      </c>
      <c r="D17" s="203" t="s">
        <v>144</v>
      </c>
      <c r="E17" s="199">
        <f aca="true" t="shared" si="2" ref="E17:E23">+F17+G17</f>
        <v>649953</v>
      </c>
      <c r="F17" s="308">
        <v>549792</v>
      </c>
      <c r="G17" s="204">
        <v>100161</v>
      </c>
      <c r="H17" s="205">
        <f aca="true" t="shared" si="3" ref="H17:H23">+I17+J17</f>
        <v>284167</v>
      </c>
      <c r="I17" s="308">
        <v>281475</v>
      </c>
      <c r="J17" s="204">
        <v>2692</v>
      </c>
      <c r="K17" s="386">
        <f aca="true" t="shared" si="4" ref="K17:K23">+L17+M17</f>
        <v>934120</v>
      </c>
      <c r="L17" s="200">
        <f aca="true" t="shared" si="5" ref="L17:L23">+F17+I17</f>
        <v>831267</v>
      </c>
      <c r="M17" s="384">
        <f aca="true" t="shared" si="6" ref="M17:M23">+G17+J17</f>
        <v>102853</v>
      </c>
      <c r="N17" s="250"/>
      <c r="O17" s="250"/>
    </row>
    <row r="18" spans="1:15" ht="12.75">
      <c r="A18" s="201">
        <v>2</v>
      </c>
      <c r="B18" s="202">
        <v>22</v>
      </c>
      <c r="C18" s="202">
        <v>2219</v>
      </c>
      <c r="D18" s="203" t="s">
        <v>253</v>
      </c>
      <c r="E18" s="199">
        <f t="shared" si="2"/>
        <v>75570</v>
      </c>
      <c r="F18" s="308">
        <v>2794</v>
      </c>
      <c r="G18" s="204">
        <v>72776</v>
      </c>
      <c r="H18" s="205">
        <f t="shared" si="3"/>
        <v>43090</v>
      </c>
      <c r="I18" s="308">
        <v>26000</v>
      </c>
      <c r="J18" s="204">
        <v>17090</v>
      </c>
      <c r="K18" s="386">
        <f t="shared" si="4"/>
        <v>118660</v>
      </c>
      <c r="L18" s="200">
        <f t="shared" si="5"/>
        <v>28794</v>
      </c>
      <c r="M18" s="384">
        <f t="shared" si="6"/>
        <v>89866</v>
      </c>
      <c r="N18" s="250"/>
      <c r="O18" s="250"/>
    </row>
    <row r="19" spans="1:15" ht="12.75">
      <c r="A19" s="201">
        <v>2</v>
      </c>
      <c r="B19" s="202">
        <v>22</v>
      </c>
      <c r="C19" s="202">
        <v>2221</v>
      </c>
      <c r="D19" s="203" t="s">
        <v>408</v>
      </c>
      <c r="E19" s="199">
        <f t="shared" si="2"/>
        <v>102</v>
      </c>
      <c r="F19" s="308"/>
      <c r="G19" s="204">
        <v>102</v>
      </c>
      <c r="H19" s="205">
        <f t="shared" si="3"/>
        <v>0</v>
      </c>
      <c r="I19" s="308"/>
      <c r="J19" s="204"/>
      <c r="K19" s="386">
        <f t="shared" si="4"/>
        <v>102</v>
      </c>
      <c r="L19" s="200">
        <f t="shared" si="5"/>
        <v>0</v>
      </c>
      <c r="M19" s="384">
        <f t="shared" si="6"/>
        <v>102</v>
      </c>
      <c r="N19" s="250"/>
      <c r="O19" s="250"/>
    </row>
    <row r="20" spans="1:15" ht="12.75">
      <c r="A20" s="201" t="str">
        <f>MID(C20,1,1)</f>
        <v>2</v>
      </c>
      <c r="B20" s="202" t="str">
        <f>MID(C20,1,2)</f>
        <v>22</v>
      </c>
      <c r="C20" s="202">
        <v>2223</v>
      </c>
      <c r="D20" s="203" t="s">
        <v>306</v>
      </c>
      <c r="E20" s="199">
        <f t="shared" si="2"/>
        <v>135</v>
      </c>
      <c r="F20" s="308"/>
      <c r="G20" s="204">
        <v>135</v>
      </c>
      <c r="H20" s="205">
        <f t="shared" si="3"/>
        <v>550</v>
      </c>
      <c r="I20" s="308"/>
      <c r="J20" s="204">
        <v>550</v>
      </c>
      <c r="K20" s="386">
        <f t="shared" si="4"/>
        <v>685</v>
      </c>
      <c r="L20" s="200">
        <f t="shared" si="5"/>
        <v>0</v>
      </c>
      <c r="M20" s="384">
        <f t="shared" si="6"/>
        <v>685</v>
      </c>
      <c r="N20" s="250"/>
      <c r="O20" s="250"/>
    </row>
    <row r="21" spans="1:15" ht="12.75">
      <c r="A21" s="201" t="str">
        <f>MID(C21,1,1)</f>
        <v>2</v>
      </c>
      <c r="B21" s="202" t="str">
        <f>MID(C21,1,2)</f>
        <v>22</v>
      </c>
      <c r="C21" s="202">
        <v>2229</v>
      </c>
      <c r="D21" s="203" t="s">
        <v>254</v>
      </c>
      <c r="E21" s="199">
        <f t="shared" si="2"/>
        <v>1741705</v>
      </c>
      <c r="F21" s="308">
        <v>1741380</v>
      </c>
      <c r="G21" s="204">
        <v>325</v>
      </c>
      <c r="H21" s="205">
        <f t="shared" si="3"/>
        <v>13000</v>
      </c>
      <c r="I21" s="308">
        <v>13000</v>
      </c>
      <c r="J21" s="204"/>
      <c r="K21" s="386">
        <f t="shared" si="4"/>
        <v>1754705</v>
      </c>
      <c r="L21" s="200">
        <f t="shared" si="5"/>
        <v>1754380</v>
      </c>
      <c r="M21" s="384">
        <f t="shared" si="6"/>
        <v>325</v>
      </c>
      <c r="N21" s="250"/>
      <c r="O21" s="250"/>
    </row>
    <row r="22" spans="1:15" ht="12.75">
      <c r="A22" s="201" t="str">
        <f>MID(C22,1,1)</f>
        <v>2</v>
      </c>
      <c r="B22" s="202" t="str">
        <f>MID(C22,1,2)</f>
        <v>22</v>
      </c>
      <c r="C22" s="202">
        <v>2271</v>
      </c>
      <c r="D22" s="203" t="s">
        <v>374</v>
      </c>
      <c r="E22" s="199">
        <f t="shared" si="2"/>
        <v>5503</v>
      </c>
      <c r="F22" s="308">
        <v>5503</v>
      </c>
      <c r="G22" s="204"/>
      <c r="H22" s="205">
        <f t="shared" si="3"/>
        <v>4849</v>
      </c>
      <c r="I22" s="308">
        <v>4849</v>
      </c>
      <c r="J22" s="204"/>
      <c r="K22" s="386">
        <f t="shared" si="4"/>
        <v>10352</v>
      </c>
      <c r="L22" s="200">
        <f t="shared" si="5"/>
        <v>10352</v>
      </c>
      <c r="M22" s="384">
        <f t="shared" si="6"/>
        <v>0</v>
      </c>
      <c r="N22" s="250"/>
      <c r="O22" s="250"/>
    </row>
    <row r="23" spans="1:15" ht="12.75">
      <c r="A23" s="201">
        <v>2</v>
      </c>
      <c r="B23" s="202">
        <v>22</v>
      </c>
      <c r="C23" s="202">
        <v>2299</v>
      </c>
      <c r="D23" s="203" t="s">
        <v>228</v>
      </c>
      <c r="E23" s="199">
        <f t="shared" si="2"/>
        <v>6040</v>
      </c>
      <c r="F23" s="308">
        <v>6040</v>
      </c>
      <c r="G23" s="204"/>
      <c r="H23" s="205">
        <f t="shared" si="3"/>
        <v>0</v>
      </c>
      <c r="I23" s="308"/>
      <c r="J23" s="204"/>
      <c r="K23" s="386">
        <f t="shared" si="4"/>
        <v>6040</v>
      </c>
      <c r="L23" s="200">
        <f t="shared" si="5"/>
        <v>6040</v>
      </c>
      <c r="M23" s="384">
        <f t="shared" si="6"/>
        <v>0</v>
      </c>
      <c r="N23" s="250"/>
      <c r="O23" s="250"/>
    </row>
    <row r="24" spans="1:15" ht="12.75">
      <c r="A24" s="206" t="s">
        <v>109</v>
      </c>
      <c r="B24" s="207"/>
      <c r="C24" s="208"/>
      <c r="D24" s="209"/>
      <c r="E24" s="210">
        <f aca="true" t="shared" si="7" ref="E24:M24">SUM(E17:E23)</f>
        <v>2479008</v>
      </c>
      <c r="F24" s="211">
        <f t="shared" si="7"/>
        <v>2305509</v>
      </c>
      <c r="G24" s="211">
        <f t="shared" si="7"/>
        <v>173499</v>
      </c>
      <c r="H24" s="210">
        <f t="shared" si="7"/>
        <v>345656</v>
      </c>
      <c r="I24" s="211">
        <f t="shared" si="7"/>
        <v>325324</v>
      </c>
      <c r="J24" s="211">
        <f t="shared" si="7"/>
        <v>20332</v>
      </c>
      <c r="K24" s="388">
        <f t="shared" si="7"/>
        <v>2824664</v>
      </c>
      <c r="L24" s="211">
        <f t="shared" si="7"/>
        <v>2630833</v>
      </c>
      <c r="M24" s="383">
        <f t="shared" si="7"/>
        <v>193831</v>
      </c>
      <c r="N24" s="250"/>
      <c r="O24" s="250"/>
    </row>
    <row r="25" spans="1:15" ht="12.75">
      <c r="A25" s="201"/>
      <c r="B25" s="228"/>
      <c r="C25" s="202"/>
      <c r="D25" s="203"/>
      <c r="E25" s="229"/>
      <c r="F25" s="312"/>
      <c r="G25" s="230"/>
      <c r="H25" s="229"/>
      <c r="I25" s="312"/>
      <c r="J25" s="230"/>
      <c r="K25" s="392"/>
      <c r="L25" s="312"/>
      <c r="M25" s="399"/>
      <c r="N25" s="250"/>
      <c r="O25" s="250"/>
    </row>
    <row r="26" spans="1:15" ht="12.75">
      <c r="A26" s="201" t="str">
        <f>MID(C26,1,1)</f>
        <v>2</v>
      </c>
      <c r="B26" s="202" t="str">
        <f>MID(C26,1,2)</f>
        <v>23</v>
      </c>
      <c r="C26" s="202">
        <v>2310</v>
      </c>
      <c r="D26" s="203" t="s">
        <v>145</v>
      </c>
      <c r="E26" s="199">
        <f aca="true" t="shared" si="8" ref="E26:E31">+F26+G26</f>
        <v>707</v>
      </c>
      <c r="F26" s="308">
        <v>692</v>
      </c>
      <c r="G26" s="204">
        <v>15</v>
      </c>
      <c r="H26" s="205">
        <f aca="true" t="shared" si="9" ref="H26:H31">+I26+J26</f>
        <v>42666</v>
      </c>
      <c r="I26" s="308">
        <v>42666</v>
      </c>
      <c r="J26" s="204"/>
      <c r="K26" s="386">
        <f aca="true" t="shared" si="10" ref="K26:K31">+L26+M26</f>
        <v>43373</v>
      </c>
      <c r="L26" s="200">
        <f aca="true" t="shared" si="11" ref="L26:L31">+F26+I26</f>
        <v>43358</v>
      </c>
      <c r="M26" s="384">
        <f aca="true" t="shared" si="12" ref="M26:M31">+G26+J26</f>
        <v>15</v>
      </c>
      <c r="N26" s="250"/>
      <c r="O26" s="250"/>
    </row>
    <row r="27" spans="1:15" ht="12.75">
      <c r="A27" s="201" t="str">
        <f>MID(C27,1,1)</f>
        <v>2</v>
      </c>
      <c r="B27" s="202" t="str">
        <f>MID(C27,1,2)</f>
        <v>23</v>
      </c>
      <c r="C27" s="202">
        <v>2321</v>
      </c>
      <c r="D27" s="203" t="s">
        <v>399</v>
      </c>
      <c r="E27" s="199">
        <f t="shared" si="8"/>
        <v>1564</v>
      </c>
      <c r="F27" s="308">
        <v>1208</v>
      </c>
      <c r="G27" s="204">
        <v>356</v>
      </c>
      <c r="H27" s="205">
        <f t="shared" si="9"/>
        <v>763681</v>
      </c>
      <c r="I27" s="308">
        <v>763681</v>
      </c>
      <c r="J27" s="204"/>
      <c r="K27" s="386">
        <f t="shared" si="10"/>
        <v>765245</v>
      </c>
      <c r="L27" s="200">
        <f t="shared" si="11"/>
        <v>764889</v>
      </c>
      <c r="M27" s="384">
        <f t="shared" si="12"/>
        <v>356</v>
      </c>
      <c r="N27" s="250"/>
      <c r="O27" s="250"/>
    </row>
    <row r="28" spans="1:15" ht="12.75">
      <c r="A28" s="201">
        <v>2</v>
      </c>
      <c r="B28" s="202">
        <v>23</v>
      </c>
      <c r="C28" s="202">
        <v>2329</v>
      </c>
      <c r="D28" s="203" t="s">
        <v>146</v>
      </c>
      <c r="E28" s="205">
        <f>+F28+G28</f>
        <v>0</v>
      </c>
      <c r="F28" s="308"/>
      <c r="G28" s="204"/>
      <c r="H28" s="205">
        <f t="shared" si="9"/>
        <v>4100</v>
      </c>
      <c r="I28" s="308">
        <v>4100</v>
      </c>
      <c r="J28" s="204"/>
      <c r="K28" s="386">
        <f t="shared" si="10"/>
        <v>4100</v>
      </c>
      <c r="L28" s="200">
        <f t="shared" si="11"/>
        <v>4100</v>
      </c>
      <c r="M28" s="384">
        <f t="shared" si="12"/>
        <v>0</v>
      </c>
      <c r="N28" s="250"/>
      <c r="O28" s="250"/>
    </row>
    <row r="29" spans="1:15" ht="12.75">
      <c r="A29" s="201">
        <v>2</v>
      </c>
      <c r="B29" s="202">
        <v>23</v>
      </c>
      <c r="C29" s="202">
        <v>2331</v>
      </c>
      <c r="D29" s="203" t="s">
        <v>355</v>
      </c>
      <c r="E29" s="205">
        <f>+F29+G29</f>
        <v>0</v>
      </c>
      <c r="F29" s="308"/>
      <c r="G29" s="204"/>
      <c r="H29" s="205">
        <f t="shared" si="9"/>
        <v>6409</v>
      </c>
      <c r="I29" s="308">
        <v>6409</v>
      </c>
      <c r="J29" s="204"/>
      <c r="K29" s="386">
        <f t="shared" si="10"/>
        <v>6409</v>
      </c>
      <c r="L29" s="200">
        <f t="shared" si="11"/>
        <v>6409</v>
      </c>
      <c r="M29" s="384">
        <f t="shared" si="12"/>
        <v>0</v>
      </c>
      <c r="N29" s="250"/>
      <c r="O29" s="250"/>
    </row>
    <row r="30" spans="1:15" ht="12.75">
      <c r="A30" s="201" t="str">
        <f>MID(C30,1,1)</f>
        <v>2</v>
      </c>
      <c r="B30" s="202" t="str">
        <f>MID(C30,1,2)</f>
        <v>23</v>
      </c>
      <c r="C30" s="202">
        <v>2333</v>
      </c>
      <c r="D30" s="203" t="s">
        <v>147</v>
      </c>
      <c r="E30" s="199">
        <f t="shared" si="8"/>
        <v>4345</v>
      </c>
      <c r="F30" s="308">
        <v>4100</v>
      </c>
      <c r="G30" s="204">
        <v>245</v>
      </c>
      <c r="H30" s="205">
        <f t="shared" si="9"/>
        <v>0</v>
      </c>
      <c r="I30" s="308"/>
      <c r="J30" s="204"/>
      <c r="K30" s="386">
        <f t="shared" si="10"/>
        <v>4345</v>
      </c>
      <c r="L30" s="200">
        <f t="shared" si="11"/>
        <v>4100</v>
      </c>
      <c r="M30" s="384">
        <f t="shared" si="12"/>
        <v>245</v>
      </c>
      <c r="N30" s="250"/>
      <c r="O30" s="250"/>
    </row>
    <row r="31" spans="1:15" ht="12.75">
      <c r="A31" s="201" t="str">
        <f>MID(C31,1,1)</f>
        <v>2</v>
      </c>
      <c r="B31" s="202" t="str">
        <f>MID(C31,1,2)</f>
        <v>23</v>
      </c>
      <c r="C31" s="202">
        <v>2399</v>
      </c>
      <c r="D31" s="203" t="s">
        <v>273</v>
      </c>
      <c r="E31" s="199">
        <f t="shared" si="8"/>
        <v>5</v>
      </c>
      <c r="F31" s="308"/>
      <c r="G31" s="204">
        <v>5</v>
      </c>
      <c r="H31" s="205">
        <f t="shared" si="9"/>
        <v>0</v>
      </c>
      <c r="I31" s="308"/>
      <c r="J31" s="204"/>
      <c r="K31" s="386">
        <f t="shared" si="10"/>
        <v>5</v>
      </c>
      <c r="L31" s="200">
        <f t="shared" si="11"/>
        <v>0</v>
      </c>
      <c r="M31" s="384">
        <f t="shared" si="12"/>
        <v>5</v>
      </c>
      <c r="N31" s="250"/>
      <c r="O31" s="250"/>
    </row>
    <row r="32" spans="1:15" ht="12.75">
      <c r="A32" s="206" t="s">
        <v>111</v>
      </c>
      <c r="B32" s="207"/>
      <c r="C32" s="208"/>
      <c r="D32" s="209"/>
      <c r="E32" s="388">
        <f aca="true" t="shared" si="13" ref="E32:M32">SUM(E26:E31)</f>
        <v>6621</v>
      </c>
      <c r="F32" s="211">
        <f t="shared" si="13"/>
        <v>6000</v>
      </c>
      <c r="G32" s="400">
        <f t="shared" si="13"/>
        <v>621</v>
      </c>
      <c r="H32" s="210">
        <f t="shared" si="13"/>
        <v>816856</v>
      </c>
      <c r="I32" s="211">
        <f t="shared" si="13"/>
        <v>816856</v>
      </c>
      <c r="J32" s="211">
        <f t="shared" si="13"/>
        <v>0</v>
      </c>
      <c r="K32" s="388">
        <f t="shared" si="13"/>
        <v>823477</v>
      </c>
      <c r="L32" s="211">
        <f t="shared" si="13"/>
        <v>822856</v>
      </c>
      <c r="M32" s="439">
        <f t="shared" si="13"/>
        <v>621</v>
      </c>
      <c r="N32" s="250"/>
      <c r="O32" s="250"/>
    </row>
    <row r="33" spans="1:15" ht="13.5" thickBot="1">
      <c r="A33" s="212"/>
      <c r="B33" s="213"/>
      <c r="C33" s="214"/>
      <c r="D33" s="215"/>
      <c r="E33" s="216"/>
      <c r="F33" s="309"/>
      <c r="G33" s="217"/>
      <c r="H33" s="216"/>
      <c r="I33" s="309"/>
      <c r="J33" s="217"/>
      <c r="K33" s="389"/>
      <c r="L33" s="309"/>
      <c r="M33" s="385"/>
      <c r="N33" s="250"/>
      <c r="O33" s="250"/>
    </row>
    <row r="34" spans="1:15" ht="14.25" thickBot="1" thickTop="1">
      <c r="A34" s="231" t="s">
        <v>112</v>
      </c>
      <c r="B34" s="232"/>
      <c r="C34" s="232"/>
      <c r="D34" s="233"/>
      <c r="E34" s="234">
        <f>+E15+E24+E32</f>
        <v>2532226</v>
      </c>
      <c r="F34" s="313">
        <f>+F15+F24+F32</f>
        <v>2357386</v>
      </c>
      <c r="G34" s="235">
        <f>+G32+G24+G15</f>
        <v>174840</v>
      </c>
      <c r="H34" s="234">
        <f>+H32+H24+H15</f>
        <v>1162512</v>
      </c>
      <c r="I34" s="313">
        <f>I32+I24+I15</f>
        <v>1142180</v>
      </c>
      <c r="J34" s="235">
        <f>+J24+J32</f>
        <v>20332</v>
      </c>
      <c r="K34" s="393">
        <f>+K32+K24+K15</f>
        <v>3694738</v>
      </c>
      <c r="L34" s="313">
        <f>+L32+L24+L15</f>
        <v>3499566</v>
      </c>
      <c r="M34" s="401">
        <f>+M32+M24+M15</f>
        <v>195172</v>
      </c>
      <c r="N34" s="250"/>
      <c r="O34" s="250"/>
    </row>
    <row r="35" spans="1:15" ht="13.5" thickTop="1">
      <c r="A35" s="225"/>
      <c r="B35" s="197"/>
      <c r="C35" s="197"/>
      <c r="D35" s="198"/>
      <c r="E35" s="226"/>
      <c r="F35" s="311"/>
      <c r="G35" s="227"/>
      <c r="H35" s="226"/>
      <c r="I35" s="311"/>
      <c r="J35" s="227"/>
      <c r="K35" s="391"/>
      <c r="L35" s="311"/>
      <c r="M35" s="397"/>
      <c r="N35" s="250"/>
      <c r="O35" s="250"/>
    </row>
    <row r="36" spans="1:15" ht="12.75">
      <c r="A36" s="196">
        <v>3</v>
      </c>
      <c r="B36" s="197">
        <v>31</v>
      </c>
      <c r="C36" s="197">
        <v>3111</v>
      </c>
      <c r="D36" s="198" t="s">
        <v>113</v>
      </c>
      <c r="E36" s="199">
        <f aca="true" t="shared" si="14" ref="E36:E43">+F36+G36</f>
        <v>94491</v>
      </c>
      <c r="F36" s="200">
        <v>2449</v>
      </c>
      <c r="G36" s="236">
        <v>92042</v>
      </c>
      <c r="H36" s="205">
        <f aca="true" t="shared" si="15" ref="H36:H43">+I36+J36</f>
        <v>75947</v>
      </c>
      <c r="I36" s="200">
        <v>21300</v>
      </c>
      <c r="J36" s="236">
        <v>54647</v>
      </c>
      <c r="K36" s="386">
        <f aca="true" t="shared" si="16" ref="K36:K43">+L36+M36</f>
        <v>170438</v>
      </c>
      <c r="L36" s="200">
        <f aca="true" t="shared" si="17" ref="L36:L43">+F36+I36</f>
        <v>23749</v>
      </c>
      <c r="M36" s="384">
        <f aca="true" t="shared" si="18" ref="M36:M43">+G36+J36</f>
        <v>146689</v>
      </c>
      <c r="N36" s="250"/>
      <c r="O36" s="250"/>
    </row>
    <row r="37" spans="1:15" ht="12.75">
      <c r="A37" s="196">
        <v>3</v>
      </c>
      <c r="B37" s="197">
        <v>31</v>
      </c>
      <c r="C37" s="197">
        <v>3112</v>
      </c>
      <c r="D37" s="198" t="s">
        <v>436</v>
      </c>
      <c r="E37" s="205">
        <f>+F37+G37</f>
        <v>5</v>
      </c>
      <c r="F37" s="200"/>
      <c r="G37" s="236">
        <v>5</v>
      </c>
      <c r="H37" s="205">
        <f t="shared" si="15"/>
        <v>0</v>
      </c>
      <c r="I37" s="200"/>
      <c r="J37" s="236"/>
      <c r="K37" s="386">
        <f t="shared" si="16"/>
        <v>5</v>
      </c>
      <c r="L37" s="200">
        <f t="shared" si="17"/>
        <v>0</v>
      </c>
      <c r="M37" s="384">
        <f t="shared" si="18"/>
        <v>5</v>
      </c>
      <c r="N37" s="250"/>
      <c r="O37" s="250"/>
    </row>
    <row r="38" spans="1:15" ht="12.75">
      <c r="A38" s="201" t="str">
        <f>MID(C38,1,1)</f>
        <v>3</v>
      </c>
      <c r="B38" s="202" t="str">
        <f>MID(C38,1,2)</f>
        <v>31</v>
      </c>
      <c r="C38" s="202">
        <v>3113</v>
      </c>
      <c r="D38" s="203" t="s">
        <v>148</v>
      </c>
      <c r="E38" s="199">
        <f t="shared" si="14"/>
        <v>249641</v>
      </c>
      <c r="F38" s="308">
        <v>21057</v>
      </c>
      <c r="G38" s="204">
        <v>228584</v>
      </c>
      <c r="H38" s="205">
        <f t="shared" si="15"/>
        <v>84766</v>
      </c>
      <c r="I38" s="308">
        <v>41938</v>
      </c>
      <c r="J38" s="204">
        <v>42828</v>
      </c>
      <c r="K38" s="386">
        <f t="shared" si="16"/>
        <v>334407</v>
      </c>
      <c r="L38" s="200">
        <f t="shared" si="17"/>
        <v>62995</v>
      </c>
      <c r="M38" s="384">
        <f t="shared" si="18"/>
        <v>271412</v>
      </c>
      <c r="N38" s="250"/>
      <c r="O38" s="250"/>
    </row>
    <row r="39" spans="1:15" ht="12.75">
      <c r="A39" s="201">
        <v>3</v>
      </c>
      <c r="B39" s="202">
        <v>31</v>
      </c>
      <c r="C39" s="202">
        <v>3114</v>
      </c>
      <c r="D39" s="203" t="s">
        <v>255</v>
      </c>
      <c r="E39" s="199">
        <f t="shared" si="14"/>
        <v>5</v>
      </c>
      <c r="F39" s="308"/>
      <c r="G39" s="204">
        <v>5</v>
      </c>
      <c r="H39" s="205">
        <f t="shared" si="15"/>
        <v>0</v>
      </c>
      <c r="I39" s="308"/>
      <c r="J39" s="204"/>
      <c r="K39" s="386">
        <f t="shared" si="16"/>
        <v>5</v>
      </c>
      <c r="L39" s="200">
        <f t="shared" si="17"/>
        <v>0</v>
      </c>
      <c r="M39" s="384">
        <f t="shared" si="18"/>
        <v>5</v>
      </c>
      <c r="N39" s="250"/>
      <c r="O39" s="250"/>
    </row>
    <row r="40" spans="1:15" ht="12.75">
      <c r="A40" s="201">
        <v>3</v>
      </c>
      <c r="B40" s="202">
        <v>31</v>
      </c>
      <c r="C40" s="202">
        <v>3117</v>
      </c>
      <c r="D40" s="203" t="s">
        <v>332</v>
      </c>
      <c r="E40" s="199">
        <f t="shared" si="14"/>
        <v>1152</v>
      </c>
      <c r="F40" s="308"/>
      <c r="G40" s="204">
        <v>1152</v>
      </c>
      <c r="H40" s="205">
        <f t="shared" si="15"/>
        <v>0</v>
      </c>
      <c r="I40" s="308"/>
      <c r="J40" s="204"/>
      <c r="K40" s="386">
        <f t="shared" si="16"/>
        <v>1152</v>
      </c>
      <c r="L40" s="200">
        <f t="shared" si="17"/>
        <v>0</v>
      </c>
      <c r="M40" s="384">
        <f t="shared" si="18"/>
        <v>1152</v>
      </c>
      <c r="N40" s="250"/>
      <c r="O40" s="250"/>
    </row>
    <row r="41" spans="1:15" ht="12.75">
      <c r="A41" s="201">
        <v>3</v>
      </c>
      <c r="B41" s="202">
        <v>31</v>
      </c>
      <c r="C41" s="202">
        <v>3119</v>
      </c>
      <c r="D41" s="203" t="s">
        <v>367</v>
      </c>
      <c r="E41" s="199">
        <f t="shared" si="14"/>
        <v>6632</v>
      </c>
      <c r="F41" s="308"/>
      <c r="G41" s="204">
        <v>6632</v>
      </c>
      <c r="H41" s="205">
        <f t="shared" si="15"/>
        <v>0</v>
      </c>
      <c r="I41" s="308"/>
      <c r="J41" s="204"/>
      <c r="K41" s="386">
        <f t="shared" si="16"/>
        <v>6632</v>
      </c>
      <c r="L41" s="200">
        <f t="shared" si="17"/>
        <v>0</v>
      </c>
      <c r="M41" s="384">
        <f t="shared" si="18"/>
        <v>6632</v>
      </c>
      <c r="N41" s="250"/>
      <c r="O41" s="250"/>
    </row>
    <row r="42" spans="1:15" ht="12.75">
      <c r="A42" s="201">
        <v>3</v>
      </c>
      <c r="B42" s="202">
        <v>31</v>
      </c>
      <c r="C42" s="202">
        <v>3141</v>
      </c>
      <c r="D42" s="203" t="s">
        <v>368</v>
      </c>
      <c r="E42" s="199">
        <f t="shared" si="14"/>
        <v>14632</v>
      </c>
      <c r="F42" s="308">
        <v>2000</v>
      </c>
      <c r="G42" s="204">
        <v>12632</v>
      </c>
      <c r="H42" s="205">
        <f t="shared" si="15"/>
        <v>200</v>
      </c>
      <c r="I42" s="308"/>
      <c r="J42" s="204">
        <v>200</v>
      </c>
      <c r="K42" s="386">
        <f t="shared" si="16"/>
        <v>14832</v>
      </c>
      <c r="L42" s="200">
        <f t="shared" si="17"/>
        <v>2000</v>
      </c>
      <c r="M42" s="384">
        <f t="shared" si="18"/>
        <v>12832</v>
      </c>
      <c r="N42" s="250"/>
      <c r="O42" s="250"/>
    </row>
    <row r="43" spans="1:15" ht="12.75">
      <c r="A43" s="201" t="str">
        <f>MID(C43,1,1)</f>
        <v>3</v>
      </c>
      <c r="B43" s="202" t="str">
        <f>MID(C43,1,2)</f>
        <v>31</v>
      </c>
      <c r="C43" s="202">
        <v>3149</v>
      </c>
      <c r="D43" s="203" t="s">
        <v>398</v>
      </c>
      <c r="E43" s="199">
        <f t="shared" si="14"/>
        <v>1340</v>
      </c>
      <c r="F43" s="308">
        <v>1270</v>
      </c>
      <c r="G43" s="204">
        <v>70</v>
      </c>
      <c r="H43" s="205">
        <f t="shared" si="15"/>
        <v>0</v>
      </c>
      <c r="I43" s="308"/>
      <c r="J43" s="204"/>
      <c r="K43" s="386">
        <f t="shared" si="16"/>
        <v>1340</v>
      </c>
      <c r="L43" s="200">
        <f t="shared" si="17"/>
        <v>1270</v>
      </c>
      <c r="M43" s="384">
        <f t="shared" si="18"/>
        <v>70</v>
      </c>
      <c r="N43" s="250"/>
      <c r="O43" s="250"/>
    </row>
    <row r="44" spans="1:15" ht="12.75">
      <c r="A44" s="206" t="s">
        <v>365</v>
      </c>
      <c r="B44" s="207"/>
      <c r="C44" s="208"/>
      <c r="D44" s="209"/>
      <c r="E44" s="210">
        <f aca="true" t="shared" si="19" ref="E44:M44">SUM(E36:E43)</f>
        <v>367898</v>
      </c>
      <c r="F44" s="211">
        <f t="shared" si="19"/>
        <v>26776</v>
      </c>
      <c r="G44" s="211">
        <f t="shared" si="19"/>
        <v>341122</v>
      </c>
      <c r="H44" s="210">
        <f t="shared" si="19"/>
        <v>160913</v>
      </c>
      <c r="I44" s="211">
        <f t="shared" si="19"/>
        <v>63238</v>
      </c>
      <c r="J44" s="211">
        <f t="shared" si="19"/>
        <v>97675</v>
      </c>
      <c r="K44" s="388">
        <f t="shared" si="19"/>
        <v>528811</v>
      </c>
      <c r="L44" s="211">
        <f t="shared" si="19"/>
        <v>90014</v>
      </c>
      <c r="M44" s="383">
        <f t="shared" si="19"/>
        <v>438797</v>
      </c>
      <c r="N44" s="250"/>
      <c r="O44" s="250"/>
    </row>
    <row r="45" spans="1:15" ht="12.75">
      <c r="A45" s="307"/>
      <c r="B45" s="238"/>
      <c r="C45" s="239"/>
      <c r="D45" s="240"/>
      <c r="E45" s="241"/>
      <c r="F45" s="230"/>
      <c r="G45" s="230"/>
      <c r="H45" s="241"/>
      <c r="I45" s="230"/>
      <c r="J45" s="230"/>
      <c r="K45" s="394"/>
      <c r="L45" s="230"/>
      <c r="M45" s="399"/>
      <c r="N45" s="250"/>
      <c r="O45" s="250"/>
    </row>
    <row r="46" spans="1:15" ht="12.75">
      <c r="A46" s="201" t="str">
        <f>MID(C46,1,1)</f>
        <v>3</v>
      </c>
      <c r="B46" s="202">
        <v>32</v>
      </c>
      <c r="C46" s="202">
        <v>3231</v>
      </c>
      <c r="D46" s="203" t="s">
        <v>210</v>
      </c>
      <c r="E46" s="199">
        <f>+F46+G46</f>
        <v>110</v>
      </c>
      <c r="F46" s="308"/>
      <c r="G46" s="204">
        <v>110</v>
      </c>
      <c r="H46" s="205"/>
      <c r="I46" s="308"/>
      <c r="J46" s="204"/>
      <c r="K46" s="386">
        <f>+L46+M46</f>
        <v>110</v>
      </c>
      <c r="L46" s="200">
        <f>+F46+I46</f>
        <v>0</v>
      </c>
      <c r="M46" s="384">
        <f>+G46+J46</f>
        <v>110</v>
      </c>
      <c r="N46" s="250"/>
      <c r="O46" s="250"/>
    </row>
    <row r="47" spans="1:15" ht="12.75">
      <c r="A47" s="201" t="str">
        <f>MID(C47,1,1)</f>
        <v>3</v>
      </c>
      <c r="B47" s="202">
        <v>32</v>
      </c>
      <c r="C47" s="202">
        <v>3239</v>
      </c>
      <c r="D47" s="203" t="s">
        <v>437</v>
      </c>
      <c r="E47" s="205">
        <f>+F47+G47</f>
        <v>5</v>
      </c>
      <c r="F47" s="308"/>
      <c r="G47" s="204">
        <v>5</v>
      </c>
      <c r="H47" s="205"/>
      <c r="I47" s="308"/>
      <c r="J47" s="204"/>
      <c r="K47" s="386">
        <f>+L47+M47</f>
        <v>5</v>
      </c>
      <c r="L47" s="200">
        <f>+F47+I47</f>
        <v>0</v>
      </c>
      <c r="M47" s="384">
        <f>+G47+J47</f>
        <v>5</v>
      </c>
      <c r="N47" s="250"/>
      <c r="O47" s="250"/>
    </row>
    <row r="48" spans="1:15" ht="12.75">
      <c r="A48" s="201" t="str">
        <f>MID(C48,1,1)</f>
        <v>3</v>
      </c>
      <c r="B48" s="202">
        <v>32</v>
      </c>
      <c r="C48" s="202">
        <v>3299</v>
      </c>
      <c r="D48" s="203" t="s">
        <v>426</v>
      </c>
      <c r="E48" s="199">
        <f>+F48+G48</f>
        <v>644</v>
      </c>
      <c r="F48" s="308">
        <v>644</v>
      </c>
      <c r="G48" s="204"/>
      <c r="H48" s="205"/>
      <c r="I48" s="308"/>
      <c r="J48" s="204"/>
      <c r="K48" s="386">
        <f>+L48+M48</f>
        <v>644</v>
      </c>
      <c r="L48" s="200">
        <f>+F48+I48</f>
        <v>644</v>
      </c>
      <c r="M48" s="384">
        <f>+G48+J48</f>
        <v>0</v>
      </c>
      <c r="N48" s="250"/>
      <c r="O48" s="250"/>
    </row>
    <row r="49" spans="1:15" ht="12.75">
      <c r="A49" s="206" t="s">
        <v>366</v>
      </c>
      <c r="B49" s="207"/>
      <c r="C49" s="208"/>
      <c r="D49" s="209"/>
      <c r="E49" s="210">
        <f>SUM(E46:E48)</f>
        <v>759</v>
      </c>
      <c r="F49" s="211">
        <f>SUM(F46:F48)</f>
        <v>644</v>
      </c>
      <c r="G49" s="211">
        <f>SUM(G46:G48)</f>
        <v>115</v>
      </c>
      <c r="H49" s="210"/>
      <c r="I49" s="211"/>
      <c r="J49" s="211"/>
      <c r="K49" s="388">
        <f>SUM(K46:K48)</f>
        <v>759</v>
      </c>
      <c r="L49" s="211">
        <f>SUM(L46:L48)</f>
        <v>644</v>
      </c>
      <c r="M49" s="383">
        <f>SUM(M46:M48)</f>
        <v>115</v>
      </c>
      <c r="N49" s="250"/>
      <c r="O49" s="250"/>
    </row>
    <row r="50" spans="1:15" ht="12.75">
      <c r="A50" s="201"/>
      <c r="B50" s="202"/>
      <c r="C50" s="202"/>
      <c r="D50" s="203"/>
      <c r="E50" s="205"/>
      <c r="F50" s="308"/>
      <c r="G50" s="204"/>
      <c r="H50" s="205"/>
      <c r="I50" s="308"/>
      <c r="J50" s="204"/>
      <c r="K50" s="387"/>
      <c r="L50" s="308"/>
      <c r="M50" s="402"/>
      <c r="N50" s="250"/>
      <c r="O50" s="250"/>
    </row>
    <row r="51" spans="1:15" ht="12.75">
      <c r="A51" s="201" t="str">
        <f>MID(C51,1,1)</f>
        <v>3</v>
      </c>
      <c r="B51" s="202" t="str">
        <f>MID(C51,1,2)</f>
        <v>33</v>
      </c>
      <c r="C51" s="202">
        <v>3311</v>
      </c>
      <c r="D51" s="203" t="s">
        <v>149</v>
      </c>
      <c r="E51" s="199">
        <f aca="true" t="shared" si="20" ref="E51:E64">+F51+G51</f>
        <v>490295</v>
      </c>
      <c r="F51" s="308">
        <v>490285</v>
      </c>
      <c r="G51" s="204">
        <v>10</v>
      </c>
      <c r="H51" s="205">
        <f aca="true" t="shared" si="21" ref="H51:H64">+I51+J51</f>
        <v>2946</v>
      </c>
      <c r="I51" s="308">
        <v>2946</v>
      </c>
      <c r="J51" s="204"/>
      <c r="K51" s="386">
        <f aca="true" t="shared" si="22" ref="K51:K64">+L51+M51</f>
        <v>493241</v>
      </c>
      <c r="L51" s="200">
        <f aca="true" t="shared" si="23" ref="L51:L64">+F51+I51</f>
        <v>493231</v>
      </c>
      <c r="M51" s="384">
        <f aca="true" t="shared" si="24" ref="M51:M64">+G51+J51</f>
        <v>10</v>
      </c>
      <c r="N51" s="250"/>
      <c r="O51" s="250"/>
    </row>
    <row r="52" spans="1:15" ht="12.75">
      <c r="A52" s="201" t="str">
        <f>MID(C52,1,1)</f>
        <v>3</v>
      </c>
      <c r="B52" s="202" t="str">
        <f>MID(C52,1,2)</f>
        <v>33</v>
      </c>
      <c r="C52" s="202">
        <v>3312</v>
      </c>
      <c r="D52" s="203" t="s">
        <v>229</v>
      </c>
      <c r="E52" s="199">
        <f t="shared" si="20"/>
        <v>67657</v>
      </c>
      <c r="F52" s="308">
        <v>67533</v>
      </c>
      <c r="G52" s="204">
        <v>124</v>
      </c>
      <c r="H52" s="205">
        <f t="shared" si="21"/>
        <v>0</v>
      </c>
      <c r="I52" s="308"/>
      <c r="J52" s="204"/>
      <c r="K52" s="386">
        <f t="shared" si="22"/>
        <v>67657</v>
      </c>
      <c r="L52" s="200">
        <f t="shared" si="23"/>
        <v>67533</v>
      </c>
      <c r="M52" s="384">
        <f t="shared" si="24"/>
        <v>124</v>
      </c>
      <c r="N52" s="250"/>
      <c r="O52" s="250"/>
    </row>
    <row r="53" spans="1:15" ht="12.75">
      <c r="A53" s="201" t="str">
        <f>MID(C53,1,1)</f>
        <v>3</v>
      </c>
      <c r="B53" s="202" t="str">
        <f>MID(C53,1,2)</f>
        <v>33</v>
      </c>
      <c r="C53" s="202">
        <v>3313</v>
      </c>
      <c r="D53" s="203" t="s">
        <v>345</v>
      </c>
      <c r="E53" s="199">
        <f t="shared" si="20"/>
        <v>25</v>
      </c>
      <c r="F53" s="308"/>
      <c r="G53" s="204">
        <v>25</v>
      </c>
      <c r="H53" s="205">
        <f t="shared" si="21"/>
        <v>228</v>
      </c>
      <c r="I53" s="308"/>
      <c r="J53" s="204">
        <v>228</v>
      </c>
      <c r="K53" s="386">
        <f t="shared" si="22"/>
        <v>253</v>
      </c>
      <c r="L53" s="200">
        <f t="shared" si="23"/>
        <v>0</v>
      </c>
      <c r="M53" s="384">
        <f t="shared" si="24"/>
        <v>253</v>
      </c>
      <c r="N53" s="250"/>
      <c r="O53" s="250"/>
    </row>
    <row r="54" spans="1:15" ht="12.75">
      <c r="A54" s="201" t="str">
        <f>MID(C54,1,1)</f>
        <v>3</v>
      </c>
      <c r="B54" s="202" t="str">
        <f>MID(C54,1,2)</f>
        <v>33</v>
      </c>
      <c r="C54" s="202">
        <v>3314</v>
      </c>
      <c r="D54" s="203" t="s">
        <v>150</v>
      </c>
      <c r="E54" s="199">
        <f t="shared" si="20"/>
        <v>45633</v>
      </c>
      <c r="F54" s="308">
        <v>45287</v>
      </c>
      <c r="G54" s="204">
        <v>346</v>
      </c>
      <c r="H54" s="205">
        <f t="shared" si="21"/>
        <v>8701</v>
      </c>
      <c r="I54" s="308">
        <v>8701</v>
      </c>
      <c r="J54" s="204"/>
      <c r="K54" s="386">
        <f t="shared" si="22"/>
        <v>54334</v>
      </c>
      <c r="L54" s="200">
        <f t="shared" si="23"/>
        <v>53988</v>
      </c>
      <c r="M54" s="384">
        <f t="shared" si="24"/>
        <v>346</v>
      </c>
      <c r="N54" s="250"/>
      <c r="O54" s="250"/>
    </row>
    <row r="55" spans="1:15" ht="12.75">
      <c r="A55" s="201" t="str">
        <f>MID(C55,1,1)</f>
        <v>3</v>
      </c>
      <c r="B55" s="202" t="str">
        <f>MID(C55,1,2)</f>
        <v>33</v>
      </c>
      <c r="C55" s="202">
        <v>3315</v>
      </c>
      <c r="D55" s="203" t="s">
        <v>151</v>
      </c>
      <c r="E55" s="199">
        <f t="shared" si="20"/>
        <v>42718</v>
      </c>
      <c r="F55" s="308">
        <v>42718</v>
      </c>
      <c r="G55" s="204"/>
      <c r="H55" s="205">
        <f t="shared" si="21"/>
        <v>2040</v>
      </c>
      <c r="I55" s="308">
        <v>2040</v>
      </c>
      <c r="J55" s="204"/>
      <c r="K55" s="386">
        <f t="shared" si="22"/>
        <v>44758</v>
      </c>
      <c r="L55" s="200">
        <f t="shared" si="23"/>
        <v>44758</v>
      </c>
      <c r="M55" s="384">
        <f t="shared" si="24"/>
        <v>0</v>
      </c>
      <c r="N55" s="250"/>
      <c r="O55" s="250"/>
    </row>
    <row r="56" spans="1:15" ht="12.75">
      <c r="A56" s="201" t="str">
        <f aca="true" t="shared" si="25" ref="A56:A64">MID(C56,1,1)</f>
        <v>3</v>
      </c>
      <c r="B56" s="202" t="str">
        <f aca="true" t="shared" si="26" ref="B56:B64">MID(C56,1,2)</f>
        <v>33</v>
      </c>
      <c r="C56" s="202">
        <v>3317</v>
      </c>
      <c r="D56" s="203" t="s">
        <v>152</v>
      </c>
      <c r="E56" s="199">
        <f t="shared" si="20"/>
        <v>14544</v>
      </c>
      <c r="F56" s="308">
        <v>14534</v>
      </c>
      <c r="G56" s="204">
        <v>10</v>
      </c>
      <c r="H56" s="205">
        <f t="shared" si="21"/>
        <v>0</v>
      </c>
      <c r="I56" s="308"/>
      <c r="J56" s="204"/>
      <c r="K56" s="386">
        <f t="shared" si="22"/>
        <v>14544</v>
      </c>
      <c r="L56" s="200">
        <f t="shared" si="23"/>
        <v>14534</v>
      </c>
      <c r="M56" s="384">
        <f t="shared" si="24"/>
        <v>10</v>
      </c>
      <c r="N56" s="250"/>
      <c r="O56" s="250"/>
    </row>
    <row r="57" spans="1:15" ht="12.75">
      <c r="A57" s="201" t="str">
        <f t="shared" si="25"/>
        <v>3</v>
      </c>
      <c r="B57" s="202" t="str">
        <f t="shared" si="26"/>
        <v>33</v>
      </c>
      <c r="C57" s="202">
        <v>3319</v>
      </c>
      <c r="D57" s="203" t="s">
        <v>256</v>
      </c>
      <c r="E57" s="199">
        <f t="shared" si="20"/>
        <v>31642</v>
      </c>
      <c r="F57" s="308">
        <v>18218</v>
      </c>
      <c r="G57" s="204">
        <v>13424</v>
      </c>
      <c r="H57" s="205">
        <f t="shared" si="21"/>
        <v>7200</v>
      </c>
      <c r="I57" s="308">
        <v>6500</v>
      </c>
      <c r="J57" s="204">
        <v>700</v>
      </c>
      <c r="K57" s="386">
        <f t="shared" si="22"/>
        <v>38842</v>
      </c>
      <c r="L57" s="200">
        <f t="shared" si="23"/>
        <v>24718</v>
      </c>
      <c r="M57" s="384">
        <f t="shared" si="24"/>
        <v>14124</v>
      </c>
      <c r="N57" s="250"/>
      <c r="O57" s="250"/>
    </row>
    <row r="58" spans="1:15" ht="12.75">
      <c r="A58" s="201" t="str">
        <f t="shared" si="25"/>
        <v>3</v>
      </c>
      <c r="B58" s="202" t="str">
        <f t="shared" si="26"/>
        <v>33</v>
      </c>
      <c r="C58" s="202">
        <v>3322</v>
      </c>
      <c r="D58" s="203" t="s">
        <v>230</v>
      </c>
      <c r="E58" s="199">
        <f t="shared" si="20"/>
        <v>11605</v>
      </c>
      <c r="F58" s="308">
        <v>10800</v>
      </c>
      <c r="G58" s="204">
        <v>805</v>
      </c>
      <c r="H58" s="205">
        <f t="shared" si="21"/>
        <v>64400</v>
      </c>
      <c r="I58" s="308">
        <v>64400</v>
      </c>
      <c r="J58" s="204"/>
      <c r="K58" s="386">
        <f t="shared" si="22"/>
        <v>76005</v>
      </c>
      <c r="L58" s="200">
        <f t="shared" si="23"/>
        <v>75200</v>
      </c>
      <c r="M58" s="384">
        <f t="shared" si="24"/>
        <v>805</v>
      </c>
      <c r="N58" s="250"/>
      <c r="O58" s="250"/>
    </row>
    <row r="59" spans="1:15" ht="12.75">
      <c r="A59" s="201" t="str">
        <f t="shared" si="25"/>
        <v>3</v>
      </c>
      <c r="B59" s="202" t="str">
        <f t="shared" si="26"/>
        <v>33</v>
      </c>
      <c r="C59" s="202">
        <v>3326</v>
      </c>
      <c r="D59" s="203" t="s">
        <v>231</v>
      </c>
      <c r="E59" s="199">
        <f t="shared" si="20"/>
        <v>1665</v>
      </c>
      <c r="F59" s="308">
        <v>1500</v>
      </c>
      <c r="G59" s="204">
        <v>165</v>
      </c>
      <c r="H59" s="205">
        <f t="shared" si="21"/>
        <v>3800</v>
      </c>
      <c r="I59" s="308">
        <v>3800</v>
      </c>
      <c r="J59" s="204"/>
      <c r="K59" s="386">
        <f t="shared" si="22"/>
        <v>5465</v>
      </c>
      <c r="L59" s="200">
        <f t="shared" si="23"/>
        <v>5300</v>
      </c>
      <c r="M59" s="384">
        <f t="shared" si="24"/>
        <v>165</v>
      </c>
      <c r="N59" s="250"/>
      <c r="O59" s="250"/>
    </row>
    <row r="60" spans="1:15" ht="12.75">
      <c r="A60" s="201" t="str">
        <f t="shared" si="25"/>
        <v>3</v>
      </c>
      <c r="B60" s="202" t="str">
        <f t="shared" si="26"/>
        <v>33</v>
      </c>
      <c r="C60" s="202">
        <v>3330</v>
      </c>
      <c r="D60" s="339" t="s">
        <v>307</v>
      </c>
      <c r="E60" s="199">
        <f t="shared" si="20"/>
        <v>160</v>
      </c>
      <c r="F60" s="308"/>
      <c r="G60" s="204">
        <v>160</v>
      </c>
      <c r="H60" s="205">
        <f t="shared" si="21"/>
        <v>0</v>
      </c>
      <c r="I60" s="308"/>
      <c r="J60" s="204"/>
      <c r="K60" s="386">
        <f t="shared" si="22"/>
        <v>160</v>
      </c>
      <c r="L60" s="200">
        <f t="shared" si="23"/>
        <v>0</v>
      </c>
      <c r="M60" s="384">
        <f t="shared" si="24"/>
        <v>160</v>
      </c>
      <c r="N60" s="250"/>
      <c r="O60" s="250"/>
    </row>
    <row r="61" spans="1:15" ht="12.75">
      <c r="A61" s="201" t="str">
        <f t="shared" si="25"/>
        <v>3</v>
      </c>
      <c r="B61" s="202" t="str">
        <f t="shared" si="26"/>
        <v>33</v>
      </c>
      <c r="C61" s="202">
        <v>3341</v>
      </c>
      <c r="D61" s="203" t="s">
        <v>357</v>
      </c>
      <c r="E61" s="199">
        <f t="shared" si="20"/>
        <v>71</v>
      </c>
      <c r="F61" s="308"/>
      <c r="G61" s="204">
        <v>71</v>
      </c>
      <c r="H61" s="205">
        <f t="shared" si="21"/>
        <v>0</v>
      </c>
      <c r="I61" s="308"/>
      <c r="J61" s="204"/>
      <c r="K61" s="386">
        <f t="shared" si="22"/>
        <v>71</v>
      </c>
      <c r="L61" s="200">
        <f t="shared" si="23"/>
        <v>0</v>
      </c>
      <c r="M61" s="384">
        <f t="shared" si="24"/>
        <v>71</v>
      </c>
      <c r="N61" s="250"/>
      <c r="O61" s="250"/>
    </row>
    <row r="62" spans="1:15" ht="12.75">
      <c r="A62" s="201" t="str">
        <f t="shared" si="25"/>
        <v>3</v>
      </c>
      <c r="B62" s="202" t="str">
        <f t="shared" si="26"/>
        <v>33</v>
      </c>
      <c r="C62" s="202">
        <v>3349</v>
      </c>
      <c r="D62" s="203" t="s">
        <v>257</v>
      </c>
      <c r="E62" s="199">
        <f t="shared" si="20"/>
        <v>28196</v>
      </c>
      <c r="F62" s="308">
        <v>19369</v>
      </c>
      <c r="G62" s="204">
        <v>8827</v>
      </c>
      <c r="H62" s="205">
        <f t="shared" si="21"/>
        <v>0</v>
      </c>
      <c r="I62" s="308"/>
      <c r="J62" s="204"/>
      <c r="K62" s="386">
        <f t="shared" si="22"/>
        <v>28196</v>
      </c>
      <c r="L62" s="200">
        <f t="shared" si="23"/>
        <v>19369</v>
      </c>
      <c r="M62" s="384">
        <f t="shared" si="24"/>
        <v>8827</v>
      </c>
      <c r="N62" s="250"/>
      <c r="O62" s="250"/>
    </row>
    <row r="63" spans="1:15" ht="12.75">
      <c r="A63" s="201" t="str">
        <f t="shared" si="25"/>
        <v>3</v>
      </c>
      <c r="B63" s="202" t="str">
        <f t="shared" si="26"/>
        <v>33</v>
      </c>
      <c r="C63" s="202">
        <v>3392</v>
      </c>
      <c r="D63" s="203" t="s">
        <v>116</v>
      </c>
      <c r="E63" s="199">
        <f t="shared" si="20"/>
        <v>20975</v>
      </c>
      <c r="F63" s="308"/>
      <c r="G63" s="204">
        <v>20975</v>
      </c>
      <c r="H63" s="205">
        <f t="shared" si="21"/>
        <v>0</v>
      </c>
      <c r="I63" s="308"/>
      <c r="J63" s="204"/>
      <c r="K63" s="386">
        <f t="shared" si="22"/>
        <v>20975</v>
      </c>
      <c r="L63" s="200">
        <f t="shared" si="23"/>
        <v>0</v>
      </c>
      <c r="M63" s="384">
        <f t="shared" si="24"/>
        <v>20975</v>
      </c>
      <c r="N63" s="250"/>
      <c r="O63" s="250"/>
    </row>
    <row r="64" spans="1:15" ht="12.75">
      <c r="A64" s="201" t="str">
        <f t="shared" si="25"/>
        <v>3</v>
      </c>
      <c r="B64" s="202" t="str">
        <f t="shared" si="26"/>
        <v>33</v>
      </c>
      <c r="C64" s="202">
        <v>3399</v>
      </c>
      <c r="D64" s="203" t="s">
        <v>153</v>
      </c>
      <c r="E64" s="199">
        <f t="shared" si="20"/>
        <v>6766</v>
      </c>
      <c r="F64" s="308"/>
      <c r="G64" s="204">
        <v>6766</v>
      </c>
      <c r="H64" s="205">
        <f t="shared" si="21"/>
        <v>0</v>
      </c>
      <c r="I64" s="308"/>
      <c r="J64" s="204"/>
      <c r="K64" s="386">
        <f t="shared" si="22"/>
        <v>6766</v>
      </c>
      <c r="L64" s="200">
        <f t="shared" si="23"/>
        <v>0</v>
      </c>
      <c r="M64" s="384">
        <f t="shared" si="24"/>
        <v>6766</v>
      </c>
      <c r="N64" s="250"/>
      <c r="O64" s="250"/>
    </row>
    <row r="65" spans="1:15" ht="12.75">
      <c r="A65" s="206" t="s">
        <v>117</v>
      </c>
      <c r="B65" s="207"/>
      <c r="C65" s="208"/>
      <c r="D65" s="209"/>
      <c r="E65" s="210">
        <f aca="true" t="shared" si="27" ref="E65:J65">SUM(E51:E64)</f>
        <v>761952</v>
      </c>
      <c r="F65" s="211">
        <f t="shared" si="27"/>
        <v>710244</v>
      </c>
      <c r="G65" s="211">
        <f t="shared" si="27"/>
        <v>51708</v>
      </c>
      <c r="H65" s="210">
        <f t="shared" si="27"/>
        <v>89315</v>
      </c>
      <c r="I65" s="211">
        <f t="shared" si="27"/>
        <v>88387</v>
      </c>
      <c r="J65" s="211">
        <f t="shared" si="27"/>
        <v>928</v>
      </c>
      <c r="K65" s="388">
        <f>SUM(K51:K64)</f>
        <v>851267</v>
      </c>
      <c r="L65" s="211">
        <f>SUM(L51:L64)</f>
        <v>798631</v>
      </c>
      <c r="M65" s="383">
        <f>SUM(M51:M64)</f>
        <v>52636</v>
      </c>
      <c r="N65" s="250"/>
      <c r="O65" s="250"/>
    </row>
    <row r="66" spans="1:15" ht="12.75">
      <c r="A66" s="201"/>
      <c r="B66" s="228"/>
      <c r="C66" s="202"/>
      <c r="D66" s="203"/>
      <c r="E66" s="229"/>
      <c r="F66" s="312"/>
      <c r="G66" s="230"/>
      <c r="H66" s="229"/>
      <c r="I66" s="312"/>
      <c r="J66" s="230"/>
      <c r="K66" s="392"/>
      <c r="L66" s="312"/>
      <c r="M66" s="399"/>
      <c r="N66" s="250"/>
      <c r="O66" s="250"/>
    </row>
    <row r="67" spans="1:15" ht="12.75">
      <c r="A67" s="201">
        <v>3</v>
      </c>
      <c r="B67" s="202">
        <v>34</v>
      </c>
      <c r="C67" s="202">
        <v>3412</v>
      </c>
      <c r="D67" s="203" t="s">
        <v>290</v>
      </c>
      <c r="E67" s="199">
        <f>+F67+G67</f>
        <v>15771</v>
      </c>
      <c r="F67" s="308">
        <v>120</v>
      </c>
      <c r="G67" s="204">
        <v>15651</v>
      </c>
      <c r="H67" s="205">
        <f>+I67+J67</f>
        <v>68505</v>
      </c>
      <c r="I67" s="529">
        <v>19300</v>
      </c>
      <c r="J67" s="204">
        <v>49205</v>
      </c>
      <c r="K67" s="386">
        <f>+L67+M67</f>
        <v>84276</v>
      </c>
      <c r="L67" s="200">
        <f>+F67+I67</f>
        <v>19420</v>
      </c>
      <c r="M67" s="384">
        <f>+G67+J67</f>
        <v>64856</v>
      </c>
      <c r="N67" s="250"/>
      <c r="O67" s="250"/>
    </row>
    <row r="68" spans="1:15" ht="12.75">
      <c r="A68" s="201" t="str">
        <f>MID(C68,1,1)</f>
        <v>3</v>
      </c>
      <c r="B68" s="202" t="str">
        <f>MID(C68,1,2)</f>
        <v>34</v>
      </c>
      <c r="C68" s="202">
        <v>3419</v>
      </c>
      <c r="D68" s="203" t="s">
        <v>258</v>
      </c>
      <c r="E68" s="199">
        <f>+F68+G68</f>
        <v>155061</v>
      </c>
      <c r="F68" s="308">
        <v>151810</v>
      </c>
      <c r="G68" s="204">
        <v>3251</v>
      </c>
      <c r="H68" s="205">
        <f>+I68+J68</f>
        <v>1080</v>
      </c>
      <c r="I68" s="308">
        <v>180</v>
      </c>
      <c r="J68" s="204">
        <v>900</v>
      </c>
      <c r="K68" s="386">
        <f>+L68+M68</f>
        <v>156141</v>
      </c>
      <c r="L68" s="200">
        <f>+F68+I68</f>
        <v>151990</v>
      </c>
      <c r="M68" s="384">
        <f>+G68+J68</f>
        <v>4151</v>
      </c>
      <c r="N68" s="250"/>
      <c r="O68" s="250"/>
    </row>
    <row r="69" spans="1:15" ht="12.75">
      <c r="A69" s="201" t="str">
        <f>MID(C69,1,1)</f>
        <v>3</v>
      </c>
      <c r="B69" s="202" t="str">
        <f>MID(C69,1,2)</f>
        <v>34</v>
      </c>
      <c r="C69" s="202">
        <v>3421</v>
      </c>
      <c r="D69" s="203" t="s">
        <v>118</v>
      </c>
      <c r="E69" s="199">
        <f>+F69+G69</f>
        <v>20561</v>
      </c>
      <c r="F69" s="308">
        <v>13100</v>
      </c>
      <c r="G69" s="204">
        <v>7461</v>
      </c>
      <c r="H69" s="205">
        <f>+I69+J69</f>
        <v>17040</v>
      </c>
      <c r="I69" s="308">
        <v>5900</v>
      </c>
      <c r="J69" s="204">
        <v>11140</v>
      </c>
      <c r="K69" s="386">
        <f>+L69+M69</f>
        <v>37601</v>
      </c>
      <c r="L69" s="200">
        <f>+F69+I69</f>
        <v>19000</v>
      </c>
      <c r="M69" s="384">
        <f>+G69+J69</f>
        <v>18601</v>
      </c>
      <c r="N69" s="250"/>
      <c r="O69" s="250"/>
    </row>
    <row r="70" spans="1:15" ht="12.75">
      <c r="A70" s="201" t="str">
        <f>MID(C70,1,1)</f>
        <v>3</v>
      </c>
      <c r="B70" s="202" t="str">
        <f>MID(C70,1,2)</f>
        <v>34</v>
      </c>
      <c r="C70" s="202">
        <v>3429</v>
      </c>
      <c r="D70" s="203" t="s">
        <v>259</v>
      </c>
      <c r="E70" s="199">
        <f>+F70+G70</f>
        <v>1233</v>
      </c>
      <c r="F70" s="308">
        <v>64</v>
      </c>
      <c r="G70" s="204">
        <v>1169</v>
      </c>
      <c r="H70" s="205">
        <f>+I70+J70</f>
        <v>1000</v>
      </c>
      <c r="I70" s="308">
        <v>1000</v>
      </c>
      <c r="J70" s="204"/>
      <c r="K70" s="386">
        <f>+L70+M70</f>
        <v>2233</v>
      </c>
      <c r="L70" s="200">
        <f>+F70+I70</f>
        <v>1064</v>
      </c>
      <c r="M70" s="384">
        <f>+G70+J70</f>
        <v>1169</v>
      </c>
      <c r="N70" s="250"/>
      <c r="O70" s="250"/>
    </row>
    <row r="71" spans="1:15" ht="12.75">
      <c r="A71" s="206" t="s">
        <v>119</v>
      </c>
      <c r="B71" s="207"/>
      <c r="C71" s="208"/>
      <c r="D71" s="209"/>
      <c r="E71" s="210">
        <f aca="true" t="shared" si="28" ref="E71:M71">SUM(E67:E70)</f>
        <v>192626</v>
      </c>
      <c r="F71" s="211">
        <f t="shared" si="28"/>
        <v>165094</v>
      </c>
      <c r="G71" s="211">
        <f t="shared" si="28"/>
        <v>27532</v>
      </c>
      <c r="H71" s="210">
        <f t="shared" si="28"/>
        <v>87625</v>
      </c>
      <c r="I71" s="211">
        <f t="shared" si="28"/>
        <v>26380</v>
      </c>
      <c r="J71" s="211">
        <f t="shared" si="28"/>
        <v>61245</v>
      </c>
      <c r="K71" s="388">
        <f t="shared" si="28"/>
        <v>280251</v>
      </c>
      <c r="L71" s="211">
        <f t="shared" si="28"/>
        <v>191474</v>
      </c>
      <c r="M71" s="383">
        <f t="shared" si="28"/>
        <v>88777</v>
      </c>
      <c r="N71" s="250"/>
      <c r="O71" s="250"/>
    </row>
    <row r="72" spans="1:15" ht="12.75">
      <c r="A72" s="201"/>
      <c r="B72" s="228"/>
      <c r="C72" s="202"/>
      <c r="D72" s="203"/>
      <c r="E72" s="229"/>
      <c r="F72" s="312"/>
      <c r="G72" s="230"/>
      <c r="H72" s="229"/>
      <c r="I72" s="312"/>
      <c r="J72" s="230"/>
      <c r="K72" s="392"/>
      <c r="L72" s="312"/>
      <c r="M72" s="399"/>
      <c r="N72" s="250"/>
      <c r="O72" s="250"/>
    </row>
    <row r="73" spans="1:15" ht="12.75">
      <c r="A73" s="201" t="str">
        <f aca="true" t="shared" si="29" ref="A73:A79">MID(C73,1,1)</f>
        <v>3</v>
      </c>
      <c r="B73" s="202" t="str">
        <f aca="true" t="shared" si="30" ref="B73:B79">MID(C73,1,2)</f>
        <v>35</v>
      </c>
      <c r="C73" s="202">
        <v>3511</v>
      </c>
      <c r="D73" s="203" t="s">
        <v>154</v>
      </c>
      <c r="E73" s="199">
        <f aca="true" t="shared" si="31" ref="E73:E79">+F73+G73</f>
        <v>15244</v>
      </c>
      <c r="F73" s="308">
        <v>9316</v>
      </c>
      <c r="G73" s="204">
        <v>5928</v>
      </c>
      <c r="H73" s="205">
        <f aca="true" t="shared" si="32" ref="H73:H79">+I73+J73</f>
        <v>19567</v>
      </c>
      <c r="I73" s="308">
        <v>3515</v>
      </c>
      <c r="J73" s="204">
        <v>16052</v>
      </c>
      <c r="K73" s="386">
        <f aca="true" t="shared" si="33" ref="K73:K79">+L73+M73</f>
        <v>34811</v>
      </c>
      <c r="L73" s="200">
        <f aca="true" t="shared" si="34" ref="L73:L79">+F73+I73</f>
        <v>12831</v>
      </c>
      <c r="M73" s="384">
        <f aca="true" t="shared" si="35" ref="M73:M79">+G73+J73</f>
        <v>21980</v>
      </c>
      <c r="N73" s="250"/>
      <c r="O73" s="250"/>
    </row>
    <row r="74" spans="1:15" ht="12.75">
      <c r="A74" s="201" t="str">
        <f>MID(C74,1,1)</f>
        <v>3</v>
      </c>
      <c r="B74" s="202" t="str">
        <f>MID(C74,1,2)</f>
        <v>35</v>
      </c>
      <c r="C74" s="202">
        <v>3522</v>
      </c>
      <c r="D74" s="203" t="s">
        <v>373</v>
      </c>
      <c r="E74" s="199">
        <f t="shared" si="31"/>
        <v>53512</v>
      </c>
      <c r="F74" s="308">
        <v>53512</v>
      </c>
      <c r="G74" s="204"/>
      <c r="H74" s="205">
        <f t="shared" si="32"/>
        <v>0</v>
      </c>
      <c r="I74" s="308"/>
      <c r="J74" s="204"/>
      <c r="K74" s="386">
        <f t="shared" si="33"/>
        <v>53512</v>
      </c>
      <c r="L74" s="200">
        <f t="shared" si="34"/>
        <v>53512</v>
      </c>
      <c r="M74" s="384">
        <f t="shared" si="35"/>
        <v>0</v>
      </c>
      <c r="N74" s="250"/>
      <c r="O74" s="250"/>
    </row>
    <row r="75" spans="1:15" ht="12.75">
      <c r="A75" s="201" t="str">
        <f t="shared" si="29"/>
        <v>3</v>
      </c>
      <c r="B75" s="202" t="str">
        <f t="shared" si="30"/>
        <v>35</v>
      </c>
      <c r="C75" s="202">
        <v>3523</v>
      </c>
      <c r="D75" s="203" t="s">
        <v>155</v>
      </c>
      <c r="E75" s="199">
        <f t="shared" si="31"/>
        <v>10881</v>
      </c>
      <c r="F75" s="308">
        <v>10881</v>
      </c>
      <c r="G75" s="204"/>
      <c r="H75" s="205">
        <f t="shared" si="32"/>
        <v>0</v>
      </c>
      <c r="I75" s="308"/>
      <c r="J75" s="204"/>
      <c r="K75" s="386">
        <f t="shared" si="33"/>
        <v>10881</v>
      </c>
      <c r="L75" s="200">
        <f t="shared" si="34"/>
        <v>10881</v>
      </c>
      <c r="M75" s="384">
        <f t="shared" si="35"/>
        <v>0</v>
      </c>
      <c r="N75" s="250"/>
      <c r="O75" s="250"/>
    </row>
    <row r="76" spans="1:15" ht="12.75">
      <c r="A76" s="201" t="str">
        <f t="shared" si="29"/>
        <v>3</v>
      </c>
      <c r="B76" s="202" t="str">
        <f t="shared" si="30"/>
        <v>35</v>
      </c>
      <c r="C76" s="202">
        <v>3529</v>
      </c>
      <c r="D76" s="203" t="s">
        <v>260</v>
      </c>
      <c r="E76" s="199">
        <f t="shared" si="31"/>
        <v>40044</v>
      </c>
      <c r="F76" s="308">
        <v>40044</v>
      </c>
      <c r="G76" s="204"/>
      <c r="H76" s="205">
        <f t="shared" si="32"/>
        <v>0</v>
      </c>
      <c r="I76" s="308"/>
      <c r="J76" s="204"/>
      <c r="K76" s="386">
        <f t="shared" si="33"/>
        <v>40044</v>
      </c>
      <c r="L76" s="200">
        <f t="shared" si="34"/>
        <v>40044</v>
      </c>
      <c r="M76" s="384">
        <f t="shared" si="35"/>
        <v>0</v>
      </c>
      <c r="N76" s="250"/>
      <c r="O76" s="250"/>
    </row>
    <row r="77" spans="1:15" ht="12.75">
      <c r="A77" s="201" t="str">
        <f t="shared" si="29"/>
        <v>3</v>
      </c>
      <c r="B77" s="202" t="str">
        <f t="shared" si="30"/>
        <v>35</v>
      </c>
      <c r="C77" s="202">
        <v>3541</v>
      </c>
      <c r="D77" s="203" t="s">
        <v>232</v>
      </c>
      <c r="E77" s="199">
        <f t="shared" si="31"/>
        <v>5855</v>
      </c>
      <c r="F77" s="308">
        <v>5855</v>
      </c>
      <c r="G77" s="204"/>
      <c r="H77" s="205">
        <f t="shared" si="32"/>
        <v>0</v>
      </c>
      <c r="I77" s="308"/>
      <c r="J77" s="204"/>
      <c r="K77" s="386">
        <f t="shared" si="33"/>
        <v>5855</v>
      </c>
      <c r="L77" s="200">
        <f t="shared" si="34"/>
        <v>5855</v>
      </c>
      <c r="M77" s="384">
        <f t="shared" si="35"/>
        <v>0</v>
      </c>
      <c r="N77" s="250"/>
      <c r="O77" s="250"/>
    </row>
    <row r="78" spans="1:15" ht="12.75">
      <c r="A78" s="201" t="str">
        <f t="shared" si="29"/>
        <v>3</v>
      </c>
      <c r="B78" s="202" t="str">
        <f t="shared" si="30"/>
        <v>35</v>
      </c>
      <c r="C78" s="202">
        <v>3543</v>
      </c>
      <c r="D78" s="240" t="s">
        <v>395</v>
      </c>
      <c r="E78" s="199">
        <f t="shared" si="31"/>
        <v>10</v>
      </c>
      <c r="F78" s="308"/>
      <c r="G78" s="204">
        <v>10</v>
      </c>
      <c r="H78" s="205">
        <f t="shared" si="32"/>
        <v>0</v>
      </c>
      <c r="I78" s="308"/>
      <c r="J78" s="204"/>
      <c r="K78" s="386">
        <f t="shared" si="33"/>
        <v>10</v>
      </c>
      <c r="L78" s="200">
        <f t="shared" si="34"/>
        <v>0</v>
      </c>
      <c r="M78" s="384">
        <f t="shared" si="35"/>
        <v>10</v>
      </c>
      <c r="N78" s="250"/>
      <c r="O78" s="250"/>
    </row>
    <row r="79" spans="1:15" ht="12.75">
      <c r="A79" s="201" t="str">
        <f t="shared" si="29"/>
        <v>3</v>
      </c>
      <c r="B79" s="202" t="str">
        <f t="shared" si="30"/>
        <v>35</v>
      </c>
      <c r="C79" s="202">
        <v>3599</v>
      </c>
      <c r="D79" s="203" t="s">
        <v>261</v>
      </c>
      <c r="E79" s="199">
        <f t="shared" si="31"/>
        <v>7445</v>
      </c>
      <c r="F79" s="308">
        <v>7445</v>
      </c>
      <c r="G79" s="204"/>
      <c r="H79" s="205">
        <f t="shared" si="32"/>
        <v>800</v>
      </c>
      <c r="I79" s="308">
        <v>800</v>
      </c>
      <c r="J79" s="204"/>
      <c r="K79" s="386">
        <f t="shared" si="33"/>
        <v>8245</v>
      </c>
      <c r="L79" s="200">
        <f t="shared" si="34"/>
        <v>8245</v>
      </c>
      <c r="M79" s="384">
        <f t="shared" si="35"/>
        <v>0</v>
      </c>
      <c r="N79" s="250"/>
      <c r="O79" s="250"/>
    </row>
    <row r="80" spans="1:15" ht="12.75">
      <c r="A80" s="206" t="s">
        <v>120</v>
      </c>
      <c r="B80" s="207"/>
      <c r="C80" s="208"/>
      <c r="D80" s="209"/>
      <c r="E80" s="210">
        <f aca="true" t="shared" si="36" ref="E80:J80">SUM(E73:E79)</f>
        <v>132991</v>
      </c>
      <c r="F80" s="211">
        <f t="shared" si="36"/>
        <v>127053</v>
      </c>
      <c r="G80" s="211">
        <f t="shared" si="36"/>
        <v>5938</v>
      </c>
      <c r="H80" s="210">
        <f t="shared" si="36"/>
        <v>20367</v>
      </c>
      <c r="I80" s="211">
        <f t="shared" si="36"/>
        <v>4315</v>
      </c>
      <c r="J80" s="211">
        <f t="shared" si="36"/>
        <v>16052</v>
      </c>
      <c r="K80" s="388">
        <f>SUM(K73:K79)</f>
        <v>153358</v>
      </c>
      <c r="L80" s="211">
        <f>SUM(L73:L79)</f>
        <v>131368</v>
      </c>
      <c r="M80" s="383">
        <f>SUM(M73:M79)</f>
        <v>21990</v>
      </c>
      <c r="N80" s="250"/>
      <c r="O80" s="250"/>
    </row>
    <row r="81" spans="1:15" ht="12.75">
      <c r="A81" s="237"/>
      <c r="B81" s="238"/>
      <c r="C81" s="239"/>
      <c r="D81" s="240"/>
      <c r="E81" s="241"/>
      <c r="F81" s="230"/>
      <c r="G81" s="230"/>
      <c r="H81" s="241"/>
      <c r="I81" s="230"/>
      <c r="J81" s="230"/>
      <c r="K81" s="394"/>
      <c r="L81" s="230"/>
      <c r="M81" s="399"/>
      <c r="N81" s="250"/>
      <c r="O81" s="250"/>
    </row>
    <row r="82" spans="1:15" ht="12.75">
      <c r="A82" s="201" t="str">
        <f aca="true" t="shared" si="37" ref="A82:A91">MID(C82,1,1)</f>
        <v>3</v>
      </c>
      <c r="B82" s="202" t="str">
        <f aca="true" t="shared" si="38" ref="B82:B91">MID(C82,1,2)</f>
        <v>36</v>
      </c>
      <c r="C82" s="202">
        <v>3612</v>
      </c>
      <c r="D82" s="203" t="s">
        <v>177</v>
      </c>
      <c r="E82" s="199">
        <f aca="true" t="shared" si="39" ref="E82:E91">+F82+G82</f>
        <v>486991</v>
      </c>
      <c r="F82" s="308">
        <v>395210</v>
      </c>
      <c r="G82" s="204">
        <v>91781</v>
      </c>
      <c r="H82" s="205">
        <f aca="true" t="shared" si="40" ref="H82:H91">+I82+J82</f>
        <v>843556</v>
      </c>
      <c r="I82" s="308">
        <v>172461</v>
      </c>
      <c r="J82" s="204">
        <v>671095</v>
      </c>
      <c r="K82" s="386">
        <f aca="true" t="shared" si="41" ref="K82:K91">+L82+M82</f>
        <v>1330547</v>
      </c>
      <c r="L82" s="200">
        <f aca="true" t="shared" si="42" ref="L82:L91">+F82+I82</f>
        <v>567671</v>
      </c>
      <c r="M82" s="384">
        <f aca="true" t="shared" si="43" ref="M82:M91">+G82+J82</f>
        <v>762876</v>
      </c>
      <c r="N82" s="250"/>
      <c r="O82" s="250"/>
    </row>
    <row r="83" spans="1:15" ht="12.75">
      <c r="A83" s="201" t="str">
        <f>MID(C83,1,1)</f>
        <v>3</v>
      </c>
      <c r="B83" s="202" t="str">
        <f>MID(C83,1,2)</f>
        <v>36</v>
      </c>
      <c r="C83" s="202">
        <v>3613</v>
      </c>
      <c r="D83" s="203" t="s">
        <v>262</v>
      </c>
      <c r="E83" s="199">
        <f t="shared" si="39"/>
        <v>14961</v>
      </c>
      <c r="F83" s="308"/>
      <c r="G83" s="204">
        <v>14961</v>
      </c>
      <c r="H83" s="205">
        <f t="shared" si="40"/>
        <v>6627</v>
      </c>
      <c r="I83" s="308"/>
      <c r="J83" s="204">
        <v>6627</v>
      </c>
      <c r="K83" s="386">
        <f t="shared" si="41"/>
        <v>21588</v>
      </c>
      <c r="L83" s="200">
        <f t="shared" si="42"/>
        <v>0</v>
      </c>
      <c r="M83" s="384">
        <f t="shared" si="43"/>
        <v>21588</v>
      </c>
      <c r="N83" s="250"/>
      <c r="O83" s="250"/>
    </row>
    <row r="84" spans="1:15" ht="12.75">
      <c r="A84" s="201" t="str">
        <f t="shared" si="37"/>
        <v>3</v>
      </c>
      <c r="B84" s="202" t="str">
        <f t="shared" si="38"/>
        <v>36</v>
      </c>
      <c r="C84" s="202">
        <v>3619</v>
      </c>
      <c r="D84" s="203" t="s">
        <v>344</v>
      </c>
      <c r="E84" s="199">
        <f t="shared" si="39"/>
        <v>47193</v>
      </c>
      <c r="F84" s="308">
        <v>47193</v>
      </c>
      <c r="G84" s="204"/>
      <c r="H84" s="205">
        <f t="shared" si="40"/>
        <v>0</v>
      </c>
      <c r="I84" s="308"/>
      <c r="J84" s="204"/>
      <c r="K84" s="386">
        <f t="shared" si="41"/>
        <v>47193</v>
      </c>
      <c r="L84" s="200">
        <f t="shared" si="42"/>
        <v>47193</v>
      </c>
      <c r="M84" s="384">
        <f t="shared" si="43"/>
        <v>0</v>
      </c>
      <c r="N84" s="250"/>
      <c r="O84" s="250"/>
    </row>
    <row r="85" spans="1:15" ht="12.75">
      <c r="A85" s="201" t="str">
        <f t="shared" si="37"/>
        <v>3</v>
      </c>
      <c r="B85" s="202" t="str">
        <f t="shared" si="38"/>
        <v>36</v>
      </c>
      <c r="C85" s="202">
        <v>3631</v>
      </c>
      <c r="D85" s="203" t="s">
        <v>156</v>
      </c>
      <c r="E85" s="199">
        <f t="shared" si="39"/>
        <v>139397</v>
      </c>
      <c r="F85" s="308">
        <v>138942</v>
      </c>
      <c r="G85" s="204">
        <v>455</v>
      </c>
      <c r="H85" s="205">
        <f t="shared" si="40"/>
        <v>180</v>
      </c>
      <c r="I85" s="308"/>
      <c r="J85" s="204">
        <v>180</v>
      </c>
      <c r="K85" s="386">
        <f t="shared" si="41"/>
        <v>139577</v>
      </c>
      <c r="L85" s="200">
        <f t="shared" si="42"/>
        <v>138942</v>
      </c>
      <c r="M85" s="384">
        <f t="shared" si="43"/>
        <v>635</v>
      </c>
      <c r="N85" s="250"/>
      <c r="O85" s="250"/>
    </row>
    <row r="86" spans="1:15" ht="12.75">
      <c r="A86" s="201" t="str">
        <f t="shared" si="37"/>
        <v>3</v>
      </c>
      <c r="B86" s="202" t="str">
        <f t="shared" si="38"/>
        <v>36</v>
      </c>
      <c r="C86" s="202">
        <v>3632</v>
      </c>
      <c r="D86" s="203" t="s">
        <v>157</v>
      </c>
      <c r="E86" s="199">
        <f t="shared" si="39"/>
        <v>25803</v>
      </c>
      <c r="F86" s="308">
        <v>24752</v>
      </c>
      <c r="G86" s="204">
        <v>1051</v>
      </c>
      <c r="H86" s="205">
        <f t="shared" si="40"/>
        <v>0</v>
      </c>
      <c r="I86" s="308"/>
      <c r="J86" s="204"/>
      <c r="K86" s="386">
        <f t="shared" si="41"/>
        <v>25803</v>
      </c>
      <c r="L86" s="200">
        <f t="shared" si="42"/>
        <v>24752</v>
      </c>
      <c r="M86" s="384">
        <f t="shared" si="43"/>
        <v>1051</v>
      </c>
      <c r="N86" s="250"/>
      <c r="O86" s="250"/>
    </row>
    <row r="87" spans="1:15" ht="12.75">
      <c r="A87" s="201" t="str">
        <f t="shared" si="37"/>
        <v>3</v>
      </c>
      <c r="B87" s="202" t="str">
        <f t="shared" si="38"/>
        <v>36</v>
      </c>
      <c r="C87" s="202">
        <v>3633</v>
      </c>
      <c r="D87" s="203" t="s">
        <v>263</v>
      </c>
      <c r="E87" s="199">
        <f t="shared" si="39"/>
        <v>18829</v>
      </c>
      <c r="F87" s="308">
        <v>18791</v>
      </c>
      <c r="G87" s="204">
        <v>38</v>
      </c>
      <c r="H87" s="205">
        <f t="shared" si="40"/>
        <v>0</v>
      </c>
      <c r="I87" s="308"/>
      <c r="J87" s="204"/>
      <c r="K87" s="386">
        <f t="shared" si="41"/>
        <v>18829</v>
      </c>
      <c r="L87" s="200">
        <f t="shared" si="42"/>
        <v>18791</v>
      </c>
      <c r="M87" s="384">
        <f t="shared" si="43"/>
        <v>38</v>
      </c>
      <c r="N87" s="250"/>
      <c r="O87" s="250"/>
    </row>
    <row r="88" spans="1:15" ht="12.75">
      <c r="A88" s="201" t="str">
        <f t="shared" si="37"/>
        <v>3</v>
      </c>
      <c r="B88" s="202" t="str">
        <f t="shared" si="38"/>
        <v>36</v>
      </c>
      <c r="C88" s="202">
        <v>3635</v>
      </c>
      <c r="D88" s="203" t="s">
        <v>158</v>
      </c>
      <c r="E88" s="199">
        <f t="shared" si="39"/>
        <v>8734</v>
      </c>
      <c r="F88" s="308">
        <v>8454</v>
      </c>
      <c r="G88" s="204">
        <v>280</v>
      </c>
      <c r="H88" s="205">
        <f t="shared" si="40"/>
        <v>0</v>
      </c>
      <c r="I88" s="308"/>
      <c r="J88" s="204"/>
      <c r="K88" s="386">
        <f t="shared" si="41"/>
        <v>8734</v>
      </c>
      <c r="L88" s="200">
        <f t="shared" si="42"/>
        <v>8454</v>
      </c>
      <c r="M88" s="384">
        <f t="shared" si="43"/>
        <v>280</v>
      </c>
      <c r="N88" s="250"/>
      <c r="O88" s="250"/>
    </row>
    <row r="89" spans="1:15" ht="12.75">
      <c r="A89" s="201" t="str">
        <f t="shared" si="37"/>
        <v>3</v>
      </c>
      <c r="B89" s="202" t="str">
        <f t="shared" si="38"/>
        <v>36</v>
      </c>
      <c r="C89" s="202">
        <v>3636</v>
      </c>
      <c r="D89" s="203" t="s">
        <v>264</v>
      </c>
      <c r="E89" s="199">
        <f t="shared" si="39"/>
        <v>16727</v>
      </c>
      <c r="F89" s="308">
        <v>16727</v>
      </c>
      <c r="G89" s="204"/>
      <c r="H89" s="205">
        <f t="shared" si="40"/>
        <v>0</v>
      </c>
      <c r="I89" s="308"/>
      <c r="J89" s="204"/>
      <c r="K89" s="386">
        <f t="shared" si="41"/>
        <v>16727</v>
      </c>
      <c r="L89" s="200">
        <f t="shared" si="42"/>
        <v>16727</v>
      </c>
      <c r="M89" s="384">
        <f t="shared" si="43"/>
        <v>0</v>
      </c>
      <c r="N89" s="250"/>
      <c r="O89" s="250"/>
    </row>
    <row r="90" spans="1:15" ht="12.75">
      <c r="A90" s="201" t="str">
        <f t="shared" si="37"/>
        <v>3</v>
      </c>
      <c r="B90" s="202" t="str">
        <f t="shared" si="38"/>
        <v>36</v>
      </c>
      <c r="C90" s="202">
        <v>3639</v>
      </c>
      <c r="D90" s="203" t="s">
        <v>159</v>
      </c>
      <c r="E90" s="199">
        <f t="shared" si="39"/>
        <v>128648</v>
      </c>
      <c r="F90" s="308">
        <v>117916</v>
      </c>
      <c r="G90" s="204">
        <v>10732</v>
      </c>
      <c r="H90" s="205">
        <f t="shared" si="40"/>
        <v>269914</v>
      </c>
      <c r="I90" s="308">
        <v>255117</v>
      </c>
      <c r="J90" s="204">
        <v>14797</v>
      </c>
      <c r="K90" s="386">
        <f t="shared" si="41"/>
        <v>398562</v>
      </c>
      <c r="L90" s="200">
        <f t="shared" si="42"/>
        <v>373033</v>
      </c>
      <c r="M90" s="384">
        <f t="shared" si="43"/>
        <v>25529</v>
      </c>
      <c r="N90" s="250"/>
      <c r="O90" s="250"/>
    </row>
    <row r="91" spans="1:15" ht="12.75">
      <c r="A91" s="201" t="str">
        <f t="shared" si="37"/>
        <v>3</v>
      </c>
      <c r="B91" s="202" t="str">
        <f t="shared" si="38"/>
        <v>36</v>
      </c>
      <c r="C91" s="202">
        <v>3699</v>
      </c>
      <c r="D91" s="203" t="s">
        <v>278</v>
      </c>
      <c r="E91" s="199">
        <f t="shared" si="39"/>
        <v>4730</v>
      </c>
      <c r="F91" s="308">
        <v>4160</v>
      </c>
      <c r="G91" s="204">
        <v>570</v>
      </c>
      <c r="H91" s="205">
        <f t="shared" si="40"/>
        <v>1900</v>
      </c>
      <c r="I91" s="308">
        <v>1900</v>
      </c>
      <c r="J91" s="204"/>
      <c r="K91" s="386">
        <f t="shared" si="41"/>
        <v>6630</v>
      </c>
      <c r="L91" s="200">
        <f t="shared" si="42"/>
        <v>6060</v>
      </c>
      <c r="M91" s="384">
        <f t="shared" si="43"/>
        <v>570</v>
      </c>
      <c r="N91" s="250"/>
      <c r="O91" s="250"/>
    </row>
    <row r="92" spans="1:15" ht="12.75">
      <c r="A92" s="206" t="s">
        <v>123</v>
      </c>
      <c r="B92" s="207"/>
      <c r="C92" s="208"/>
      <c r="D92" s="209"/>
      <c r="E92" s="210">
        <f aca="true" t="shared" si="44" ref="E92:J92">SUM(E82:E91)</f>
        <v>892013</v>
      </c>
      <c r="F92" s="211">
        <f t="shared" si="44"/>
        <v>772145</v>
      </c>
      <c r="G92" s="211">
        <f t="shared" si="44"/>
        <v>119868</v>
      </c>
      <c r="H92" s="210">
        <f t="shared" si="44"/>
        <v>1122177</v>
      </c>
      <c r="I92" s="211">
        <f t="shared" si="44"/>
        <v>429478</v>
      </c>
      <c r="J92" s="211">
        <f t="shared" si="44"/>
        <v>692699</v>
      </c>
      <c r="K92" s="388">
        <f>SUM(K82:K91)</f>
        <v>2014190</v>
      </c>
      <c r="L92" s="211">
        <f>SUM(L82:L91)</f>
        <v>1201623</v>
      </c>
      <c r="M92" s="383">
        <f>SUM(M82:M91)</f>
        <v>812567</v>
      </c>
      <c r="N92" s="250"/>
      <c r="O92" s="250"/>
    </row>
    <row r="93" spans="1:15" ht="12.75">
      <c r="A93" s="201"/>
      <c r="B93" s="228"/>
      <c r="C93" s="202"/>
      <c r="D93" s="203"/>
      <c r="E93" s="229"/>
      <c r="F93" s="312"/>
      <c r="G93" s="230"/>
      <c r="H93" s="229"/>
      <c r="I93" s="312"/>
      <c r="J93" s="230"/>
      <c r="K93" s="392"/>
      <c r="L93" s="312"/>
      <c r="M93" s="399"/>
      <c r="N93" s="250"/>
      <c r="O93" s="250"/>
    </row>
    <row r="94" spans="1:15" ht="12.75">
      <c r="A94" s="201" t="str">
        <f aca="true" t="shared" si="45" ref="A94:A108">MID(C94,1,1)</f>
        <v>3</v>
      </c>
      <c r="B94" s="202" t="str">
        <f aca="true" t="shared" si="46" ref="B94:B108">MID(C94,1,2)</f>
        <v>37</v>
      </c>
      <c r="C94" s="202">
        <v>3716</v>
      </c>
      <c r="D94" s="203" t="s">
        <v>160</v>
      </c>
      <c r="E94" s="199">
        <f aca="true" t="shared" si="47" ref="E94:E108">+F94+G94</f>
        <v>2825</v>
      </c>
      <c r="F94" s="308">
        <v>2825</v>
      </c>
      <c r="G94" s="204"/>
      <c r="H94" s="205">
        <f aca="true" t="shared" si="48" ref="H94:H108">+I94+J94</f>
        <v>7095</v>
      </c>
      <c r="I94" s="308">
        <v>7095</v>
      </c>
      <c r="J94" s="204"/>
      <c r="K94" s="386">
        <f aca="true" t="shared" si="49" ref="K94:K108">+L94+M94</f>
        <v>9920</v>
      </c>
      <c r="L94" s="200">
        <f aca="true" t="shared" si="50" ref="L94:L108">+F94+I94</f>
        <v>9920</v>
      </c>
      <c r="M94" s="384">
        <f aca="true" t="shared" si="51" ref="M94:M108">+G94+J94</f>
        <v>0</v>
      </c>
      <c r="N94" s="250"/>
      <c r="O94" s="250"/>
    </row>
    <row r="95" spans="1:15" ht="12.75">
      <c r="A95" s="201" t="str">
        <f>MID(C95,1,1)</f>
        <v>3</v>
      </c>
      <c r="B95" s="202" t="str">
        <f>MID(C95,1,2)</f>
        <v>37</v>
      </c>
      <c r="C95" s="202">
        <v>3722</v>
      </c>
      <c r="D95" s="203" t="s">
        <v>161</v>
      </c>
      <c r="E95" s="199">
        <f t="shared" si="47"/>
        <v>202800</v>
      </c>
      <c r="F95" s="308">
        <v>193226</v>
      </c>
      <c r="G95" s="204">
        <v>9574</v>
      </c>
      <c r="H95" s="205">
        <f t="shared" si="48"/>
        <v>0</v>
      </c>
      <c r="I95" s="308"/>
      <c r="J95" s="204"/>
      <c r="K95" s="386">
        <f t="shared" si="49"/>
        <v>202800</v>
      </c>
      <c r="L95" s="200">
        <f t="shared" si="50"/>
        <v>193226</v>
      </c>
      <c r="M95" s="384">
        <f t="shared" si="51"/>
        <v>9574</v>
      </c>
      <c r="N95" s="250"/>
      <c r="O95" s="250"/>
    </row>
    <row r="96" spans="1:15" ht="12.75">
      <c r="A96" s="201" t="str">
        <f>MID(C96,1,1)</f>
        <v>3</v>
      </c>
      <c r="B96" s="202" t="str">
        <f>MID(C96,1,2)</f>
        <v>37</v>
      </c>
      <c r="C96" s="202">
        <v>3723</v>
      </c>
      <c r="D96" s="240" t="s">
        <v>396</v>
      </c>
      <c r="E96" s="199">
        <f t="shared" si="47"/>
        <v>20</v>
      </c>
      <c r="F96" s="308"/>
      <c r="G96" s="204">
        <v>20</v>
      </c>
      <c r="H96" s="205">
        <f t="shared" si="48"/>
        <v>0</v>
      </c>
      <c r="I96" s="308"/>
      <c r="J96" s="204"/>
      <c r="K96" s="386">
        <f t="shared" si="49"/>
        <v>20</v>
      </c>
      <c r="L96" s="200">
        <f t="shared" si="50"/>
        <v>0</v>
      </c>
      <c r="M96" s="384">
        <f t="shared" si="51"/>
        <v>20</v>
      </c>
      <c r="N96" s="250"/>
      <c r="O96" s="250"/>
    </row>
    <row r="97" spans="1:15" ht="12.75">
      <c r="A97" s="201" t="str">
        <f>MID(C97,1,1)</f>
        <v>3</v>
      </c>
      <c r="B97" s="202" t="str">
        <f>MID(C97,1,2)</f>
        <v>37</v>
      </c>
      <c r="C97" s="202">
        <v>3725</v>
      </c>
      <c r="D97" s="203" t="s">
        <v>162</v>
      </c>
      <c r="E97" s="199">
        <f t="shared" si="47"/>
        <v>138624</v>
      </c>
      <c r="F97" s="308">
        <v>137124</v>
      </c>
      <c r="G97" s="204">
        <v>1500</v>
      </c>
      <c r="H97" s="205">
        <f t="shared" si="48"/>
        <v>4000</v>
      </c>
      <c r="I97" s="308">
        <v>4000</v>
      </c>
      <c r="J97" s="204"/>
      <c r="K97" s="386">
        <f t="shared" si="49"/>
        <v>142624</v>
      </c>
      <c r="L97" s="200">
        <f t="shared" si="50"/>
        <v>141124</v>
      </c>
      <c r="M97" s="384">
        <f t="shared" si="51"/>
        <v>1500</v>
      </c>
      <c r="N97" s="250"/>
      <c r="O97" s="250"/>
    </row>
    <row r="98" spans="1:15" ht="12.75">
      <c r="A98" s="201" t="str">
        <f>MID(C98,1,1)</f>
        <v>3</v>
      </c>
      <c r="B98" s="202" t="str">
        <f>MID(C98,1,2)</f>
        <v>37</v>
      </c>
      <c r="C98" s="202">
        <v>3727</v>
      </c>
      <c r="D98" s="203" t="s">
        <v>372</v>
      </c>
      <c r="E98" s="199">
        <f t="shared" si="47"/>
        <v>776</v>
      </c>
      <c r="F98" s="308">
        <v>776</v>
      </c>
      <c r="G98" s="204"/>
      <c r="H98" s="205">
        <f t="shared" si="48"/>
        <v>0</v>
      </c>
      <c r="I98" s="308"/>
      <c r="J98" s="204"/>
      <c r="K98" s="386">
        <f t="shared" si="49"/>
        <v>776</v>
      </c>
      <c r="L98" s="200">
        <f t="shared" si="50"/>
        <v>776</v>
      </c>
      <c r="M98" s="384">
        <f t="shared" si="51"/>
        <v>0</v>
      </c>
      <c r="N98" s="250"/>
      <c r="O98" s="250"/>
    </row>
    <row r="99" spans="1:15" ht="12.75">
      <c r="A99" s="201" t="str">
        <f t="shared" si="45"/>
        <v>3</v>
      </c>
      <c r="B99" s="202" t="str">
        <f t="shared" si="46"/>
        <v>37</v>
      </c>
      <c r="C99" s="202">
        <v>3729</v>
      </c>
      <c r="D99" s="203" t="s">
        <v>265</v>
      </c>
      <c r="E99" s="199">
        <f t="shared" si="47"/>
        <v>5643</v>
      </c>
      <c r="F99" s="308">
        <v>2000</v>
      </c>
      <c r="G99" s="204">
        <v>3643</v>
      </c>
      <c r="H99" s="205">
        <f t="shared" si="48"/>
        <v>0</v>
      </c>
      <c r="I99" s="308"/>
      <c r="J99" s="204"/>
      <c r="K99" s="386">
        <f t="shared" si="49"/>
        <v>5643</v>
      </c>
      <c r="L99" s="200">
        <f t="shared" si="50"/>
        <v>2000</v>
      </c>
      <c r="M99" s="384">
        <f t="shared" si="51"/>
        <v>3643</v>
      </c>
      <c r="N99" s="250"/>
      <c r="O99" s="250"/>
    </row>
    <row r="100" spans="1:15" ht="12.75">
      <c r="A100" s="201" t="str">
        <f t="shared" si="45"/>
        <v>3</v>
      </c>
      <c r="B100" s="202" t="str">
        <f t="shared" si="46"/>
        <v>37</v>
      </c>
      <c r="C100" s="202">
        <v>3733</v>
      </c>
      <c r="D100" s="203" t="s">
        <v>163</v>
      </c>
      <c r="E100" s="199">
        <f t="shared" si="47"/>
        <v>642</v>
      </c>
      <c r="F100" s="308">
        <v>642</v>
      </c>
      <c r="G100" s="204"/>
      <c r="H100" s="205">
        <f t="shared" si="48"/>
        <v>0</v>
      </c>
      <c r="I100" s="308"/>
      <c r="J100" s="204"/>
      <c r="K100" s="386">
        <f t="shared" si="49"/>
        <v>642</v>
      </c>
      <c r="L100" s="200">
        <f t="shared" si="50"/>
        <v>642</v>
      </c>
      <c r="M100" s="384">
        <f t="shared" si="51"/>
        <v>0</v>
      </c>
      <c r="N100" s="250"/>
      <c r="O100" s="250"/>
    </row>
    <row r="101" spans="1:15" ht="12.75">
      <c r="A101" s="201" t="str">
        <f t="shared" si="45"/>
        <v>3</v>
      </c>
      <c r="B101" s="202" t="str">
        <f t="shared" si="46"/>
        <v>37</v>
      </c>
      <c r="C101" s="202">
        <v>3739</v>
      </c>
      <c r="D101" s="203" t="s">
        <v>266</v>
      </c>
      <c r="E101" s="199">
        <f t="shared" si="47"/>
        <v>1160</v>
      </c>
      <c r="F101" s="308">
        <v>1160</v>
      </c>
      <c r="G101" s="204"/>
      <c r="H101" s="205">
        <f t="shared" si="48"/>
        <v>0</v>
      </c>
      <c r="I101" s="308"/>
      <c r="J101" s="204"/>
      <c r="K101" s="386">
        <f t="shared" si="49"/>
        <v>1160</v>
      </c>
      <c r="L101" s="200">
        <f t="shared" si="50"/>
        <v>1160</v>
      </c>
      <c r="M101" s="384">
        <f t="shared" si="51"/>
        <v>0</v>
      </c>
      <c r="N101" s="250"/>
      <c r="O101" s="250"/>
    </row>
    <row r="102" spans="1:15" ht="12.75">
      <c r="A102" s="201" t="str">
        <f t="shared" si="45"/>
        <v>3</v>
      </c>
      <c r="B102" s="202" t="str">
        <f t="shared" si="46"/>
        <v>37</v>
      </c>
      <c r="C102" s="202">
        <v>3741</v>
      </c>
      <c r="D102" s="203" t="s">
        <v>164</v>
      </c>
      <c r="E102" s="199">
        <f t="shared" si="47"/>
        <v>34169</v>
      </c>
      <c r="F102" s="308">
        <v>34169</v>
      </c>
      <c r="G102" s="204"/>
      <c r="H102" s="205">
        <f t="shared" si="48"/>
        <v>24000</v>
      </c>
      <c r="I102" s="308">
        <v>24000</v>
      </c>
      <c r="J102" s="204"/>
      <c r="K102" s="386">
        <f t="shared" si="49"/>
        <v>58169</v>
      </c>
      <c r="L102" s="200">
        <f t="shared" si="50"/>
        <v>58169</v>
      </c>
      <c r="M102" s="384">
        <f t="shared" si="51"/>
        <v>0</v>
      </c>
      <c r="N102" s="250"/>
      <c r="O102" s="250"/>
    </row>
    <row r="103" spans="1:15" ht="12.75">
      <c r="A103" s="201" t="str">
        <f t="shared" si="45"/>
        <v>3</v>
      </c>
      <c r="B103" s="202" t="str">
        <f t="shared" si="46"/>
        <v>37</v>
      </c>
      <c r="C103" s="202">
        <v>3742</v>
      </c>
      <c r="D103" s="203" t="s">
        <v>165</v>
      </c>
      <c r="E103" s="199">
        <f t="shared" si="47"/>
        <v>730</v>
      </c>
      <c r="F103" s="308">
        <v>730</v>
      </c>
      <c r="G103" s="204"/>
      <c r="H103" s="205">
        <f t="shared" si="48"/>
        <v>0</v>
      </c>
      <c r="I103" s="308"/>
      <c r="J103" s="204"/>
      <c r="K103" s="386">
        <f t="shared" si="49"/>
        <v>730</v>
      </c>
      <c r="L103" s="200">
        <f t="shared" si="50"/>
        <v>730</v>
      </c>
      <c r="M103" s="384">
        <f t="shared" si="51"/>
        <v>0</v>
      </c>
      <c r="N103" s="250"/>
      <c r="O103" s="250"/>
    </row>
    <row r="104" spans="1:15" ht="12.75">
      <c r="A104" s="201" t="str">
        <f>MID(C104,1,1)</f>
        <v>3</v>
      </c>
      <c r="B104" s="202" t="str">
        <f>MID(C104,1,2)</f>
        <v>37</v>
      </c>
      <c r="C104" s="202">
        <v>3743</v>
      </c>
      <c r="D104" s="203" t="s">
        <v>401</v>
      </c>
      <c r="E104" s="205">
        <f>+F104+G104</f>
        <v>0</v>
      </c>
      <c r="F104" s="308"/>
      <c r="G104" s="204"/>
      <c r="H104" s="205">
        <f t="shared" si="48"/>
        <v>200</v>
      </c>
      <c r="I104" s="308"/>
      <c r="J104" s="204">
        <v>200</v>
      </c>
      <c r="K104" s="386">
        <f t="shared" si="49"/>
        <v>200</v>
      </c>
      <c r="L104" s="200">
        <f t="shared" si="50"/>
        <v>0</v>
      </c>
      <c r="M104" s="384">
        <f t="shared" si="51"/>
        <v>200</v>
      </c>
      <c r="N104" s="250"/>
      <c r="O104" s="250"/>
    </row>
    <row r="105" spans="1:15" ht="12.75">
      <c r="A105" s="201" t="str">
        <f t="shared" si="45"/>
        <v>3</v>
      </c>
      <c r="B105" s="202" t="str">
        <f t="shared" si="46"/>
        <v>37</v>
      </c>
      <c r="C105" s="202">
        <v>3744</v>
      </c>
      <c r="D105" s="203" t="s">
        <v>166</v>
      </c>
      <c r="E105" s="199">
        <f t="shared" si="47"/>
        <v>396</v>
      </c>
      <c r="F105" s="308">
        <v>396</v>
      </c>
      <c r="G105" s="204"/>
      <c r="H105" s="205">
        <f t="shared" si="48"/>
        <v>0</v>
      </c>
      <c r="I105" s="308"/>
      <c r="J105" s="204"/>
      <c r="K105" s="386">
        <f t="shared" si="49"/>
        <v>396</v>
      </c>
      <c r="L105" s="200">
        <f t="shared" si="50"/>
        <v>396</v>
      </c>
      <c r="M105" s="384">
        <f t="shared" si="51"/>
        <v>0</v>
      </c>
      <c r="N105" s="250"/>
      <c r="O105" s="250"/>
    </row>
    <row r="106" spans="1:15" ht="12.75">
      <c r="A106" s="201" t="str">
        <f t="shared" si="45"/>
        <v>3</v>
      </c>
      <c r="B106" s="202" t="str">
        <f t="shared" si="46"/>
        <v>37</v>
      </c>
      <c r="C106" s="202">
        <v>3745</v>
      </c>
      <c r="D106" s="203" t="s">
        <v>167</v>
      </c>
      <c r="E106" s="199">
        <f t="shared" si="47"/>
        <v>172594</v>
      </c>
      <c r="F106" s="308">
        <v>42366</v>
      </c>
      <c r="G106" s="204">
        <v>130228</v>
      </c>
      <c r="H106" s="205">
        <f t="shared" si="48"/>
        <v>55436</v>
      </c>
      <c r="I106" s="308">
        <v>52606</v>
      </c>
      <c r="J106" s="204">
        <v>2830</v>
      </c>
      <c r="K106" s="386">
        <f t="shared" si="49"/>
        <v>228030</v>
      </c>
      <c r="L106" s="200">
        <f t="shared" si="50"/>
        <v>94972</v>
      </c>
      <c r="M106" s="384">
        <f t="shared" si="51"/>
        <v>133058</v>
      </c>
      <c r="N106" s="250"/>
      <c r="O106" s="250"/>
    </row>
    <row r="107" spans="1:15" ht="12.75">
      <c r="A107" s="201" t="str">
        <f t="shared" si="45"/>
        <v>3</v>
      </c>
      <c r="B107" s="202" t="str">
        <f t="shared" si="46"/>
        <v>37</v>
      </c>
      <c r="C107" s="202">
        <v>3749</v>
      </c>
      <c r="D107" s="203" t="s">
        <v>125</v>
      </c>
      <c r="E107" s="199">
        <f t="shared" si="47"/>
        <v>350</v>
      </c>
      <c r="F107" s="308"/>
      <c r="G107" s="204">
        <v>350</v>
      </c>
      <c r="H107" s="205">
        <f t="shared" si="48"/>
        <v>0</v>
      </c>
      <c r="I107" s="308"/>
      <c r="J107" s="204"/>
      <c r="K107" s="386">
        <f t="shared" si="49"/>
        <v>350</v>
      </c>
      <c r="L107" s="200">
        <f t="shared" si="50"/>
        <v>0</v>
      </c>
      <c r="M107" s="384">
        <f t="shared" si="51"/>
        <v>350</v>
      </c>
      <c r="N107" s="250"/>
      <c r="O107" s="250"/>
    </row>
    <row r="108" spans="1:15" ht="12.75">
      <c r="A108" s="201" t="str">
        <f t="shared" si="45"/>
        <v>3</v>
      </c>
      <c r="B108" s="202" t="str">
        <f t="shared" si="46"/>
        <v>37</v>
      </c>
      <c r="C108" s="202">
        <v>3792</v>
      </c>
      <c r="D108" s="203" t="s">
        <v>168</v>
      </c>
      <c r="E108" s="199">
        <f t="shared" si="47"/>
        <v>2023</v>
      </c>
      <c r="F108" s="308">
        <v>2018</v>
      </c>
      <c r="G108" s="204">
        <v>5</v>
      </c>
      <c r="H108" s="205">
        <f t="shared" si="48"/>
        <v>27000</v>
      </c>
      <c r="I108" s="308">
        <v>27000</v>
      </c>
      <c r="J108" s="204"/>
      <c r="K108" s="386">
        <f t="shared" si="49"/>
        <v>29023</v>
      </c>
      <c r="L108" s="200">
        <f t="shared" si="50"/>
        <v>29018</v>
      </c>
      <c r="M108" s="384">
        <f t="shared" si="51"/>
        <v>5</v>
      </c>
      <c r="N108" s="250"/>
      <c r="O108" s="250"/>
    </row>
    <row r="109" spans="1:15" ht="12.75">
      <c r="A109" s="206" t="s">
        <v>126</v>
      </c>
      <c r="B109" s="207"/>
      <c r="C109" s="208"/>
      <c r="D109" s="209"/>
      <c r="E109" s="210">
        <f>SUM(E94:E108)</f>
        <v>562752</v>
      </c>
      <c r="F109" s="211">
        <f>SUM(F94:F108)</f>
        <v>417432</v>
      </c>
      <c r="G109" s="211">
        <f>SUM(G94:G108)</f>
        <v>145320</v>
      </c>
      <c r="H109" s="210">
        <f>SUM(H94:H108)</f>
        <v>117731</v>
      </c>
      <c r="I109" s="211">
        <f>SUM(I94:I108)</f>
        <v>114701</v>
      </c>
      <c r="J109" s="211">
        <f>SUM(J95:J108)</f>
        <v>3030</v>
      </c>
      <c r="K109" s="388">
        <f>SUM(K94:K108)</f>
        <v>680483</v>
      </c>
      <c r="L109" s="211">
        <f>SUM(L94:L108)</f>
        <v>532133</v>
      </c>
      <c r="M109" s="383">
        <f>SUM(M94:M108)</f>
        <v>148350</v>
      </c>
      <c r="N109" s="250"/>
      <c r="O109" s="250"/>
    </row>
    <row r="110" spans="1:15" ht="12.75">
      <c r="A110" s="486"/>
      <c r="B110" s="487"/>
      <c r="C110" s="488"/>
      <c r="D110" s="489"/>
      <c r="E110" s="490"/>
      <c r="F110" s="491"/>
      <c r="G110" s="492"/>
      <c r="H110" s="490"/>
      <c r="I110" s="491"/>
      <c r="J110" s="492"/>
      <c r="K110" s="493"/>
      <c r="L110" s="491"/>
      <c r="M110" s="494"/>
      <c r="N110" s="250"/>
      <c r="O110" s="250"/>
    </row>
    <row r="111" spans="1:15" ht="12.75">
      <c r="A111" s="201" t="str">
        <f>MID(C111,1,1)</f>
        <v>3</v>
      </c>
      <c r="B111" s="202" t="str">
        <f>MID(C111,1,2)</f>
        <v>38</v>
      </c>
      <c r="C111" s="202">
        <v>3809</v>
      </c>
      <c r="D111" s="203" t="s">
        <v>358</v>
      </c>
      <c r="E111" s="205">
        <f>+F111+G111</f>
        <v>9500</v>
      </c>
      <c r="F111" s="308">
        <v>9500</v>
      </c>
      <c r="G111" s="204"/>
      <c r="H111" s="205">
        <f>+I111+J111</f>
        <v>0</v>
      </c>
      <c r="I111" s="308"/>
      <c r="J111" s="204"/>
      <c r="K111" s="387">
        <f>+L111+M111</f>
        <v>9500</v>
      </c>
      <c r="L111" s="308">
        <f>+F111+I111</f>
        <v>9500</v>
      </c>
      <c r="M111" s="398">
        <f>+G111+J111</f>
        <v>0</v>
      </c>
      <c r="N111" s="250"/>
      <c r="O111" s="250"/>
    </row>
    <row r="112" spans="1:15" ht="12.75">
      <c r="A112" s="206" t="s">
        <v>359</v>
      </c>
      <c r="B112" s="207"/>
      <c r="C112" s="208"/>
      <c r="D112" s="209"/>
      <c r="E112" s="210">
        <f aca="true" t="shared" si="52" ref="E112:M112">SUM(E111:E111)</f>
        <v>9500</v>
      </c>
      <c r="F112" s="211">
        <f t="shared" si="52"/>
        <v>9500</v>
      </c>
      <c r="G112" s="211">
        <f t="shared" si="52"/>
        <v>0</v>
      </c>
      <c r="H112" s="210">
        <f t="shared" si="52"/>
        <v>0</v>
      </c>
      <c r="I112" s="211">
        <f t="shared" si="52"/>
        <v>0</v>
      </c>
      <c r="J112" s="211">
        <f t="shared" si="52"/>
        <v>0</v>
      </c>
      <c r="K112" s="388">
        <f t="shared" si="52"/>
        <v>9500</v>
      </c>
      <c r="L112" s="211">
        <f t="shared" si="52"/>
        <v>9500</v>
      </c>
      <c r="M112" s="383">
        <f t="shared" si="52"/>
        <v>0</v>
      </c>
      <c r="N112" s="250"/>
      <c r="O112" s="250"/>
    </row>
    <row r="113" spans="1:15" ht="12.75">
      <c r="A113" s="560"/>
      <c r="B113" s="561"/>
      <c r="C113" s="243"/>
      <c r="D113" s="244"/>
      <c r="E113" s="245"/>
      <c r="F113" s="404"/>
      <c r="G113" s="246"/>
      <c r="H113" s="245"/>
      <c r="I113" s="404"/>
      <c r="J113" s="246"/>
      <c r="K113" s="395"/>
      <c r="L113" s="404"/>
      <c r="M113" s="403"/>
      <c r="N113" s="250"/>
      <c r="O113" s="250"/>
    </row>
    <row r="114" spans="1:15" ht="12.75">
      <c r="A114" s="201" t="str">
        <f>MID(C114,1,1)</f>
        <v>3</v>
      </c>
      <c r="B114" s="202" t="str">
        <f>MID(C114,1,2)</f>
        <v>39</v>
      </c>
      <c r="C114" s="202">
        <v>3900</v>
      </c>
      <c r="D114" s="203" t="s">
        <v>427</v>
      </c>
      <c r="E114" s="205">
        <f>+F114+G114</f>
        <v>8386</v>
      </c>
      <c r="F114" s="308">
        <v>8381</v>
      </c>
      <c r="G114" s="204">
        <v>5</v>
      </c>
      <c r="H114" s="205">
        <f>+I114+J114</f>
        <v>0</v>
      </c>
      <c r="I114" s="308"/>
      <c r="J114" s="204"/>
      <c r="K114" s="387">
        <f>+L114+M114</f>
        <v>8386</v>
      </c>
      <c r="L114" s="308">
        <f>+F114+I114</f>
        <v>8381</v>
      </c>
      <c r="M114" s="398">
        <f>+G114+J114</f>
        <v>5</v>
      </c>
      <c r="N114" s="250"/>
      <c r="O114" s="250"/>
    </row>
    <row r="115" spans="1:15" ht="12.75">
      <c r="A115" s="206" t="s">
        <v>428</v>
      </c>
      <c r="B115" s="207"/>
      <c r="C115" s="208"/>
      <c r="D115" s="209"/>
      <c r="E115" s="210">
        <f aca="true" t="shared" si="53" ref="E115:M115">SUM(E114:E114)</f>
        <v>8386</v>
      </c>
      <c r="F115" s="211">
        <f t="shared" si="53"/>
        <v>8381</v>
      </c>
      <c r="G115" s="211">
        <f t="shared" si="53"/>
        <v>5</v>
      </c>
      <c r="H115" s="210">
        <f t="shared" si="53"/>
        <v>0</v>
      </c>
      <c r="I115" s="211">
        <f t="shared" si="53"/>
        <v>0</v>
      </c>
      <c r="J115" s="211">
        <f t="shared" si="53"/>
        <v>0</v>
      </c>
      <c r="K115" s="388">
        <f t="shared" si="53"/>
        <v>8386</v>
      </c>
      <c r="L115" s="211">
        <f t="shared" si="53"/>
        <v>8381</v>
      </c>
      <c r="M115" s="383">
        <f t="shared" si="53"/>
        <v>5</v>
      </c>
      <c r="N115" s="250"/>
      <c r="O115" s="250"/>
    </row>
    <row r="116" spans="1:15" ht="13.5" thickBot="1">
      <c r="A116" s="484"/>
      <c r="B116" s="485"/>
      <c r="C116" s="220"/>
      <c r="D116" s="221"/>
      <c r="E116" s="222"/>
      <c r="F116" s="310"/>
      <c r="G116" s="223"/>
      <c r="H116" s="222"/>
      <c r="I116" s="310"/>
      <c r="J116" s="223"/>
      <c r="K116" s="390"/>
      <c r="L116" s="310"/>
      <c r="M116" s="396"/>
      <c r="N116" s="250"/>
      <c r="O116" s="250"/>
    </row>
    <row r="117" spans="1:15" ht="14.25" thickBot="1" thickTop="1">
      <c r="A117" s="219" t="s">
        <v>127</v>
      </c>
      <c r="B117" s="220"/>
      <c r="C117" s="220"/>
      <c r="D117" s="221"/>
      <c r="E117" s="222">
        <f>+E109+E92+E80+E71+E65+E44+E49+E112+E115</f>
        <v>2928877</v>
      </c>
      <c r="F117" s="310">
        <f>+F109+F92+F80+F71+F65+F44+F49+F112+F115</f>
        <v>2237269</v>
      </c>
      <c r="G117" s="223">
        <f>+G109+G92+G80+G71+G65+G44+G49+G112+G115</f>
        <v>691608</v>
      </c>
      <c r="H117" s="222">
        <f>+H109+H92+H80+H71+H65+H44+H112+H115</f>
        <v>1598128</v>
      </c>
      <c r="I117" s="310">
        <f>+I109+I92+I80+I71+I65+I44+I112+I115</f>
        <v>726499</v>
      </c>
      <c r="J117" s="223">
        <f>+J109+J92+J80+J71+J65+J44+J112+J115</f>
        <v>871629</v>
      </c>
      <c r="K117" s="390">
        <f>+K109+K92+K80+K71+K65+K44+K49+K112+K115</f>
        <v>4527005</v>
      </c>
      <c r="L117" s="310">
        <f>+L109+L92+L80+L71+L65+L44+L49+L112+L115</f>
        <v>2963768</v>
      </c>
      <c r="M117" s="396">
        <f>+M109+M92+M80+M71+M65+M44+M49+M112+M115</f>
        <v>1563237</v>
      </c>
      <c r="N117" s="250"/>
      <c r="O117" s="250"/>
    </row>
    <row r="118" spans="1:15" ht="13.5" thickTop="1">
      <c r="A118" s="225"/>
      <c r="B118" s="197"/>
      <c r="C118" s="197"/>
      <c r="D118" s="198"/>
      <c r="E118" s="226"/>
      <c r="F118" s="311"/>
      <c r="G118" s="227"/>
      <c r="H118" s="226"/>
      <c r="I118" s="311"/>
      <c r="J118" s="227"/>
      <c r="K118" s="391"/>
      <c r="L118" s="311"/>
      <c r="M118" s="397"/>
      <c r="N118" s="250"/>
      <c r="O118" s="250"/>
    </row>
    <row r="119" spans="1:15" ht="12.75">
      <c r="A119" s="201">
        <v>4</v>
      </c>
      <c r="B119" s="202">
        <v>43</v>
      </c>
      <c r="C119" s="202">
        <v>4322</v>
      </c>
      <c r="D119" s="203" t="s">
        <v>188</v>
      </c>
      <c r="E119" s="199">
        <f aca="true" t="shared" si="54" ref="E119:E135">+F119+G119</f>
        <v>67</v>
      </c>
      <c r="F119" s="308"/>
      <c r="G119" s="204">
        <v>67</v>
      </c>
      <c r="H119" s="205">
        <f aca="true" t="shared" si="55" ref="H119:H135">+I119+J119</f>
        <v>0</v>
      </c>
      <c r="I119" s="308"/>
      <c r="J119" s="204"/>
      <c r="K119" s="386">
        <f aca="true" t="shared" si="56" ref="K119:K135">+L119+M119</f>
        <v>67</v>
      </c>
      <c r="L119" s="200">
        <f aca="true" t="shared" si="57" ref="L119:L135">+F119+I119</f>
        <v>0</v>
      </c>
      <c r="M119" s="384">
        <f aca="true" t="shared" si="58" ref="M119:M135">+G119+J119</f>
        <v>67</v>
      </c>
      <c r="N119" s="250"/>
      <c r="O119" s="250"/>
    </row>
    <row r="120" spans="1:15" ht="12.75">
      <c r="A120" s="201" t="str">
        <f>MID(C120,1,1)</f>
        <v>4</v>
      </c>
      <c r="B120" s="202" t="str">
        <f>MID(C120,1,2)</f>
        <v>43</v>
      </c>
      <c r="C120" s="202">
        <v>4324</v>
      </c>
      <c r="D120" s="203" t="s">
        <v>362</v>
      </c>
      <c r="E120" s="199">
        <f t="shared" si="54"/>
        <v>606</v>
      </c>
      <c r="F120" s="308"/>
      <c r="G120" s="204">
        <v>606</v>
      </c>
      <c r="H120" s="205"/>
      <c r="I120" s="308"/>
      <c r="J120" s="204"/>
      <c r="K120" s="386">
        <f t="shared" si="56"/>
        <v>606</v>
      </c>
      <c r="L120" s="200">
        <f t="shared" si="57"/>
        <v>0</v>
      </c>
      <c r="M120" s="384">
        <f t="shared" si="58"/>
        <v>606</v>
      </c>
      <c r="N120" s="250"/>
      <c r="O120" s="250"/>
    </row>
    <row r="121" spans="1:15" ht="12.75">
      <c r="A121" s="201" t="str">
        <f aca="true" t="shared" si="59" ref="A121:A135">MID(C121,1,1)</f>
        <v>4</v>
      </c>
      <c r="B121" s="202" t="str">
        <f aca="true" t="shared" si="60" ref="B121:B135">MID(C121,1,2)</f>
        <v>43</v>
      </c>
      <c r="C121" s="202">
        <v>4329</v>
      </c>
      <c r="D121" s="203" t="s">
        <v>346</v>
      </c>
      <c r="E121" s="199">
        <f t="shared" si="54"/>
        <v>73</v>
      </c>
      <c r="F121" s="308"/>
      <c r="G121" s="204">
        <v>73</v>
      </c>
      <c r="H121" s="205">
        <f t="shared" si="55"/>
        <v>0</v>
      </c>
      <c r="I121" s="308"/>
      <c r="J121" s="204"/>
      <c r="K121" s="386">
        <f t="shared" si="56"/>
        <v>73</v>
      </c>
      <c r="L121" s="200">
        <f t="shared" si="57"/>
        <v>0</v>
      </c>
      <c r="M121" s="384">
        <f t="shared" si="58"/>
        <v>73</v>
      </c>
      <c r="N121" s="250"/>
      <c r="O121" s="250"/>
    </row>
    <row r="122" spans="1:15" ht="12.75">
      <c r="A122" s="201" t="str">
        <f t="shared" si="59"/>
        <v>4</v>
      </c>
      <c r="B122" s="202" t="str">
        <f t="shared" si="60"/>
        <v>43</v>
      </c>
      <c r="C122" s="202">
        <v>4332</v>
      </c>
      <c r="D122" s="203" t="s">
        <v>347</v>
      </c>
      <c r="E122" s="199">
        <f t="shared" si="54"/>
        <v>28</v>
      </c>
      <c r="F122" s="308"/>
      <c r="G122" s="204">
        <v>28</v>
      </c>
      <c r="H122" s="205">
        <f t="shared" si="55"/>
        <v>0</v>
      </c>
      <c r="I122" s="308"/>
      <c r="J122" s="204"/>
      <c r="K122" s="386">
        <f t="shared" si="56"/>
        <v>28</v>
      </c>
      <c r="L122" s="200">
        <f t="shared" si="57"/>
        <v>0</v>
      </c>
      <c r="M122" s="384">
        <f t="shared" si="58"/>
        <v>28</v>
      </c>
      <c r="N122" s="250"/>
      <c r="O122" s="250"/>
    </row>
    <row r="123" spans="1:15" ht="12.75">
      <c r="A123" s="201" t="str">
        <f>MID(C123,1,1)</f>
        <v>4</v>
      </c>
      <c r="B123" s="202" t="str">
        <f>MID(C123,1,2)</f>
        <v>43</v>
      </c>
      <c r="C123" s="202">
        <v>4333</v>
      </c>
      <c r="D123" s="203" t="s">
        <v>438</v>
      </c>
      <c r="E123" s="199">
        <f t="shared" si="54"/>
        <v>4</v>
      </c>
      <c r="F123" s="308"/>
      <c r="G123" s="204">
        <v>4</v>
      </c>
      <c r="H123" s="205"/>
      <c r="I123" s="308"/>
      <c r="J123" s="204"/>
      <c r="K123" s="386">
        <f t="shared" si="56"/>
        <v>4</v>
      </c>
      <c r="L123" s="200">
        <f t="shared" si="57"/>
        <v>0</v>
      </c>
      <c r="M123" s="384">
        <f t="shared" si="58"/>
        <v>4</v>
      </c>
      <c r="N123" s="250"/>
      <c r="O123" s="250"/>
    </row>
    <row r="124" spans="1:15" ht="12.75">
      <c r="A124" s="201" t="str">
        <f t="shared" si="59"/>
        <v>4</v>
      </c>
      <c r="B124" s="202" t="str">
        <f t="shared" si="60"/>
        <v>43</v>
      </c>
      <c r="C124" s="202">
        <v>4341</v>
      </c>
      <c r="D124" s="203" t="s">
        <v>333</v>
      </c>
      <c r="E124" s="199">
        <f t="shared" si="54"/>
        <v>7612</v>
      </c>
      <c r="F124" s="308">
        <v>7392</v>
      </c>
      <c r="G124" s="204">
        <v>220</v>
      </c>
      <c r="H124" s="205">
        <f t="shared" si="55"/>
        <v>0</v>
      </c>
      <c r="I124" s="308"/>
      <c r="J124" s="204"/>
      <c r="K124" s="386">
        <f t="shared" si="56"/>
        <v>7612</v>
      </c>
      <c r="L124" s="200">
        <f t="shared" si="57"/>
        <v>7392</v>
      </c>
      <c r="M124" s="384">
        <f t="shared" si="58"/>
        <v>220</v>
      </c>
      <c r="N124" s="250"/>
      <c r="O124" s="250"/>
    </row>
    <row r="125" spans="1:15" ht="12.75">
      <c r="A125" s="201" t="str">
        <f t="shared" si="59"/>
        <v>4</v>
      </c>
      <c r="B125" s="202" t="str">
        <f t="shared" si="60"/>
        <v>43</v>
      </c>
      <c r="C125" s="202">
        <v>4342</v>
      </c>
      <c r="D125" s="203" t="s">
        <v>169</v>
      </c>
      <c r="E125" s="199">
        <f t="shared" si="54"/>
        <v>5470</v>
      </c>
      <c r="F125" s="308">
        <v>950</v>
      </c>
      <c r="G125" s="204">
        <v>4520</v>
      </c>
      <c r="H125" s="205">
        <f t="shared" si="55"/>
        <v>0</v>
      </c>
      <c r="I125" s="308"/>
      <c r="J125" s="204"/>
      <c r="K125" s="386">
        <f t="shared" si="56"/>
        <v>5470</v>
      </c>
      <c r="L125" s="200">
        <f t="shared" si="57"/>
        <v>950</v>
      </c>
      <c r="M125" s="384">
        <f t="shared" si="58"/>
        <v>4520</v>
      </c>
      <c r="N125" s="250"/>
      <c r="O125" s="250"/>
    </row>
    <row r="126" spans="1:15" ht="12.75">
      <c r="A126" s="201" t="str">
        <f t="shared" si="59"/>
        <v>4</v>
      </c>
      <c r="B126" s="202" t="str">
        <f t="shared" si="60"/>
        <v>43</v>
      </c>
      <c r="C126" s="202">
        <v>4349</v>
      </c>
      <c r="D126" s="203" t="s">
        <v>334</v>
      </c>
      <c r="E126" s="199">
        <f t="shared" si="54"/>
        <v>124</v>
      </c>
      <c r="F126" s="308"/>
      <c r="G126" s="204">
        <v>124</v>
      </c>
      <c r="H126" s="205">
        <f t="shared" si="55"/>
        <v>0</v>
      </c>
      <c r="I126" s="308"/>
      <c r="J126" s="204"/>
      <c r="K126" s="386">
        <f t="shared" si="56"/>
        <v>124</v>
      </c>
      <c r="L126" s="200">
        <f t="shared" si="57"/>
        <v>0</v>
      </c>
      <c r="M126" s="384">
        <f t="shared" si="58"/>
        <v>124</v>
      </c>
      <c r="N126" s="250"/>
      <c r="O126" s="250"/>
    </row>
    <row r="127" spans="1:15" ht="12.75">
      <c r="A127" s="201" t="str">
        <f t="shared" si="59"/>
        <v>4</v>
      </c>
      <c r="B127" s="202" t="str">
        <f t="shared" si="60"/>
        <v>43</v>
      </c>
      <c r="C127" s="202">
        <v>4351</v>
      </c>
      <c r="D127" s="203" t="s">
        <v>327</v>
      </c>
      <c r="E127" s="199">
        <f t="shared" si="54"/>
        <v>100351</v>
      </c>
      <c r="F127" s="308"/>
      <c r="G127" s="204">
        <v>100351</v>
      </c>
      <c r="H127" s="205">
        <f t="shared" si="55"/>
        <v>30350</v>
      </c>
      <c r="I127" s="308">
        <v>28800</v>
      </c>
      <c r="J127" s="204">
        <v>1550</v>
      </c>
      <c r="K127" s="386">
        <f t="shared" si="56"/>
        <v>130701</v>
      </c>
      <c r="L127" s="200">
        <f t="shared" si="57"/>
        <v>28800</v>
      </c>
      <c r="M127" s="384">
        <f t="shared" si="58"/>
        <v>101901</v>
      </c>
      <c r="N127" s="250"/>
      <c r="O127" s="250"/>
    </row>
    <row r="128" spans="1:15" ht="12.75">
      <c r="A128" s="201" t="str">
        <f t="shared" si="59"/>
        <v>4</v>
      </c>
      <c r="B128" s="202" t="str">
        <f t="shared" si="60"/>
        <v>43</v>
      </c>
      <c r="C128" s="202">
        <v>4352</v>
      </c>
      <c r="D128" s="203" t="s">
        <v>397</v>
      </c>
      <c r="E128" s="205">
        <f>+F128+G128</f>
        <v>0</v>
      </c>
      <c r="F128" s="308"/>
      <c r="G128" s="204"/>
      <c r="H128" s="205">
        <f t="shared" si="55"/>
        <v>8400</v>
      </c>
      <c r="I128" s="308">
        <v>8400</v>
      </c>
      <c r="J128" s="204"/>
      <c r="K128" s="386">
        <f t="shared" si="56"/>
        <v>8400</v>
      </c>
      <c r="L128" s="200">
        <f t="shared" si="57"/>
        <v>8400</v>
      </c>
      <c r="M128" s="384">
        <f t="shared" si="58"/>
        <v>0</v>
      </c>
      <c r="N128" s="250"/>
      <c r="O128" s="250"/>
    </row>
    <row r="129" spans="1:15" ht="12.75">
      <c r="A129" s="201" t="str">
        <f t="shared" si="59"/>
        <v>4</v>
      </c>
      <c r="B129" s="202" t="str">
        <f t="shared" si="60"/>
        <v>43</v>
      </c>
      <c r="C129" s="202">
        <v>4356</v>
      </c>
      <c r="D129" s="203" t="s">
        <v>335</v>
      </c>
      <c r="E129" s="199">
        <f t="shared" si="54"/>
        <v>1315</v>
      </c>
      <c r="F129" s="308"/>
      <c r="G129" s="204">
        <v>1315</v>
      </c>
      <c r="H129" s="205">
        <f t="shared" si="55"/>
        <v>0</v>
      </c>
      <c r="I129" s="308"/>
      <c r="J129" s="204"/>
      <c r="K129" s="386">
        <f t="shared" si="56"/>
        <v>1315</v>
      </c>
      <c r="L129" s="200">
        <f t="shared" si="57"/>
        <v>0</v>
      </c>
      <c r="M129" s="384">
        <f t="shared" si="58"/>
        <v>1315</v>
      </c>
      <c r="N129" s="250"/>
      <c r="O129" s="250"/>
    </row>
    <row r="130" spans="1:15" ht="12.75">
      <c r="A130" s="201" t="str">
        <f t="shared" si="59"/>
        <v>4</v>
      </c>
      <c r="B130" s="202" t="str">
        <f t="shared" si="60"/>
        <v>43</v>
      </c>
      <c r="C130" s="202">
        <v>4357</v>
      </c>
      <c r="D130" s="203" t="s">
        <v>329</v>
      </c>
      <c r="E130" s="199">
        <f t="shared" si="54"/>
        <v>221151</v>
      </c>
      <c r="F130" s="308">
        <v>221126</v>
      </c>
      <c r="G130" s="204">
        <v>25</v>
      </c>
      <c r="H130" s="205">
        <f t="shared" si="55"/>
        <v>1000</v>
      </c>
      <c r="I130" s="308">
        <v>1000</v>
      </c>
      <c r="J130" s="204"/>
      <c r="K130" s="386">
        <f t="shared" si="56"/>
        <v>222151</v>
      </c>
      <c r="L130" s="200">
        <f t="shared" si="57"/>
        <v>222126</v>
      </c>
      <c r="M130" s="384">
        <f t="shared" si="58"/>
        <v>25</v>
      </c>
      <c r="N130" s="250"/>
      <c r="O130" s="250"/>
    </row>
    <row r="131" spans="1:15" ht="12.75">
      <c r="A131" s="201" t="str">
        <f t="shared" si="59"/>
        <v>4</v>
      </c>
      <c r="B131" s="202" t="str">
        <f t="shared" si="60"/>
        <v>43</v>
      </c>
      <c r="C131" s="202">
        <v>4359</v>
      </c>
      <c r="D131" s="203" t="s">
        <v>363</v>
      </c>
      <c r="E131" s="199">
        <f t="shared" si="54"/>
        <v>49292</v>
      </c>
      <c r="F131" s="308">
        <v>44200</v>
      </c>
      <c r="G131" s="204">
        <v>5092</v>
      </c>
      <c r="H131" s="205">
        <f t="shared" si="55"/>
        <v>0</v>
      </c>
      <c r="I131" s="308"/>
      <c r="J131" s="204"/>
      <c r="K131" s="386">
        <f t="shared" si="56"/>
        <v>49292</v>
      </c>
      <c r="L131" s="200">
        <f t="shared" si="57"/>
        <v>44200</v>
      </c>
      <c r="M131" s="384">
        <f t="shared" si="58"/>
        <v>5092</v>
      </c>
      <c r="N131" s="250"/>
      <c r="O131" s="250"/>
    </row>
    <row r="132" spans="1:15" ht="12.75">
      <c r="A132" s="201" t="str">
        <f t="shared" si="59"/>
        <v>4</v>
      </c>
      <c r="B132" s="202" t="str">
        <f t="shared" si="60"/>
        <v>43</v>
      </c>
      <c r="C132" s="202">
        <v>4373</v>
      </c>
      <c r="D132" s="203" t="s">
        <v>336</v>
      </c>
      <c r="E132" s="199">
        <f t="shared" si="54"/>
        <v>300</v>
      </c>
      <c r="F132" s="308"/>
      <c r="G132" s="204">
        <v>300</v>
      </c>
      <c r="H132" s="205">
        <f t="shared" si="55"/>
        <v>0</v>
      </c>
      <c r="I132" s="308"/>
      <c r="J132" s="204"/>
      <c r="K132" s="386">
        <f t="shared" si="56"/>
        <v>300</v>
      </c>
      <c r="L132" s="200">
        <f t="shared" si="57"/>
        <v>0</v>
      </c>
      <c r="M132" s="384">
        <f t="shared" si="58"/>
        <v>300</v>
      </c>
      <c r="N132" s="250"/>
      <c r="O132" s="250"/>
    </row>
    <row r="133" spans="1:15" ht="12.75">
      <c r="A133" s="201" t="str">
        <f t="shared" si="59"/>
        <v>4</v>
      </c>
      <c r="B133" s="202" t="str">
        <f t="shared" si="60"/>
        <v>43</v>
      </c>
      <c r="C133" s="202">
        <v>4375</v>
      </c>
      <c r="D133" s="203" t="s">
        <v>371</v>
      </c>
      <c r="E133" s="199">
        <f t="shared" si="54"/>
        <v>15</v>
      </c>
      <c r="F133" s="308"/>
      <c r="G133" s="204">
        <v>15</v>
      </c>
      <c r="H133" s="205">
        <f t="shared" si="55"/>
        <v>30</v>
      </c>
      <c r="I133" s="308">
        <v>30</v>
      </c>
      <c r="J133" s="204"/>
      <c r="K133" s="386">
        <f t="shared" si="56"/>
        <v>45</v>
      </c>
      <c r="L133" s="200">
        <f t="shared" si="57"/>
        <v>30</v>
      </c>
      <c r="M133" s="384">
        <f t="shared" si="58"/>
        <v>15</v>
      </c>
      <c r="N133" s="250"/>
      <c r="O133" s="250"/>
    </row>
    <row r="134" spans="1:15" ht="12.75">
      <c r="A134" s="201" t="str">
        <f>MID(C134,1,1)</f>
        <v>4</v>
      </c>
      <c r="B134" s="202" t="str">
        <f>MID(C134,1,2)</f>
        <v>43</v>
      </c>
      <c r="C134" s="202">
        <v>4379</v>
      </c>
      <c r="D134" s="203" t="s">
        <v>337</v>
      </c>
      <c r="E134" s="199">
        <f>+F134+G134</f>
        <v>1472</v>
      </c>
      <c r="F134" s="308">
        <v>995</v>
      </c>
      <c r="G134" s="204">
        <v>477</v>
      </c>
      <c r="H134" s="205">
        <f t="shared" si="55"/>
        <v>0</v>
      </c>
      <c r="I134" s="308"/>
      <c r="J134" s="204"/>
      <c r="K134" s="386">
        <f t="shared" si="56"/>
        <v>1472</v>
      </c>
      <c r="L134" s="200">
        <f t="shared" si="57"/>
        <v>995</v>
      </c>
      <c r="M134" s="384">
        <f t="shared" si="58"/>
        <v>477</v>
      </c>
      <c r="N134" s="250"/>
      <c r="O134" s="250"/>
    </row>
    <row r="135" spans="1:15" ht="12.75">
      <c r="A135" s="201" t="str">
        <f t="shared" si="59"/>
        <v>4</v>
      </c>
      <c r="B135" s="202" t="str">
        <f t="shared" si="60"/>
        <v>43</v>
      </c>
      <c r="C135" s="202">
        <v>4399</v>
      </c>
      <c r="D135" s="203" t="s">
        <v>439</v>
      </c>
      <c r="E135" s="199">
        <f t="shared" si="54"/>
        <v>5</v>
      </c>
      <c r="F135" s="308"/>
      <c r="G135" s="204">
        <v>5</v>
      </c>
      <c r="H135" s="205">
        <f t="shared" si="55"/>
        <v>0</v>
      </c>
      <c r="I135" s="308"/>
      <c r="J135" s="204"/>
      <c r="K135" s="386">
        <f t="shared" si="56"/>
        <v>5</v>
      </c>
      <c r="L135" s="200">
        <f t="shared" si="57"/>
        <v>0</v>
      </c>
      <c r="M135" s="384">
        <f t="shared" si="58"/>
        <v>5</v>
      </c>
      <c r="N135" s="250"/>
      <c r="O135" s="250"/>
    </row>
    <row r="136" spans="1:15" ht="12.75">
      <c r="A136" s="206" t="s">
        <v>377</v>
      </c>
      <c r="B136" s="207"/>
      <c r="C136" s="208"/>
      <c r="D136" s="209"/>
      <c r="E136" s="210">
        <f aca="true" t="shared" si="61" ref="E136:M136">SUM(E119:E135)</f>
        <v>387885</v>
      </c>
      <c r="F136" s="211">
        <f t="shared" si="61"/>
        <v>274663</v>
      </c>
      <c r="G136" s="211">
        <f t="shared" si="61"/>
        <v>113222</v>
      </c>
      <c r="H136" s="210">
        <f t="shared" si="61"/>
        <v>39780</v>
      </c>
      <c r="I136" s="211">
        <f t="shared" si="61"/>
        <v>38230</v>
      </c>
      <c r="J136" s="211">
        <f t="shared" si="61"/>
        <v>1550</v>
      </c>
      <c r="K136" s="388">
        <f t="shared" si="61"/>
        <v>427665</v>
      </c>
      <c r="L136" s="211">
        <f t="shared" si="61"/>
        <v>312893</v>
      </c>
      <c r="M136" s="383">
        <f t="shared" si="61"/>
        <v>114772</v>
      </c>
      <c r="N136" s="250"/>
      <c r="O136" s="250"/>
    </row>
    <row r="137" spans="1:15" ht="13.5" thickBot="1">
      <c r="A137" s="212"/>
      <c r="B137" s="213"/>
      <c r="C137" s="214"/>
      <c r="D137" s="215"/>
      <c r="E137" s="216"/>
      <c r="F137" s="309"/>
      <c r="G137" s="217"/>
      <c r="H137" s="216"/>
      <c r="I137" s="309"/>
      <c r="J137" s="217"/>
      <c r="K137" s="389"/>
      <c r="L137" s="309"/>
      <c r="M137" s="385"/>
      <c r="N137" s="250"/>
      <c r="O137" s="250"/>
    </row>
    <row r="138" spans="1:15" ht="14.25" thickBot="1" thickTop="1">
      <c r="A138" s="219" t="s">
        <v>128</v>
      </c>
      <c r="B138" s="220"/>
      <c r="C138" s="220"/>
      <c r="D138" s="221"/>
      <c r="E138" s="222">
        <f>+E136</f>
        <v>387885</v>
      </c>
      <c r="F138" s="223">
        <f>+F136</f>
        <v>274663</v>
      </c>
      <c r="G138" s="223">
        <f>+G136</f>
        <v>113222</v>
      </c>
      <c r="H138" s="222">
        <f>+H136</f>
        <v>39780</v>
      </c>
      <c r="I138" s="223">
        <f>I136</f>
        <v>38230</v>
      </c>
      <c r="J138" s="223">
        <f>+J136</f>
        <v>1550</v>
      </c>
      <c r="K138" s="390">
        <f>+K136</f>
        <v>427665</v>
      </c>
      <c r="L138" s="223">
        <f>+L136</f>
        <v>312893</v>
      </c>
      <c r="M138" s="396">
        <f>+M136</f>
        <v>114772</v>
      </c>
      <c r="N138" s="250"/>
      <c r="O138" s="250"/>
    </row>
    <row r="139" spans="1:15" ht="13.5" thickTop="1">
      <c r="A139" s="242"/>
      <c r="B139" s="243"/>
      <c r="C139" s="243"/>
      <c r="D139" s="244"/>
      <c r="E139" s="245"/>
      <c r="F139" s="246"/>
      <c r="G139" s="246"/>
      <c r="H139" s="245"/>
      <c r="I139" s="246"/>
      <c r="J139" s="246"/>
      <c r="K139" s="395"/>
      <c r="L139" s="246"/>
      <c r="M139" s="403"/>
      <c r="N139" s="250"/>
      <c r="O139" s="250"/>
    </row>
    <row r="140" spans="1:15" ht="12.75">
      <c r="A140" s="201" t="str">
        <f>MID(C140,1,1)</f>
        <v>5</v>
      </c>
      <c r="B140" s="202" t="str">
        <f>MID(C140,1,2)</f>
        <v>52</v>
      </c>
      <c r="C140" s="202">
        <v>5212</v>
      </c>
      <c r="D140" s="203" t="s">
        <v>267</v>
      </c>
      <c r="E140" s="205">
        <f>+F140+G140</f>
        <v>1200</v>
      </c>
      <c r="F140" s="308">
        <v>500</v>
      </c>
      <c r="G140" s="204">
        <v>700</v>
      </c>
      <c r="H140" s="205">
        <f>+I140+J140</f>
        <v>320</v>
      </c>
      <c r="I140" s="308"/>
      <c r="J140" s="204">
        <v>320</v>
      </c>
      <c r="K140" s="387">
        <f>+L140+M140</f>
        <v>1520</v>
      </c>
      <c r="L140" s="308">
        <f>+F140+I140</f>
        <v>500</v>
      </c>
      <c r="M140" s="398">
        <f>+G140+J140</f>
        <v>1020</v>
      </c>
      <c r="N140" s="250"/>
      <c r="O140" s="250"/>
    </row>
    <row r="141" spans="1:15" ht="12.75">
      <c r="A141" s="201" t="str">
        <f>MID(C141,1,1)</f>
        <v>5</v>
      </c>
      <c r="B141" s="202" t="str">
        <f>MID(C141,1,2)</f>
        <v>52</v>
      </c>
      <c r="C141" s="202">
        <v>5269</v>
      </c>
      <c r="D141" s="203" t="s">
        <v>404</v>
      </c>
      <c r="E141" s="199">
        <f>+F141+G141</f>
        <v>200</v>
      </c>
      <c r="F141" s="308">
        <v>200</v>
      </c>
      <c r="G141" s="204"/>
      <c r="H141" s="205">
        <f>+I141+J141</f>
        <v>0</v>
      </c>
      <c r="I141" s="308"/>
      <c r="J141" s="204"/>
      <c r="K141" s="387">
        <f>+L141+M141</f>
        <v>200</v>
      </c>
      <c r="L141" s="308">
        <f>+F141+I141</f>
        <v>200</v>
      </c>
      <c r="M141" s="398">
        <f>+G141+J141</f>
        <v>0</v>
      </c>
      <c r="N141" s="250"/>
      <c r="O141" s="250"/>
    </row>
    <row r="142" spans="1:15" ht="12.75">
      <c r="A142" s="201" t="str">
        <f>MID(C142,1,1)</f>
        <v>5</v>
      </c>
      <c r="B142" s="202" t="str">
        <f>MID(C142,1,2)</f>
        <v>52</v>
      </c>
      <c r="C142" s="202">
        <v>5272</v>
      </c>
      <c r="D142" s="203" t="s">
        <v>409</v>
      </c>
      <c r="E142" s="199">
        <f>+F142+G142</f>
        <v>5</v>
      </c>
      <c r="F142" s="308"/>
      <c r="G142" s="204">
        <v>5</v>
      </c>
      <c r="H142" s="205">
        <f>+I142+J142</f>
        <v>0</v>
      </c>
      <c r="I142" s="308"/>
      <c r="J142" s="204"/>
      <c r="K142" s="387">
        <f>+L142+M142</f>
        <v>5</v>
      </c>
      <c r="L142" s="308">
        <f>+F142+I142</f>
        <v>0</v>
      </c>
      <c r="M142" s="398">
        <f>+G142+J142</f>
        <v>5</v>
      </c>
      <c r="N142" s="250"/>
      <c r="O142" s="250"/>
    </row>
    <row r="143" spans="1:15" ht="12.75">
      <c r="A143" s="201" t="str">
        <f>MID(C143,1,1)</f>
        <v>5</v>
      </c>
      <c r="B143" s="202" t="str">
        <f>MID(C143,1,2)</f>
        <v>52</v>
      </c>
      <c r="C143" s="202">
        <v>5273</v>
      </c>
      <c r="D143" s="203" t="s">
        <v>403</v>
      </c>
      <c r="E143" s="205">
        <f>+F143+G143</f>
        <v>300</v>
      </c>
      <c r="F143" s="308">
        <v>300</v>
      </c>
      <c r="G143" s="204"/>
      <c r="H143" s="205">
        <f>+I143+J143</f>
        <v>0</v>
      </c>
      <c r="I143" s="308"/>
      <c r="J143" s="204"/>
      <c r="K143" s="386">
        <f>+L143+M143</f>
        <v>300</v>
      </c>
      <c r="L143" s="200">
        <f>+F143+I143</f>
        <v>300</v>
      </c>
      <c r="M143" s="384">
        <f>+G143+J143</f>
        <v>0</v>
      </c>
      <c r="N143" s="250"/>
      <c r="O143" s="250"/>
    </row>
    <row r="144" spans="1:15" ht="12.75">
      <c r="A144" s="206" t="s">
        <v>233</v>
      </c>
      <c r="B144" s="207"/>
      <c r="C144" s="208"/>
      <c r="D144" s="209"/>
      <c r="E144" s="210">
        <f aca="true" t="shared" si="62" ref="E144:M144">SUM(E140:E143)</f>
        <v>1705</v>
      </c>
      <c r="F144" s="211">
        <f t="shared" si="62"/>
        <v>1000</v>
      </c>
      <c r="G144" s="211">
        <f t="shared" si="62"/>
        <v>705</v>
      </c>
      <c r="H144" s="210">
        <f t="shared" si="62"/>
        <v>320</v>
      </c>
      <c r="I144" s="211">
        <f t="shared" si="62"/>
        <v>0</v>
      </c>
      <c r="J144" s="211">
        <f t="shared" si="62"/>
        <v>320</v>
      </c>
      <c r="K144" s="388">
        <f t="shared" si="62"/>
        <v>2025</v>
      </c>
      <c r="L144" s="211">
        <f t="shared" si="62"/>
        <v>1000</v>
      </c>
      <c r="M144" s="383">
        <f t="shared" si="62"/>
        <v>1025</v>
      </c>
      <c r="N144" s="250"/>
      <c r="O144" s="250"/>
    </row>
    <row r="145" spans="1:15" ht="12.75">
      <c r="A145" s="201"/>
      <c r="B145" s="228"/>
      <c r="C145" s="202"/>
      <c r="D145" s="203"/>
      <c r="E145" s="229"/>
      <c r="F145" s="312"/>
      <c r="G145" s="230"/>
      <c r="H145" s="229"/>
      <c r="I145" s="312"/>
      <c r="J145" s="230"/>
      <c r="K145" s="392"/>
      <c r="L145" s="312"/>
      <c r="M145" s="399"/>
      <c r="N145" s="250"/>
      <c r="O145" s="250"/>
    </row>
    <row r="146" spans="1:15" ht="12.75">
      <c r="A146" s="201" t="str">
        <f>MID(C146,1,1)</f>
        <v>5</v>
      </c>
      <c r="B146" s="202" t="str">
        <f>MID(C146,1,2)</f>
        <v>53</v>
      </c>
      <c r="C146" s="202">
        <v>5311</v>
      </c>
      <c r="D146" s="203" t="s">
        <v>170</v>
      </c>
      <c r="E146" s="199">
        <f>+F146+G146</f>
        <v>340718</v>
      </c>
      <c r="F146" s="308">
        <v>340412</v>
      </c>
      <c r="G146" s="204">
        <v>306</v>
      </c>
      <c r="H146" s="205">
        <f>+I146+J146</f>
        <v>26250</v>
      </c>
      <c r="I146" s="308">
        <v>26250</v>
      </c>
      <c r="J146" s="204"/>
      <c r="K146" s="386">
        <f>+L146+M146</f>
        <v>366968</v>
      </c>
      <c r="L146" s="200">
        <f>+F146+I146</f>
        <v>366662</v>
      </c>
      <c r="M146" s="384">
        <f>+G146+J146</f>
        <v>306</v>
      </c>
      <c r="N146" s="250"/>
      <c r="O146" s="250"/>
    </row>
    <row r="147" spans="1:15" ht="12.75">
      <c r="A147" s="201" t="str">
        <f>MID(C147,1,1)</f>
        <v>5</v>
      </c>
      <c r="B147" s="202" t="str">
        <f>MID(C147,1,2)</f>
        <v>53</v>
      </c>
      <c r="C147" s="202">
        <v>5319</v>
      </c>
      <c r="D147" s="203" t="s">
        <v>378</v>
      </c>
      <c r="E147" s="199">
        <f>+F147+G147</f>
        <v>3188</v>
      </c>
      <c r="F147" s="308">
        <v>3154</v>
      </c>
      <c r="G147" s="204">
        <v>34</v>
      </c>
      <c r="H147" s="205">
        <f>+I147+J147</f>
        <v>0</v>
      </c>
      <c r="I147" s="308"/>
      <c r="J147" s="204"/>
      <c r="K147" s="386">
        <f>+L147+M147</f>
        <v>3188</v>
      </c>
      <c r="L147" s="200">
        <f>+F147+I147</f>
        <v>3154</v>
      </c>
      <c r="M147" s="384">
        <f>+G147+J147</f>
        <v>34</v>
      </c>
      <c r="N147" s="250"/>
      <c r="O147" s="250"/>
    </row>
    <row r="148" spans="1:15" ht="12.75">
      <c r="A148" s="201" t="str">
        <f>MID(C148,1,1)</f>
        <v>5</v>
      </c>
      <c r="B148" s="202" t="str">
        <f>MID(C148,1,2)</f>
        <v>53</v>
      </c>
      <c r="C148" s="202">
        <v>5399</v>
      </c>
      <c r="D148" s="203" t="s">
        <v>379</v>
      </c>
      <c r="E148" s="199">
        <f>+F148+G148</f>
        <v>215</v>
      </c>
      <c r="F148" s="308"/>
      <c r="G148" s="204">
        <v>215</v>
      </c>
      <c r="H148" s="205">
        <f>+I148+J148</f>
        <v>0</v>
      </c>
      <c r="I148" s="308"/>
      <c r="J148" s="204"/>
      <c r="K148" s="386">
        <f>+L148+M148</f>
        <v>215</v>
      </c>
      <c r="L148" s="200">
        <f>+F148+I148</f>
        <v>0</v>
      </c>
      <c r="M148" s="384">
        <f>+G148+J148</f>
        <v>215</v>
      </c>
      <c r="N148" s="250"/>
      <c r="O148" s="250"/>
    </row>
    <row r="149" spans="1:13" ht="12.75">
      <c r="A149" s="206" t="s">
        <v>130</v>
      </c>
      <c r="B149" s="207"/>
      <c r="C149" s="208"/>
      <c r="D149" s="209"/>
      <c r="E149" s="210">
        <f aca="true" t="shared" si="63" ref="E149:M149">SUM(E146:E148)</f>
        <v>344121</v>
      </c>
      <c r="F149" s="211">
        <f t="shared" si="63"/>
        <v>343566</v>
      </c>
      <c r="G149" s="211">
        <f t="shared" si="63"/>
        <v>555</v>
      </c>
      <c r="H149" s="210">
        <f t="shared" si="63"/>
        <v>26250</v>
      </c>
      <c r="I149" s="211">
        <f t="shared" si="63"/>
        <v>26250</v>
      </c>
      <c r="J149" s="211">
        <f t="shared" si="63"/>
        <v>0</v>
      </c>
      <c r="K149" s="388">
        <f t="shared" si="63"/>
        <v>370371</v>
      </c>
      <c r="L149" s="211">
        <f t="shared" si="63"/>
        <v>369816</v>
      </c>
      <c r="M149" s="383">
        <f t="shared" si="63"/>
        <v>555</v>
      </c>
    </row>
    <row r="150" spans="1:13" ht="12.75">
      <c r="A150" s="201"/>
      <c r="B150" s="228"/>
      <c r="C150" s="202"/>
      <c r="D150" s="203"/>
      <c r="E150" s="229"/>
      <c r="F150" s="312"/>
      <c r="G150" s="230"/>
      <c r="H150" s="229"/>
      <c r="I150" s="312"/>
      <c r="J150" s="230"/>
      <c r="K150" s="392"/>
      <c r="L150" s="312"/>
      <c r="M150" s="399"/>
    </row>
    <row r="151" spans="1:13" ht="12.75">
      <c r="A151" s="201" t="str">
        <f>MID(C151,1,1)</f>
        <v>5</v>
      </c>
      <c r="B151" s="202" t="str">
        <f>MID(C151,1,2)</f>
        <v>55</v>
      </c>
      <c r="C151" s="202">
        <v>5511</v>
      </c>
      <c r="D151" s="203" t="s">
        <v>402</v>
      </c>
      <c r="E151" s="199">
        <f>+F151+G151</f>
        <v>3100</v>
      </c>
      <c r="F151" s="308">
        <v>3000</v>
      </c>
      <c r="G151" s="204">
        <v>100</v>
      </c>
      <c r="H151" s="205">
        <f>+I151+J151</f>
        <v>0</v>
      </c>
      <c r="I151" s="308"/>
      <c r="J151" s="204"/>
      <c r="K151" s="386">
        <f>+L151+M151</f>
        <v>3100</v>
      </c>
      <c r="L151" s="200">
        <f>+F151+I151</f>
        <v>3000</v>
      </c>
      <c r="M151" s="384">
        <f>+G151+J151</f>
        <v>100</v>
      </c>
    </row>
    <row r="152" spans="1:13" ht="12.75">
      <c r="A152" s="201" t="str">
        <f>MID(C152,1,1)</f>
        <v>5</v>
      </c>
      <c r="B152" s="202" t="str">
        <f>MID(C152,1,2)</f>
        <v>55</v>
      </c>
      <c r="C152" s="202">
        <v>5512</v>
      </c>
      <c r="D152" s="203" t="s">
        <v>171</v>
      </c>
      <c r="E152" s="199">
        <f>+F152+G152</f>
        <v>6621</v>
      </c>
      <c r="F152" s="308"/>
      <c r="G152" s="204">
        <v>6621</v>
      </c>
      <c r="H152" s="205">
        <f>+I152+J152</f>
        <v>27631</v>
      </c>
      <c r="I152" s="308"/>
      <c r="J152" s="204">
        <v>27631</v>
      </c>
      <c r="K152" s="386">
        <f>+L152+M152</f>
        <v>34252</v>
      </c>
      <c r="L152" s="200">
        <f>+F152+I152</f>
        <v>0</v>
      </c>
      <c r="M152" s="384">
        <f>+G152+J152</f>
        <v>34252</v>
      </c>
    </row>
    <row r="153" spans="1:13" ht="12.75">
      <c r="A153" s="201" t="str">
        <f>MID(C153,1,1)</f>
        <v>5</v>
      </c>
      <c r="B153" s="202" t="str">
        <f>MID(C153,1,2)</f>
        <v>55</v>
      </c>
      <c r="C153" s="202">
        <v>5519</v>
      </c>
      <c r="D153" s="203" t="s">
        <v>268</v>
      </c>
      <c r="E153" s="199">
        <f>+F153+G153</f>
        <v>257</v>
      </c>
      <c r="F153" s="308"/>
      <c r="G153" s="204">
        <v>257</v>
      </c>
      <c r="H153" s="205">
        <f>+I153+J153</f>
        <v>0</v>
      </c>
      <c r="I153" s="308"/>
      <c r="J153" s="204"/>
      <c r="K153" s="386">
        <f>+L153+M153</f>
        <v>257</v>
      </c>
      <c r="L153" s="200">
        <f>+F153+I153</f>
        <v>0</v>
      </c>
      <c r="M153" s="384">
        <f>+G153+J153</f>
        <v>257</v>
      </c>
    </row>
    <row r="154" spans="1:13" ht="12.75">
      <c r="A154" s="206" t="s">
        <v>360</v>
      </c>
      <c r="B154" s="207"/>
      <c r="C154" s="208"/>
      <c r="D154" s="209"/>
      <c r="E154" s="210">
        <f aca="true" t="shared" si="64" ref="E154:M154">SUM(E151:E153)</f>
        <v>9978</v>
      </c>
      <c r="F154" s="211">
        <f t="shared" si="64"/>
        <v>3000</v>
      </c>
      <c r="G154" s="211">
        <f t="shared" si="64"/>
        <v>6978</v>
      </c>
      <c r="H154" s="210">
        <f t="shared" si="64"/>
        <v>27631</v>
      </c>
      <c r="I154" s="211">
        <f t="shared" si="64"/>
        <v>0</v>
      </c>
      <c r="J154" s="211">
        <f t="shared" si="64"/>
        <v>27631</v>
      </c>
      <c r="K154" s="388">
        <f t="shared" si="64"/>
        <v>37609</v>
      </c>
      <c r="L154" s="211">
        <f t="shared" si="64"/>
        <v>3000</v>
      </c>
      <c r="M154" s="383">
        <f t="shared" si="64"/>
        <v>34609</v>
      </c>
    </row>
    <row r="155" spans="1:13" ht="13.5" thickBot="1">
      <c r="A155" s="212"/>
      <c r="B155" s="213"/>
      <c r="C155" s="214"/>
      <c r="D155" s="215"/>
      <c r="E155" s="216"/>
      <c r="F155" s="309"/>
      <c r="G155" s="217"/>
      <c r="H155" s="216"/>
      <c r="I155" s="309"/>
      <c r="J155" s="217"/>
      <c r="K155" s="389"/>
      <c r="L155" s="309"/>
      <c r="M155" s="385"/>
    </row>
    <row r="156" spans="1:13" ht="14.25" thickBot="1" thickTop="1">
      <c r="A156" s="231" t="s">
        <v>131</v>
      </c>
      <c r="B156" s="232"/>
      <c r="C156" s="232"/>
      <c r="D156" s="233"/>
      <c r="E156" s="234">
        <f>+E144+E149+E154</f>
        <v>355804</v>
      </c>
      <c r="F156" s="235">
        <f>+F144+F149+F154</f>
        <v>347566</v>
      </c>
      <c r="G156" s="235">
        <f>+G154+G149+G144</f>
        <v>8238</v>
      </c>
      <c r="H156" s="234">
        <f>+H149+H154+H144</f>
        <v>54201</v>
      </c>
      <c r="I156" s="235">
        <f>+I149+I154+I144</f>
        <v>26250</v>
      </c>
      <c r="J156" s="235">
        <f>+J149+J154+J144</f>
        <v>27951</v>
      </c>
      <c r="K156" s="393">
        <f>+K144+K149+K154</f>
        <v>410005</v>
      </c>
      <c r="L156" s="235">
        <f>+L144+L149+L154</f>
        <v>373816</v>
      </c>
      <c r="M156" s="401">
        <f>+M144+M149+M154</f>
        <v>36189</v>
      </c>
    </row>
    <row r="157" spans="1:13" ht="13.5" thickTop="1">
      <c r="A157" s="242"/>
      <c r="B157" s="243"/>
      <c r="C157" s="243"/>
      <c r="D157" s="244"/>
      <c r="E157" s="245"/>
      <c r="F157" s="246"/>
      <c r="G157" s="246"/>
      <c r="H157" s="245"/>
      <c r="I157" s="246"/>
      <c r="J157" s="246"/>
      <c r="K157" s="395"/>
      <c r="L157" s="246"/>
      <c r="M157" s="403"/>
    </row>
    <row r="158" spans="1:13" ht="12.75">
      <c r="A158" s="201" t="str">
        <f>MID(C158,1,1)</f>
        <v>6</v>
      </c>
      <c r="B158" s="202" t="str">
        <f>MID(C158,1,2)</f>
        <v>61</v>
      </c>
      <c r="C158" s="202">
        <v>6112</v>
      </c>
      <c r="D158" s="203" t="s">
        <v>269</v>
      </c>
      <c r="E158" s="205">
        <f>+F158+G158</f>
        <v>99464</v>
      </c>
      <c r="F158" s="308">
        <v>18782</v>
      </c>
      <c r="G158" s="204">
        <v>80682</v>
      </c>
      <c r="H158" s="205"/>
      <c r="I158" s="308"/>
      <c r="J158" s="204"/>
      <c r="K158" s="387">
        <f>+L158+M158</f>
        <v>99464</v>
      </c>
      <c r="L158" s="308">
        <f>+F158+I158</f>
        <v>18782</v>
      </c>
      <c r="M158" s="398">
        <f>+G158+J158</f>
        <v>80682</v>
      </c>
    </row>
    <row r="159" spans="1:13" ht="12.75">
      <c r="A159" s="201" t="str">
        <f>MID(C159,1,1)</f>
        <v>6</v>
      </c>
      <c r="B159" s="202" t="str">
        <f>MID(C159,1,2)</f>
        <v>61</v>
      </c>
      <c r="C159" s="202">
        <v>6118</v>
      </c>
      <c r="D159" s="203" t="s">
        <v>440</v>
      </c>
      <c r="E159" s="205">
        <f>+F159+G159</f>
        <v>200</v>
      </c>
      <c r="F159" s="308"/>
      <c r="G159" s="204">
        <v>200</v>
      </c>
      <c r="H159" s="205"/>
      <c r="I159" s="308"/>
      <c r="J159" s="204"/>
      <c r="K159" s="387">
        <f>+L159+M159</f>
        <v>200</v>
      </c>
      <c r="L159" s="308">
        <f>+F159+I159</f>
        <v>0</v>
      </c>
      <c r="M159" s="398">
        <f>+G159+J159</f>
        <v>200</v>
      </c>
    </row>
    <row r="160" spans="1:13" ht="15.75">
      <c r="A160" s="201" t="str">
        <f>MID(C160,1,1)</f>
        <v>6</v>
      </c>
      <c r="B160" s="202" t="str">
        <f>MID(C160,1,2)</f>
        <v>61</v>
      </c>
      <c r="C160" s="202">
        <v>6171</v>
      </c>
      <c r="D160" s="203" t="s">
        <v>288</v>
      </c>
      <c r="E160" s="356">
        <f>+F160+G160-390</f>
        <v>1382748</v>
      </c>
      <c r="F160" s="308">
        <v>850896</v>
      </c>
      <c r="G160" s="204">
        <v>532242</v>
      </c>
      <c r="H160" s="205">
        <f>+I160+J160</f>
        <v>72164</v>
      </c>
      <c r="I160" s="308">
        <v>58904</v>
      </c>
      <c r="J160" s="204">
        <v>13260</v>
      </c>
      <c r="K160" s="386">
        <f>+L160+M160-390</f>
        <v>1454912</v>
      </c>
      <c r="L160" s="200">
        <f>+F160+I160</f>
        <v>909800</v>
      </c>
      <c r="M160" s="384">
        <f>+G160+J160</f>
        <v>545502</v>
      </c>
    </row>
    <row r="161" spans="1:13" ht="12.75">
      <c r="A161" s="206" t="s">
        <v>283</v>
      </c>
      <c r="B161" s="207"/>
      <c r="C161" s="208"/>
      <c r="D161" s="209"/>
      <c r="E161" s="210">
        <f>SUM(E158:E160)</f>
        <v>1482412</v>
      </c>
      <c r="F161" s="211">
        <f>SUM(F158:F160)</f>
        <v>869678</v>
      </c>
      <c r="G161" s="211">
        <f>SUM(G158:G160)</f>
        <v>613124</v>
      </c>
      <c r="H161" s="210">
        <f>SUM(H158:H160)</f>
        <v>72164</v>
      </c>
      <c r="I161" s="211">
        <f>SUM(I158:I160)</f>
        <v>58904</v>
      </c>
      <c r="J161" s="211">
        <f>SUM(J160:J160)</f>
        <v>13260</v>
      </c>
      <c r="K161" s="388">
        <f>SUM(K158:K160)</f>
        <v>1554576</v>
      </c>
      <c r="L161" s="211">
        <f>SUM(L158:L160)</f>
        <v>928582</v>
      </c>
      <c r="M161" s="383">
        <f>SUM(M158:M160)</f>
        <v>626384</v>
      </c>
    </row>
    <row r="162" spans="1:13" ht="12.75">
      <c r="A162" s="201"/>
      <c r="B162" s="228"/>
      <c r="C162" s="202"/>
      <c r="D162" s="203"/>
      <c r="E162" s="229"/>
      <c r="F162" s="312"/>
      <c r="G162" s="230"/>
      <c r="H162" s="229"/>
      <c r="I162" s="312"/>
      <c r="J162" s="230"/>
      <c r="K162" s="392"/>
      <c r="L162" s="312"/>
      <c r="M162" s="399"/>
    </row>
    <row r="163" spans="1:13" ht="12.75">
      <c r="A163" s="201" t="str">
        <f>MID(C163,1,1)</f>
        <v>6</v>
      </c>
      <c r="B163" s="202" t="str">
        <f>MID(C163,1,2)</f>
        <v>62</v>
      </c>
      <c r="C163" s="202">
        <v>6211</v>
      </c>
      <c r="D163" s="203" t="s">
        <v>172</v>
      </c>
      <c r="E163" s="199">
        <f>+F163+G163</f>
        <v>6462</v>
      </c>
      <c r="F163" s="308">
        <v>6462</v>
      </c>
      <c r="G163" s="204"/>
      <c r="H163" s="205">
        <f>+I163+J163</f>
        <v>1500</v>
      </c>
      <c r="I163" s="308">
        <v>1500</v>
      </c>
      <c r="J163" s="204"/>
      <c r="K163" s="386">
        <f>+L163+M163</f>
        <v>7962</v>
      </c>
      <c r="L163" s="200">
        <f>+F163+I163</f>
        <v>7962</v>
      </c>
      <c r="M163" s="384">
        <f>+G163+J163</f>
        <v>0</v>
      </c>
    </row>
    <row r="164" spans="1:13" ht="12.75">
      <c r="A164" s="201" t="str">
        <f>MID(C164,1,1)</f>
        <v>6</v>
      </c>
      <c r="B164" s="202" t="str">
        <f>MID(C164,1,2)</f>
        <v>62</v>
      </c>
      <c r="C164" s="202">
        <v>6221</v>
      </c>
      <c r="D164" s="203" t="s">
        <v>356</v>
      </c>
      <c r="E164" s="199">
        <f>+F164+G164</f>
        <v>9</v>
      </c>
      <c r="F164" s="308"/>
      <c r="G164" s="204">
        <v>9</v>
      </c>
      <c r="H164" s="205"/>
      <c r="I164" s="308"/>
      <c r="J164" s="204"/>
      <c r="K164" s="386">
        <f>+L164+M164</f>
        <v>9</v>
      </c>
      <c r="L164" s="200">
        <f>+F164+I164</f>
        <v>0</v>
      </c>
      <c r="M164" s="384">
        <f>+G164+J164</f>
        <v>9</v>
      </c>
    </row>
    <row r="165" spans="1:13" ht="12.75">
      <c r="A165" s="201" t="str">
        <f>MID(C165,1,1)</f>
        <v>6</v>
      </c>
      <c r="B165" s="202" t="str">
        <f>MID(C165,1,2)</f>
        <v>62</v>
      </c>
      <c r="C165" s="202">
        <v>6223</v>
      </c>
      <c r="D165" s="203" t="s">
        <v>270</v>
      </c>
      <c r="E165" s="199">
        <f>+F165+G165</f>
        <v>8470</v>
      </c>
      <c r="F165" s="308">
        <v>8410</v>
      </c>
      <c r="G165" s="204">
        <v>60</v>
      </c>
      <c r="H165" s="205">
        <f>+I165+J165</f>
        <v>0</v>
      </c>
      <c r="I165" s="308"/>
      <c r="J165" s="204"/>
      <c r="K165" s="386">
        <f>+L165+M165</f>
        <v>8470</v>
      </c>
      <c r="L165" s="200">
        <f>+F165+I165</f>
        <v>8410</v>
      </c>
      <c r="M165" s="384">
        <f>+G165+J165</f>
        <v>60</v>
      </c>
    </row>
    <row r="166" spans="1:13" ht="12.75">
      <c r="A166" s="206" t="s">
        <v>173</v>
      </c>
      <c r="B166" s="207"/>
      <c r="C166" s="208"/>
      <c r="D166" s="209"/>
      <c r="E166" s="210">
        <f aca="true" t="shared" si="65" ref="E166:M166">SUM(E163:E165)</f>
        <v>14941</v>
      </c>
      <c r="F166" s="211">
        <f t="shared" si="65"/>
        <v>14872</v>
      </c>
      <c r="G166" s="211">
        <f t="shared" si="65"/>
        <v>69</v>
      </c>
      <c r="H166" s="210">
        <f t="shared" si="65"/>
        <v>1500</v>
      </c>
      <c r="I166" s="211">
        <f t="shared" si="65"/>
        <v>1500</v>
      </c>
      <c r="J166" s="211">
        <f t="shared" si="65"/>
        <v>0</v>
      </c>
      <c r="K166" s="388">
        <f t="shared" si="65"/>
        <v>16441</v>
      </c>
      <c r="L166" s="211">
        <f t="shared" si="65"/>
        <v>16372</v>
      </c>
      <c r="M166" s="383">
        <f t="shared" si="65"/>
        <v>69</v>
      </c>
    </row>
    <row r="167" spans="1:13" ht="12.75">
      <c r="A167" s="201"/>
      <c r="B167" s="228"/>
      <c r="C167" s="202"/>
      <c r="D167" s="203"/>
      <c r="E167" s="229"/>
      <c r="F167" s="312"/>
      <c r="G167" s="230"/>
      <c r="H167" s="229"/>
      <c r="I167" s="312"/>
      <c r="J167" s="230"/>
      <c r="K167" s="392"/>
      <c r="L167" s="312"/>
      <c r="M167" s="399"/>
    </row>
    <row r="168" spans="1:13" ht="12.75">
      <c r="A168" s="201" t="str">
        <f>MID(C168,1,1)</f>
        <v>6</v>
      </c>
      <c r="B168" s="202" t="str">
        <f>MID(C168,1,2)</f>
        <v>63</v>
      </c>
      <c r="C168" s="202">
        <v>6310</v>
      </c>
      <c r="D168" s="203" t="s">
        <v>134</v>
      </c>
      <c r="E168" s="199">
        <f>+F168+G168</f>
        <v>227708</v>
      </c>
      <c r="F168" s="308">
        <v>225300</v>
      </c>
      <c r="G168" s="204">
        <v>2408</v>
      </c>
      <c r="H168" s="205"/>
      <c r="I168" s="308"/>
      <c r="J168" s="204"/>
      <c r="K168" s="386">
        <f>+L168+M168</f>
        <v>227708</v>
      </c>
      <c r="L168" s="200">
        <f>+F168+I168</f>
        <v>225300</v>
      </c>
      <c r="M168" s="384">
        <f>+G168+J168</f>
        <v>2408</v>
      </c>
    </row>
    <row r="169" spans="1:13" ht="12.75">
      <c r="A169" s="201" t="str">
        <f>MID(C169,1,1)</f>
        <v>6</v>
      </c>
      <c r="B169" s="202" t="str">
        <f>MID(C169,1,2)</f>
        <v>63</v>
      </c>
      <c r="C169" s="202">
        <v>6320</v>
      </c>
      <c r="D169" s="203" t="s">
        <v>301</v>
      </c>
      <c r="E169" s="199">
        <f>+F169+G169</f>
        <v>1940</v>
      </c>
      <c r="F169" s="308"/>
      <c r="G169" s="204">
        <v>1940</v>
      </c>
      <c r="H169" s="205"/>
      <c r="I169" s="308"/>
      <c r="J169" s="204"/>
      <c r="K169" s="386">
        <f>+L169+M169</f>
        <v>1940</v>
      </c>
      <c r="L169" s="200">
        <f>+F169+I169</f>
        <v>0</v>
      </c>
      <c r="M169" s="384">
        <f>+G169+J169</f>
        <v>1940</v>
      </c>
    </row>
    <row r="170" spans="1:13" ht="12.75">
      <c r="A170" s="201" t="str">
        <f>MID(C170,1,1)</f>
        <v>6</v>
      </c>
      <c r="B170" s="202" t="str">
        <f>MID(C170,1,2)</f>
        <v>63</v>
      </c>
      <c r="C170" s="202">
        <v>6399</v>
      </c>
      <c r="D170" s="203" t="s">
        <v>271</v>
      </c>
      <c r="E170" s="199">
        <f>+F170+G170</f>
        <v>361739</v>
      </c>
      <c r="F170" s="308">
        <v>350000</v>
      </c>
      <c r="G170" s="204">
        <v>11739</v>
      </c>
      <c r="H170" s="205"/>
      <c r="I170" s="308"/>
      <c r="J170" s="204"/>
      <c r="K170" s="386">
        <f>+L170+M170</f>
        <v>361739</v>
      </c>
      <c r="L170" s="200">
        <f>+F170+I170</f>
        <v>350000</v>
      </c>
      <c r="M170" s="384">
        <f>+G170+J170</f>
        <v>11739</v>
      </c>
    </row>
    <row r="171" spans="1:13" ht="12.75">
      <c r="A171" s="206" t="s">
        <v>135</v>
      </c>
      <c r="B171" s="207"/>
      <c r="C171" s="208"/>
      <c r="D171" s="209"/>
      <c r="E171" s="210">
        <f>SUM(E168:E170)</f>
        <v>591387</v>
      </c>
      <c r="F171" s="211">
        <f>SUM(F168:F170)</f>
        <v>575300</v>
      </c>
      <c r="G171" s="211">
        <f>SUM(G168:G170)</f>
        <v>16087</v>
      </c>
      <c r="H171" s="210"/>
      <c r="I171" s="211"/>
      <c r="J171" s="211"/>
      <c r="K171" s="388">
        <f>SUM(K168:K170)</f>
        <v>591387</v>
      </c>
      <c r="L171" s="211">
        <f>SUM(L168:L170)</f>
        <v>575300</v>
      </c>
      <c r="M171" s="383">
        <f>SUM(M168:M170)</f>
        <v>16087</v>
      </c>
    </row>
    <row r="172" spans="1:13" ht="12.75">
      <c r="A172" s="201"/>
      <c r="B172" s="228"/>
      <c r="C172" s="202"/>
      <c r="D172" s="203"/>
      <c r="E172" s="229"/>
      <c r="F172" s="312"/>
      <c r="G172" s="230"/>
      <c r="H172" s="229"/>
      <c r="I172" s="312"/>
      <c r="J172" s="230"/>
      <c r="K172" s="392"/>
      <c r="L172" s="312"/>
      <c r="M172" s="399"/>
    </row>
    <row r="173" spans="1:13" ht="15.75">
      <c r="A173" s="201" t="str">
        <f>MID(C173,1,1)</f>
        <v>6</v>
      </c>
      <c r="B173" s="202" t="str">
        <f>MID(C173,1,2)</f>
        <v>64</v>
      </c>
      <c r="C173" s="202">
        <v>6409</v>
      </c>
      <c r="D173" s="203" t="s">
        <v>287</v>
      </c>
      <c r="E173" s="356">
        <f>+F173+G173-974958</f>
        <v>13060</v>
      </c>
      <c r="F173" s="308">
        <v>982069</v>
      </c>
      <c r="G173" s="204">
        <v>5949</v>
      </c>
      <c r="H173" s="205">
        <f>+I173+J173</f>
        <v>8990</v>
      </c>
      <c r="I173" s="308"/>
      <c r="J173" s="204">
        <v>8990</v>
      </c>
      <c r="K173" s="387">
        <f>+L173+M173-974958</f>
        <v>22050</v>
      </c>
      <c r="L173" s="308">
        <f>+F173+I173</f>
        <v>982069</v>
      </c>
      <c r="M173" s="398">
        <f>+G173+J173</f>
        <v>14939</v>
      </c>
    </row>
    <row r="174" spans="1:13" ht="12.75">
      <c r="A174" s="206" t="s">
        <v>136</v>
      </c>
      <c r="B174" s="207"/>
      <c r="C174" s="208"/>
      <c r="D174" s="209"/>
      <c r="E174" s="210">
        <f aca="true" t="shared" si="66" ref="E174:M174">SUM(E173)</f>
        <v>13060</v>
      </c>
      <c r="F174" s="211">
        <f t="shared" si="66"/>
        <v>982069</v>
      </c>
      <c r="G174" s="211">
        <f t="shared" si="66"/>
        <v>5949</v>
      </c>
      <c r="H174" s="210">
        <f t="shared" si="66"/>
        <v>8990</v>
      </c>
      <c r="I174" s="211">
        <f t="shared" si="66"/>
        <v>0</v>
      </c>
      <c r="J174" s="211">
        <f t="shared" si="66"/>
        <v>8990</v>
      </c>
      <c r="K174" s="388">
        <f t="shared" si="66"/>
        <v>22050</v>
      </c>
      <c r="L174" s="211">
        <f t="shared" si="66"/>
        <v>982069</v>
      </c>
      <c r="M174" s="383">
        <f t="shared" si="66"/>
        <v>14939</v>
      </c>
    </row>
    <row r="175" spans="1:13" ht="13.5" thickBot="1">
      <c r="A175" s="212"/>
      <c r="B175" s="213"/>
      <c r="C175" s="214"/>
      <c r="D175" s="215"/>
      <c r="E175" s="216"/>
      <c r="F175" s="309"/>
      <c r="G175" s="217"/>
      <c r="H175" s="216"/>
      <c r="I175" s="309"/>
      <c r="J175" s="217"/>
      <c r="K175" s="216"/>
      <c r="L175" s="309"/>
      <c r="M175" s="218"/>
    </row>
    <row r="176" spans="1:13" ht="14.25" thickBot="1" thickTop="1">
      <c r="A176" s="219" t="s">
        <v>137</v>
      </c>
      <c r="B176" s="220"/>
      <c r="C176" s="220"/>
      <c r="D176" s="221"/>
      <c r="E176" s="222">
        <f>+E161+E166+E171+E174</f>
        <v>2101800</v>
      </c>
      <c r="F176" s="223">
        <f>+F161+F166+F171+F174</f>
        <v>2441919</v>
      </c>
      <c r="G176" s="223">
        <f>+G174+G171+G166+G161</f>
        <v>635229</v>
      </c>
      <c r="H176" s="222">
        <f>+H161+H166+H174</f>
        <v>82654</v>
      </c>
      <c r="I176" s="223">
        <f>I174+I171+I166+I161</f>
        <v>60404</v>
      </c>
      <c r="J176" s="223">
        <f>+J161+J166+J174</f>
        <v>22250</v>
      </c>
      <c r="K176" s="222">
        <f>+K161+K166+K171+K174</f>
        <v>2184454</v>
      </c>
      <c r="L176" s="223">
        <f>+L161+L166+L171+L174</f>
        <v>2502323</v>
      </c>
      <c r="M176" s="224">
        <f>+M161+M166+M171+M174</f>
        <v>657479</v>
      </c>
    </row>
    <row r="177" spans="1:13" ht="14.25" thickBot="1" thickTop="1">
      <c r="A177" s="242"/>
      <c r="B177" s="243"/>
      <c r="C177" s="243"/>
      <c r="D177" s="244"/>
      <c r="E177" s="245"/>
      <c r="F177" s="404"/>
      <c r="G177" s="246"/>
      <c r="H177" s="245"/>
      <c r="I177" s="404"/>
      <c r="J177" s="246"/>
      <c r="K177" s="245"/>
      <c r="L177" s="404"/>
      <c r="M177" s="247"/>
    </row>
    <row r="178" spans="1:13" ht="18.75" customHeight="1" thickBot="1">
      <c r="A178" s="410" t="s">
        <v>46</v>
      </c>
      <c r="B178" s="405"/>
      <c r="C178" s="405"/>
      <c r="D178" s="406"/>
      <c r="E178" s="407">
        <f>+E176+E156+E138+E117+E34+E11</f>
        <v>8323172</v>
      </c>
      <c r="F178" s="408">
        <f>+F176+F156+F138+F117+F34+F11</f>
        <v>7675101</v>
      </c>
      <c r="G178" s="408">
        <f>+G176+G156+G138+G117+G34+G11</f>
        <v>1623419</v>
      </c>
      <c r="H178" s="407">
        <f>+H176+H156+H138+H117+H34+H11</f>
        <v>2937275</v>
      </c>
      <c r="I178" s="408">
        <f>I11+I34+I117+I138+I156+I176</f>
        <v>1993563</v>
      </c>
      <c r="J178" s="408">
        <f>+J176+J156+J138+J117+J34+J11</f>
        <v>943712</v>
      </c>
      <c r="K178" s="407">
        <f>+K176+K156+K138+K117+K34+K11</f>
        <v>11260447</v>
      </c>
      <c r="L178" s="408">
        <f>+L176+L156+L138+L117+L34+L11</f>
        <v>9668664</v>
      </c>
      <c r="M178" s="409">
        <f>+M176+M156+M138+M117+M34+M11</f>
        <v>2567131</v>
      </c>
    </row>
    <row r="179" spans="7:12" ht="11.25" customHeight="1">
      <c r="G179" s="250"/>
      <c r="H179" s="250"/>
      <c r="I179" s="250"/>
      <c r="J179" s="250"/>
      <c r="L179" s="250"/>
    </row>
    <row r="180" spans="1:13" ht="12.75">
      <c r="A180" s="336" t="s">
        <v>215</v>
      </c>
      <c r="F180" s="250"/>
      <c r="G180" s="250"/>
      <c r="H180" s="250"/>
      <c r="I180" s="250"/>
      <c r="J180" s="250"/>
      <c r="K180" s="250"/>
      <c r="M180" s="250"/>
    </row>
    <row r="181" spans="6:12" ht="12.75">
      <c r="F181" s="250"/>
      <c r="G181" s="250"/>
      <c r="H181" s="250"/>
      <c r="I181" s="250"/>
      <c r="K181" s="250"/>
      <c r="L181" s="250"/>
    </row>
    <row r="182" spans="5:9" ht="12.75">
      <c r="E182" s="250">
        <f>8323172-E178</f>
        <v>0</v>
      </c>
      <c r="G182" s="250"/>
      <c r="I182" s="250"/>
    </row>
    <row r="183" ht="12.75">
      <c r="G183" s="250"/>
    </row>
    <row r="184" spans="7:8" ht="12.75">
      <c r="G184" s="250"/>
      <c r="H184" s="250"/>
    </row>
    <row r="185" ht="12.75">
      <c r="G185" s="250"/>
    </row>
    <row r="186" ht="12.75">
      <c r="G186" s="250"/>
    </row>
    <row r="187" ht="12.75">
      <c r="G187" s="250"/>
    </row>
    <row r="188" ht="12.75">
      <c r="G188" s="250"/>
    </row>
    <row r="189" ht="12.75">
      <c r="G189" s="250"/>
    </row>
    <row r="190" ht="12.75">
      <c r="G190" s="250"/>
    </row>
    <row r="191" ht="12.75">
      <c r="G191" s="250"/>
    </row>
    <row r="192" ht="12.75">
      <c r="G192" s="250"/>
    </row>
    <row r="193" ht="12.75">
      <c r="G193" s="250"/>
    </row>
    <row r="194" ht="12.75">
      <c r="G194" s="250"/>
    </row>
    <row r="195" ht="12.75">
      <c r="G195" s="250"/>
    </row>
    <row r="196" ht="12.75">
      <c r="G196" s="250"/>
    </row>
    <row r="197" ht="12.75">
      <c r="G197" s="250"/>
    </row>
    <row r="198" ht="12.75">
      <c r="G198" s="250"/>
    </row>
    <row r="199" ht="12.75">
      <c r="G199" s="250"/>
    </row>
    <row r="200" ht="12.75">
      <c r="G200" s="250"/>
    </row>
    <row r="201" ht="12.75">
      <c r="G201" s="250"/>
    </row>
    <row r="202" ht="12.75">
      <c r="G202" s="250"/>
    </row>
    <row r="203" ht="12.75">
      <c r="G203" s="250"/>
    </row>
    <row r="204" ht="12.75">
      <c r="G204" s="250"/>
    </row>
    <row r="205" ht="12.75">
      <c r="G205" s="250"/>
    </row>
    <row r="206" ht="12.75">
      <c r="G206" s="250"/>
    </row>
    <row r="207" ht="12.75">
      <c r="G207" s="250"/>
    </row>
    <row r="208" ht="12.75">
      <c r="G208" s="250"/>
    </row>
    <row r="209" ht="12.75">
      <c r="G209" s="250"/>
    </row>
    <row r="210" ht="12.75">
      <c r="G210" s="250"/>
    </row>
    <row r="211" ht="12.75">
      <c r="G211" s="250"/>
    </row>
    <row r="212" ht="12.75">
      <c r="G212" s="250"/>
    </row>
    <row r="213" ht="12.75">
      <c r="G213" s="250"/>
    </row>
    <row r="214" ht="12.75">
      <c r="G214" s="250"/>
    </row>
    <row r="215" ht="12.75">
      <c r="G215" s="250"/>
    </row>
    <row r="216" ht="12.75">
      <c r="G216" s="250"/>
    </row>
    <row r="217" ht="12.75">
      <c r="G217" s="250"/>
    </row>
    <row r="218" ht="12.75">
      <c r="G218" s="250"/>
    </row>
    <row r="219" ht="12.75">
      <c r="G219" s="250"/>
    </row>
    <row r="220" ht="12.75">
      <c r="G220" s="250"/>
    </row>
    <row r="221" ht="12.75">
      <c r="G221" s="250"/>
    </row>
    <row r="222" ht="12.75">
      <c r="G222" s="250"/>
    </row>
    <row r="223" ht="12.75">
      <c r="G223" s="250"/>
    </row>
    <row r="224" ht="12.75">
      <c r="G224" s="250"/>
    </row>
    <row r="225" ht="12.75">
      <c r="G225" s="250"/>
    </row>
    <row r="226" ht="12.75">
      <c r="G226" s="250"/>
    </row>
    <row r="227" ht="12.75">
      <c r="G227" s="250"/>
    </row>
    <row r="228" ht="12.75">
      <c r="G228" s="250"/>
    </row>
    <row r="229" ht="12.75">
      <c r="G229" s="250"/>
    </row>
    <row r="230" ht="12.75">
      <c r="G230" s="250"/>
    </row>
    <row r="231" ht="12.75">
      <c r="G231" s="250"/>
    </row>
    <row r="232" ht="12.75">
      <c r="G232" s="250"/>
    </row>
    <row r="233" ht="12.75">
      <c r="G233" s="250"/>
    </row>
    <row r="234" ht="12.75">
      <c r="G234" s="250"/>
    </row>
    <row r="235" ht="12.75">
      <c r="G235" s="250"/>
    </row>
    <row r="236" ht="12.75">
      <c r="G236" s="250"/>
    </row>
    <row r="237" ht="12.75">
      <c r="G237" s="250"/>
    </row>
    <row r="238" ht="12.75">
      <c r="G238" s="250"/>
    </row>
    <row r="239" ht="12.75">
      <c r="G239" s="250"/>
    </row>
    <row r="240" ht="12.75">
      <c r="G240" s="250"/>
    </row>
    <row r="241" ht="12.75">
      <c r="G241" s="250"/>
    </row>
    <row r="242" ht="12.75">
      <c r="G242" s="250"/>
    </row>
    <row r="243" ht="12.75">
      <c r="G243" s="250"/>
    </row>
    <row r="244" ht="12.75">
      <c r="G244" s="250"/>
    </row>
    <row r="245" ht="12.75">
      <c r="G245" s="250"/>
    </row>
    <row r="246" ht="12.75">
      <c r="G246" s="250"/>
    </row>
    <row r="247" ht="12.75">
      <c r="G247" s="250"/>
    </row>
    <row r="248" ht="12.75">
      <c r="G248" s="250"/>
    </row>
    <row r="249" ht="12.75">
      <c r="G249" s="250"/>
    </row>
    <row r="250" ht="12.75">
      <c r="G250" s="250"/>
    </row>
    <row r="251" ht="12.75">
      <c r="G251" s="250"/>
    </row>
    <row r="252" ht="12.75">
      <c r="G252" s="250"/>
    </row>
    <row r="253" ht="12.75">
      <c r="G253" s="250"/>
    </row>
    <row r="254" ht="12.75">
      <c r="G254" s="250"/>
    </row>
    <row r="255" ht="12.75">
      <c r="G255" s="250"/>
    </row>
    <row r="256" ht="12.75">
      <c r="G256" s="250"/>
    </row>
    <row r="257" ht="12.75">
      <c r="G257" s="250"/>
    </row>
    <row r="258" ht="12.75">
      <c r="G258" s="250"/>
    </row>
    <row r="259" ht="12.75">
      <c r="G259" s="250"/>
    </row>
    <row r="260" ht="12.75">
      <c r="G260" s="250"/>
    </row>
    <row r="261" ht="12.75">
      <c r="G261" s="250"/>
    </row>
    <row r="262" ht="12.75">
      <c r="G262" s="250"/>
    </row>
    <row r="263" ht="12.75">
      <c r="G263" s="250"/>
    </row>
    <row r="264" ht="12.75">
      <c r="G264" s="250"/>
    </row>
    <row r="265" ht="12.75">
      <c r="G265" s="250"/>
    </row>
    <row r="266" ht="12.75">
      <c r="G266" s="250"/>
    </row>
    <row r="267" ht="12.75">
      <c r="G267" s="250"/>
    </row>
    <row r="268" ht="12.75">
      <c r="G268" s="250"/>
    </row>
    <row r="269" ht="12.75">
      <c r="G269" s="250"/>
    </row>
    <row r="270" ht="12.75">
      <c r="G270" s="250"/>
    </row>
    <row r="271" ht="12.75">
      <c r="G271" s="250"/>
    </row>
    <row r="272" ht="12.75">
      <c r="G272" s="250"/>
    </row>
    <row r="273" ht="12.75">
      <c r="G273" s="250"/>
    </row>
    <row r="274" ht="12.75">
      <c r="G274" s="250"/>
    </row>
    <row r="275" ht="12.75">
      <c r="G275" s="250"/>
    </row>
    <row r="276" ht="12.75">
      <c r="G276" s="250"/>
    </row>
    <row r="277" ht="12.75">
      <c r="G277" s="250"/>
    </row>
    <row r="278" ht="12.75">
      <c r="G278" s="250"/>
    </row>
    <row r="279" ht="12.75">
      <c r="G279" s="250"/>
    </row>
    <row r="280" ht="12.75">
      <c r="G280" s="250"/>
    </row>
    <row r="281" ht="12.75">
      <c r="G281" s="250"/>
    </row>
    <row r="282" ht="12.75">
      <c r="G282" s="250"/>
    </row>
    <row r="283" ht="12.75">
      <c r="G283" s="250"/>
    </row>
    <row r="284" ht="12.75">
      <c r="G284" s="250"/>
    </row>
    <row r="285" ht="12.75">
      <c r="G285" s="250"/>
    </row>
    <row r="286" ht="12.75">
      <c r="G286" s="250"/>
    </row>
    <row r="287" ht="12.75">
      <c r="G287" s="250"/>
    </row>
    <row r="288" ht="12.75">
      <c r="G288" s="250"/>
    </row>
    <row r="289" ht="12.75">
      <c r="G289" s="250"/>
    </row>
    <row r="290" ht="12.75">
      <c r="G290" s="250"/>
    </row>
    <row r="291" ht="12.75">
      <c r="G291" s="250"/>
    </row>
    <row r="292" ht="12.75">
      <c r="G292" s="250"/>
    </row>
    <row r="293" ht="12.75">
      <c r="G293" s="250"/>
    </row>
    <row r="294" ht="12.75">
      <c r="G294" s="250"/>
    </row>
    <row r="295" ht="12.75">
      <c r="G295" s="250"/>
    </row>
    <row r="296" ht="12.75">
      <c r="G296" s="250"/>
    </row>
    <row r="297" ht="12.75">
      <c r="G297" s="250"/>
    </row>
    <row r="298" ht="12.75">
      <c r="G298" s="250"/>
    </row>
    <row r="299" ht="12.75">
      <c r="G299" s="250"/>
    </row>
    <row r="300" ht="12.75">
      <c r="G300" s="250"/>
    </row>
    <row r="301" ht="12.75">
      <c r="G301" s="250"/>
    </row>
    <row r="302" ht="12.75">
      <c r="G302" s="250"/>
    </row>
    <row r="303" ht="12.75">
      <c r="G303" s="250"/>
    </row>
    <row r="304" ht="12.75">
      <c r="G304" s="250"/>
    </row>
    <row r="305" ht="12.75">
      <c r="G305" s="250"/>
    </row>
    <row r="306" ht="12.75">
      <c r="G306" s="250"/>
    </row>
    <row r="307" ht="12.75">
      <c r="G307" s="250"/>
    </row>
    <row r="308" ht="12.75">
      <c r="G308" s="250"/>
    </row>
    <row r="309" ht="12.75">
      <c r="G309" s="250"/>
    </row>
    <row r="310" ht="12.75">
      <c r="G310" s="250"/>
    </row>
    <row r="311" ht="12.75">
      <c r="G311" s="250"/>
    </row>
    <row r="312" ht="12.75">
      <c r="G312" s="250"/>
    </row>
    <row r="313" ht="12.75">
      <c r="G313" s="250"/>
    </row>
    <row r="314" ht="12.75">
      <c r="G314" s="250"/>
    </row>
    <row r="315" ht="12.75">
      <c r="G315" s="250"/>
    </row>
    <row r="316" ht="12.75">
      <c r="G316" s="250"/>
    </row>
    <row r="317" ht="12.75">
      <c r="G317" s="250"/>
    </row>
    <row r="318" ht="12.75">
      <c r="G318" s="250"/>
    </row>
    <row r="319" ht="12.75">
      <c r="G319" s="250"/>
    </row>
    <row r="320" ht="12.75">
      <c r="G320" s="250"/>
    </row>
    <row r="321" ht="12.75">
      <c r="G321" s="250"/>
    </row>
    <row r="322" ht="12.75">
      <c r="G322" s="250"/>
    </row>
    <row r="323" ht="12.75">
      <c r="G323" s="250"/>
    </row>
    <row r="324" ht="12.75">
      <c r="G324" s="250"/>
    </row>
    <row r="325" ht="12.75">
      <c r="G325" s="250"/>
    </row>
    <row r="326" ht="12.75">
      <c r="G326" s="250"/>
    </row>
    <row r="327" ht="12.75">
      <c r="G327" s="250"/>
    </row>
  </sheetData>
  <sheetProtection/>
  <mergeCells count="4">
    <mergeCell ref="A1:A2"/>
    <mergeCell ref="B1:B2"/>
    <mergeCell ref="C1:C2"/>
    <mergeCell ref="D1:D2"/>
  </mergeCells>
  <printOptions horizontalCentered="1"/>
  <pageMargins left="0.53" right="0.55" top="0.92" bottom="0.64" header="0.5118110236220472" footer="0.31496062992125984"/>
  <pageSetup fitToHeight="0" horizontalDpi="600" verticalDpi="600" orientation="landscape" paperSize="9" scale="74" r:id="rId1"/>
  <headerFooter alignWithMargins="0">
    <oddHeader>&amp;C&amp;"Times New Roman CE,Tučné"&amp;13&amp;UProvozní a kapitálové výdaje statutárního města Brna - rozpočet na rok 2013 (v tis. Kč)
&amp;"Times New Roman CE,Obyčejné"&amp;11&amp;UČleněno dle skupin, oddílů a paragrafů rozpočtové skladby</oddHeader>
  </headerFooter>
  <rowBreaks count="2" manualBreakCount="2">
    <brk id="49" max="12" man="1"/>
    <brk id="14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Marcela Dušková</dc:creator>
  <cp:keywords/>
  <dc:description/>
  <cp:lastModifiedBy>Petr Bauer</cp:lastModifiedBy>
  <cp:lastPrinted>2013-03-11T14:58:53Z</cp:lastPrinted>
  <dcterms:created xsi:type="dcterms:W3CDTF">1999-11-22T06:38:01Z</dcterms:created>
  <dcterms:modified xsi:type="dcterms:W3CDTF">2013-08-09T06:39:14Z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0x010100537EAB05C8125F43BFAC70B5765BD22D</vt:lpwstr>
  </property>
  <property fmtid="{D5CDD505-2E9C-101B-9397-08002B2CF9AE}" pid="3" name="_dlc_DocIdItemGuid">
    <vt:lpwstr>0e72c68f-9a1b-4264-8495-edde37c1f333</vt:lpwstr>
  </property>
  <property fmtid="{D5CDD505-2E9C-101B-9397-08002B2CF9AE}" pid="4" name="Etapa">
    <vt:lpwstr>8</vt:lpwstr>
  </property>
  <property fmtid="{D5CDD505-2E9C-101B-9397-08002B2CF9AE}" pid="5" name="Rok">
    <vt:lpwstr>2</vt:lpwstr>
  </property>
  <property fmtid="{D5CDD505-2E9C-101B-9397-08002B2CF9AE}" pid="6" name="_dlc_DocId">
    <vt:lpwstr>K6F56YJ4D42X-542-234</vt:lpwstr>
  </property>
  <property fmtid="{D5CDD505-2E9C-101B-9397-08002B2CF9AE}" pid="7" name="_dlc_DocIdUrl">
    <vt:lpwstr>http://project.brno.cz/ORF/RI/_layouts/DocIdRedir.aspx?ID=K6F56YJ4D42X-542-234, K6F56YJ4D42X-542-234</vt:lpwstr>
  </property>
</Properties>
</file>