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VYMENA\BAUER\Jirka\INTERNET\"/>
    </mc:Choice>
  </mc:AlternateContent>
  <bookViews>
    <workbookView xWindow="0" yWindow="0" windowWidth="28800" windowHeight="12420"/>
  </bookViews>
  <sheets>
    <sheet name="Bilance" sheetId="1" r:id="rId1"/>
    <sheet name="Transfery" sheetId="2" r:id="rId2"/>
    <sheet name="Příjmy" sheetId="4" r:id="rId3"/>
    <sheet name="Daňové a Transfery" sheetId="5" r:id="rId4"/>
    <sheet name="N a K" sheetId="6" r:id="rId5"/>
    <sheet name="Příjmy_G" sheetId="9" r:id="rId6"/>
    <sheet name="Výdaje" sheetId="7" r:id="rId7"/>
    <sheet name="B a K" sheetId="8" r:id="rId8"/>
    <sheet name="Výdaje_G" sheetId="10" r:id="rId9"/>
  </sheets>
  <definedNames>
    <definedName name="_xlnm._FilterDatabase" localSheetId="7">#REF!</definedName>
    <definedName name="_xlnm._FilterDatabase" localSheetId="2" hidden="1">Příjmy!#REF!</definedName>
    <definedName name="_xlnm._FilterDatabase" localSheetId="6" hidden="1">Výdaje!#REF!</definedName>
    <definedName name="_xlnm._FilterDatabase">#REF!</definedName>
    <definedName name="fghsdfassččč" localSheetId="7">#REF!</definedName>
    <definedName name="fghtfhft" localSheetId="7">#REF!</definedName>
    <definedName name="gfhfghfghghj" localSheetId="7" hidden="1">'B a K'!$A$5:$E$10</definedName>
    <definedName name="ghjsrfsefjh" localSheetId="7">'B a K'!$A$7:$E$30</definedName>
    <definedName name="hhfhfghh" localSheetId="7">#REF!</definedName>
    <definedName name="jkljhl565" localSheetId="7">#REF!</definedName>
    <definedName name="_xlnm.Print_Titles" localSheetId="7">'B a K'!$1:$5</definedName>
    <definedName name="_xlnm.Print_Titles" localSheetId="3">'Daňové a Transfery'!$4:$5</definedName>
    <definedName name="_xlnm.Print_Titles" localSheetId="4">'N a K'!$1:$6</definedName>
    <definedName name="_xlnm.Print_Area" localSheetId="7">'B a K'!$A$1:$M$192</definedName>
    <definedName name="_xlnm.Print_Area" localSheetId="3">'Daňové a Transfery'!$A$1:$G$58</definedName>
    <definedName name="_xlnm.Print_Area" localSheetId="4">'N a K'!$A$1:$J$113</definedName>
    <definedName name="_xlnm.Print_Area" localSheetId="2">Příjmy!$A$1:$H$33</definedName>
    <definedName name="_xlnm.Print_Area" localSheetId="1">Transfery!$A$1:$D$53</definedName>
    <definedName name="_xlnm.Print_Area" localSheetId="6">Výdaje!$A$1:$K$31</definedName>
    <definedName name="_xlnm.Print_Area" localSheetId="8">Výdaje_G!$A$1:$K$57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4" l="1"/>
  <c r="G18" i="4"/>
  <c r="S19" i="10" l="1"/>
  <c r="Q20" i="10" l="1"/>
  <c r="Q21" i="10"/>
  <c r="Q22" i="10"/>
  <c r="Q23" i="10"/>
  <c r="Q24" i="10"/>
  <c r="Q25" i="10"/>
  <c r="Q26" i="10"/>
  <c r="Q27" i="10"/>
  <c r="Q28" i="10"/>
  <c r="Q29" i="10"/>
  <c r="Q30" i="10"/>
  <c r="Q31" i="10"/>
  <c r="Q32" i="10"/>
  <c r="Q19" i="10"/>
  <c r="L9" i="7"/>
  <c r="N9" i="10" l="1"/>
  <c r="N7" i="10"/>
  <c r="N2" i="10"/>
  <c r="N4" i="10"/>
  <c r="N8" i="10"/>
  <c r="N6" i="10"/>
  <c r="N10" i="10"/>
  <c r="N11" i="10"/>
  <c r="N13" i="10"/>
  <c r="N12" i="10"/>
  <c r="N14" i="10"/>
  <c r="N5" i="10"/>
  <c r="O31" i="10"/>
  <c r="O32" i="10" s="1"/>
  <c r="P31" i="10"/>
  <c r="P32" i="10" s="1"/>
  <c r="O42" i="10"/>
  <c r="P42" i="10"/>
  <c r="N42" i="10"/>
  <c r="N31" i="10"/>
  <c r="N32" i="10" s="1"/>
  <c r="N3" i="10" l="1"/>
  <c r="N15" i="10" s="1"/>
  <c r="N6" i="4"/>
  <c r="N7" i="4"/>
  <c r="N8" i="4"/>
  <c r="M186" i="8" l="1"/>
  <c r="L186" i="8"/>
  <c r="J28" i="7" s="1"/>
  <c r="J186" i="8"/>
  <c r="I186" i="8"/>
  <c r="H186" i="8"/>
  <c r="G186" i="8"/>
  <c r="F186" i="8"/>
  <c r="M185" i="8"/>
  <c r="L185" i="8"/>
  <c r="K185" i="8"/>
  <c r="K186" i="8" s="1"/>
  <c r="I28" i="7" s="1"/>
  <c r="L28" i="7" s="1"/>
  <c r="H185" i="8"/>
  <c r="E185" i="8"/>
  <c r="E186" i="8" s="1"/>
  <c r="B185" i="8"/>
  <c r="A185" i="8"/>
  <c r="J183" i="8"/>
  <c r="I183" i="8"/>
  <c r="G27" i="7" s="1"/>
  <c r="H183" i="8"/>
  <c r="G183" i="8"/>
  <c r="F183" i="8"/>
  <c r="M182" i="8"/>
  <c r="L182" i="8"/>
  <c r="E182" i="8"/>
  <c r="B182" i="8"/>
  <c r="A182" i="8"/>
  <c r="M181" i="8"/>
  <c r="L181" i="8"/>
  <c r="K181" i="8" s="1"/>
  <c r="E181" i="8"/>
  <c r="B181" i="8"/>
  <c r="A181" i="8"/>
  <c r="M180" i="8"/>
  <c r="L180" i="8"/>
  <c r="K180" i="8"/>
  <c r="E180" i="8"/>
  <c r="B180" i="8"/>
  <c r="A180" i="8"/>
  <c r="M179" i="8"/>
  <c r="M183" i="8" s="1"/>
  <c r="K27" i="7" s="1"/>
  <c r="L179" i="8"/>
  <c r="H179" i="8"/>
  <c r="E179" i="8"/>
  <c r="E183" i="8" s="1"/>
  <c r="C27" i="7" s="1"/>
  <c r="B179" i="8"/>
  <c r="A179" i="8"/>
  <c r="J177" i="8"/>
  <c r="H26" i="7" s="1"/>
  <c r="I177" i="8"/>
  <c r="G177" i="8"/>
  <c r="E26" i="7" s="1"/>
  <c r="F177" i="8"/>
  <c r="D26" i="7" s="1"/>
  <c r="M176" i="8"/>
  <c r="L176" i="8"/>
  <c r="L177" i="8" s="1"/>
  <c r="J26" i="7" s="1"/>
  <c r="K176" i="8"/>
  <c r="K177" i="8" s="1"/>
  <c r="I26" i="7" s="1"/>
  <c r="L26" i="7" s="1"/>
  <c r="H176" i="8"/>
  <c r="E176" i="8"/>
  <c r="B176" i="8"/>
  <c r="A176" i="8"/>
  <c r="M175" i="8"/>
  <c r="L175" i="8"/>
  <c r="K175" i="8"/>
  <c r="H175" i="8"/>
  <c r="H177" i="8" s="1"/>
  <c r="H188" i="8" s="1"/>
  <c r="E175" i="8"/>
  <c r="B175" i="8"/>
  <c r="A175" i="8"/>
  <c r="M173" i="8"/>
  <c r="K25" i="7" s="1"/>
  <c r="J173" i="8"/>
  <c r="I173" i="8"/>
  <c r="G173" i="8"/>
  <c r="E25" i="7" s="1"/>
  <c r="F173" i="8"/>
  <c r="M172" i="8"/>
  <c r="L172" i="8"/>
  <c r="K172" i="8"/>
  <c r="H172" i="8"/>
  <c r="H173" i="8" s="1"/>
  <c r="E172" i="8"/>
  <c r="B172" i="8"/>
  <c r="A172" i="8"/>
  <c r="M171" i="8"/>
  <c r="L171" i="8"/>
  <c r="K171" i="8"/>
  <c r="E171" i="8"/>
  <c r="B171" i="8"/>
  <c r="A171" i="8"/>
  <c r="M170" i="8"/>
  <c r="L170" i="8"/>
  <c r="K170" i="8" s="1"/>
  <c r="E170" i="8"/>
  <c r="B170" i="8"/>
  <c r="A170" i="8"/>
  <c r="M169" i="8"/>
  <c r="K169" i="8" s="1"/>
  <c r="K173" i="8" s="1"/>
  <c r="I25" i="7" s="1"/>
  <c r="L25" i="7" s="1"/>
  <c r="L169" i="8"/>
  <c r="E169" i="8"/>
  <c r="B169" i="8"/>
  <c r="A169" i="8"/>
  <c r="I167" i="8"/>
  <c r="J165" i="8"/>
  <c r="H24" i="7" s="1"/>
  <c r="I165" i="8"/>
  <c r="G165" i="8"/>
  <c r="F165" i="8"/>
  <c r="D24" i="7" s="1"/>
  <c r="M164" i="8"/>
  <c r="K164" i="8" s="1"/>
  <c r="L164" i="8"/>
  <c r="H164" i="8"/>
  <c r="E164" i="8"/>
  <c r="B164" i="8"/>
  <c r="A164" i="8"/>
  <c r="M163" i="8"/>
  <c r="L163" i="8"/>
  <c r="H163" i="8"/>
  <c r="E163" i="8"/>
  <c r="B163" i="8"/>
  <c r="A163" i="8"/>
  <c r="M162" i="8"/>
  <c r="L162" i="8"/>
  <c r="K162" i="8" s="1"/>
  <c r="H162" i="8"/>
  <c r="E162" i="8"/>
  <c r="B162" i="8"/>
  <c r="A162" i="8"/>
  <c r="J160" i="8"/>
  <c r="I160" i="8"/>
  <c r="G160" i="8"/>
  <c r="F160" i="8"/>
  <c r="D23" i="7" s="1"/>
  <c r="M159" i="8"/>
  <c r="L159" i="8"/>
  <c r="K159" i="8" s="1"/>
  <c r="H159" i="8"/>
  <c r="E159" i="8"/>
  <c r="B159" i="8"/>
  <c r="A159" i="8"/>
  <c r="M158" i="8"/>
  <c r="L158" i="8"/>
  <c r="K158" i="8" s="1"/>
  <c r="H158" i="8"/>
  <c r="E158" i="8"/>
  <c r="B158" i="8"/>
  <c r="A158" i="8"/>
  <c r="M157" i="8"/>
  <c r="L157" i="8"/>
  <c r="H157" i="8"/>
  <c r="H160" i="8" s="1"/>
  <c r="F23" i="7" s="1"/>
  <c r="E157" i="8"/>
  <c r="B157" i="8"/>
  <c r="A157" i="8"/>
  <c r="J155" i="8"/>
  <c r="H22" i="7" s="1"/>
  <c r="I155" i="8"/>
  <c r="G155" i="8"/>
  <c r="E22" i="7" s="1"/>
  <c r="F155" i="8"/>
  <c r="M154" i="8"/>
  <c r="K154" i="8" s="1"/>
  <c r="L154" i="8"/>
  <c r="H154" i="8"/>
  <c r="E154" i="8"/>
  <c r="B154" i="8"/>
  <c r="A154" i="8"/>
  <c r="M153" i="8"/>
  <c r="L153" i="8"/>
  <c r="K153" i="8" s="1"/>
  <c r="H153" i="8"/>
  <c r="E153" i="8"/>
  <c r="B153" i="8"/>
  <c r="A153" i="8"/>
  <c r="M152" i="8"/>
  <c r="L152" i="8"/>
  <c r="K152" i="8" s="1"/>
  <c r="H152" i="8"/>
  <c r="E152" i="8"/>
  <c r="B152" i="8"/>
  <c r="A152" i="8"/>
  <c r="M151" i="8"/>
  <c r="L151" i="8"/>
  <c r="K151" i="8" s="1"/>
  <c r="H151" i="8"/>
  <c r="E151" i="8"/>
  <c r="B151" i="8"/>
  <c r="A151" i="8"/>
  <c r="M150" i="8"/>
  <c r="L150" i="8"/>
  <c r="K150" i="8" s="1"/>
  <c r="H150" i="8"/>
  <c r="E150" i="8"/>
  <c r="B150" i="8"/>
  <c r="A150" i="8"/>
  <c r="J146" i="8"/>
  <c r="I146" i="8"/>
  <c r="G21" i="7" s="1"/>
  <c r="G146" i="8"/>
  <c r="E21" i="7" s="1"/>
  <c r="F146" i="8"/>
  <c r="M145" i="8"/>
  <c r="L145" i="8"/>
  <c r="K145" i="8"/>
  <c r="H145" i="8"/>
  <c r="E145" i="8"/>
  <c r="B145" i="8"/>
  <c r="A145" i="8"/>
  <c r="M144" i="8"/>
  <c r="L144" i="8"/>
  <c r="K144" i="8"/>
  <c r="H144" i="8"/>
  <c r="E144" i="8"/>
  <c r="B144" i="8"/>
  <c r="A144" i="8"/>
  <c r="M143" i="8"/>
  <c r="L143" i="8"/>
  <c r="H143" i="8"/>
  <c r="E143" i="8"/>
  <c r="B143" i="8"/>
  <c r="A143" i="8"/>
  <c r="M142" i="8"/>
  <c r="L142" i="8"/>
  <c r="K142" i="8"/>
  <c r="H142" i="8"/>
  <c r="E142" i="8"/>
  <c r="B142" i="8"/>
  <c r="A142" i="8"/>
  <c r="M141" i="8"/>
  <c r="L141" i="8"/>
  <c r="K141" i="8"/>
  <c r="H141" i="8"/>
  <c r="E141" i="8"/>
  <c r="B141" i="8"/>
  <c r="A141" i="8"/>
  <c r="M140" i="8"/>
  <c r="K140" i="8" s="1"/>
  <c r="L140" i="8"/>
  <c r="H140" i="8"/>
  <c r="E140" i="8"/>
  <c r="B140" i="8"/>
  <c r="A140" i="8"/>
  <c r="M139" i="8"/>
  <c r="L139" i="8"/>
  <c r="K139" i="8" s="1"/>
  <c r="H139" i="8"/>
  <c r="E139" i="8"/>
  <c r="B139" i="8"/>
  <c r="A139" i="8"/>
  <c r="M138" i="8"/>
  <c r="K138" i="8" s="1"/>
  <c r="L138" i="8"/>
  <c r="E138" i="8"/>
  <c r="B138" i="8"/>
  <c r="A138" i="8"/>
  <c r="M137" i="8"/>
  <c r="L137" i="8"/>
  <c r="H137" i="8"/>
  <c r="E137" i="8"/>
  <c r="B137" i="8"/>
  <c r="A137" i="8"/>
  <c r="M136" i="8"/>
  <c r="L136" i="8"/>
  <c r="H136" i="8"/>
  <c r="E136" i="8"/>
  <c r="B136" i="8"/>
  <c r="A136" i="8"/>
  <c r="M135" i="8"/>
  <c r="L135" i="8"/>
  <c r="H135" i="8"/>
  <c r="E135" i="8"/>
  <c r="B135" i="8"/>
  <c r="A135" i="8"/>
  <c r="M134" i="8"/>
  <c r="L134" i="8"/>
  <c r="H134" i="8"/>
  <c r="E134" i="8"/>
  <c r="B134" i="8"/>
  <c r="A134" i="8"/>
  <c r="M133" i="8"/>
  <c r="L133" i="8"/>
  <c r="H133" i="8"/>
  <c r="E133" i="8"/>
  <c r="B133" i="8"/>
  <c r="A133" i="8"/>
  <c r="M132" i="8"/>
  <c r="L132" i="8"/>
  <c r="E132" i="8"/>
  <c r="B132" i="8"/>
  <c r="A132" i="8"/>
  <c r="M131" i="8"/>
  <c r="L131" i="8"/>
  <c r="K131" i="8"/>
  <c r="H131" i="8"/>
  <c r="E131" i="8"/>
  <c r="B131" i="8"/>
  <c r="A131" i="8"/>
  <c r="M130" i="8"/>
  <c r="K130" i="8" s="1"/>
  <c r="L130" i="8"/>
  <c r="E130" i="8"/>
  <c r="B130" i="8"/>
  <c r="A130" i="8"/>
  <c r="M129" i="8"/>
  <c r="M146" i="8" s="1"/>
  <c r="L129" i="8"/>
  <c r="E129" i="8"/>
  <c r="B129" i="8"/>
  <c r="A129" i="8"/>
  <c r="M127" i="8"/>
  <c r="J127" i="8"/>
  <c r="J148" i="8" s="1"/>
  <c r="I127" i="8"/>
  <c r="G127" i="8"/>
  <c r="F127" i="8"/>
  <c r="F148" i="8" s="1"/>
  <c r="E127" i="8"/>
  <c r="M126" i="8"/>
  <c r="L126" i="8"/>
  <c r="L127" i="8" s="1"/>
  <c r="K126" i="8"/>
  <c r="K127" i="8" s="1"/>
  <c r="H126" i="8"/>
  <c r="H127" i="8" s="1"/>
  <c r="E126" i="8"/>
  <c r="B126" i="8"/>
  <c r="A126" i="8"/>
  <c r="J122" i="8"/>
  <c r="H20" i="7" s="1"/>
  <c r="I122" i="8"/>
  <c r="G20" i="7" s="1"/>
  <c r="H122" i="8"/>
  <c r="F20" i="7" s="1"/>
  <c r="G122" i="8"/>
  <c r="F122" i="8"/>
  <c r="D20" i="7" s="1"/>
  <c r="M121" i="8"/>
  <c r="M122" i="8" s="1"/>
  <c r="L121" i="8"/>
  <c r="L122" i="8" s="1"/>
  <c r="J20" i="7" s="1"/>
  <c r="K121" i="8"/>
  <c r="K122" i="8" s="1"/>
  <c r="I20" i="7" s="1"/>
  <c r="L20" i="7" s="1"/>
  <c r="H121" i="8"/>
  <c r="E121" i="8"/>
  <c r="E122" i="8" s="1"/>
  <c r="B121" i="8"/>
  <c r="A121" i="8"/>
  <c r="J119" i="8"/>
  <c r="I119" i="8"/>
  <c r="H119" i="8"/>
  <c r="G119" i="8"/>
  <c r="F119" i="8"/>
  <c r="M118" i="8"/>
  <c r="L118" i="8"/>
  <c r="L119" i="8" s="1"/>
  <c r="H118" i="8"/>
  <c r="E118" i="8"/>
  <c r="E119" i="8" s="1"/>
  <c r="B118" i="8"/>
  <c r="A118" i="8"/>
  <c r="J116" i="8"/>
  <c r="I116" i="8"/>
  <c r="G116" i="8"/>
  <c r="F116" i="8"/>
  <c r="D18" i="7" s="1"/>
  <c r="M115" i="8"/>
  <c r="L115" i="8"/>
  <c r="K115" i="8"/>
  <c r="H115" i="8"/>
  <c r="E115" i="8"/>
  <c r="B115" i="8"/>
  <c r="A115" i="8"/>
  <c r="M114" i="8"/>
  <c r="K114" i="8" s="1"/>
  <c r="L114" i="8"/>
  <c r="E114" i="8"/>
  <c r="B114" i="8"/>
  <c r="A114" i="8"/>
  <c r="M113" i="8"/>
  <c r="L113" i="8"/>
  <c r="K113" i="8" s="1"/>
  <c r="H113" i="8"/>
  <c r="E113" i="8"/>
  <c r="B113" i="8"/>
  <c r="A113" i="8"/>
  <c r="M112" i="8"/>
  <c r="K112" i="8" s="1"/>
  <c r="L112" i="8"/>
  <c r="H112" i="8"/>
  <c r="E112" i="8"/>
  <c r="B112" i="8"/>
  <c r="A112" i="8"/>
  <c r="M111" i="8"/>
  <c r="L111" i="8"/>
  <c r="K111" i="8" s="1"/>
  <c r="H111" i="8"/>
  <c r="E111" i="8"/>
  <c r="B111" i="8"/>
  <c r="A111" i="8"/>
  <c r="M110" i="8"/>
  <c r="L110" i="8"/>
  <c r="K110" i="8"/>
  <c r="H110" i="8"/>
  <c r="E110" i="8"/>
  <c r="B110" i="8"/>
  <c r="A110" i="8"/>
  <c r="M109" i="8"/>
  <c r="L109" i="8"/>
  <c r="H109" i="8"/>
  <c r="E109" i="8"/>
  <c r="B109" i="8"/>
  <c r="A109" i="8"/>
  <c r="M108" i="8"/>
  <c r="L108" i="8"/>
  <c r="H108" i="8"/>
  <c r="E108" i="8"/>
  <c r="B108" i="8"/>
  <c r="A108" i="8"/>
  <c r="M107" i="8"/>
  <c r="K107" i="8" s="1"/>
  <c r="L107" i="8"/>
  <c r="H107" i="8"/>
  <c r="E107" i="8"/>
  <c r="B107" i="8"/>
  <c r="A107" i="8"/>
  <c r="M106" i="8"/>
  <c r="L106" i="8"/>
  <c r="K106" i="8" s="1"/>
  <c r="H106" i="8"/>
  <c r="E106" i="8"/>
  <c r="B106" i="8"/>
  <c r="A106" i="8"/>
  <c r="M105" i="8"/>
  <c r="L105" i="8"/>
  <c r="H105" i="8"/>
  <c r="E105" i="8"/>
  <c r="B105" i="8"/>
  <c r="A105" i="8"/>
  <c r="M104" i="8"/>
  <c r="K104" i="8" s="1"/>
  <c r="L104" i="8"/>
  <c r="H104" i="8"/>
  <c r="E104" i="8"/>
  <c r="B104" i="8"/>
  <c r="A104" i="8"/>
  <c r="M103" i="8"/>
  <c r="L103" i="8"/>
  <c r="K103" i="8" s="1"/>
  <c r="H103" i="8"/>
  <c r="E103" i="8"/>
  <c r="B103" i="8"/>
  <c r="A103" i="8"/>
  <c r="J101" i="8"/>
  <c r="H17" i="7" s="1"/>
  <c r="I101" i="8"/>
  <c r="G17" i="7" s="1"/>
  <c r="G101" i="8"/>
  <c r="E17" i="7" s="1"/>
  <c r="F101" i="8"/>
  <c r="M100" i="8"/>
  <c r="L100" i="8"/>
  <c r="K100" i="8" s="1"/>
  <c r="H100" i="8"/>
  <c r="E100" i="8"/>
  <c r="B100" i="8"/>
  <c r="A100" i="8"/>
  <c r="M99" i="8"/>
  <c r="L99" i="8"/>
  <c r="H99" i="8"/>
  <c r="E99" i="8"/>
  <c r="B99" i="8"/>
  <c r="A99" i="8"/>
  <c r="M98" i="8"/>
  <c r="L98" i="8"/>
  <c r="K98" i="8" s="1"/>
  <c r="H98" i="8"/>
  <c r="E98" i="8"/>
  <c r="B98" i="8"/>
  <c r="A98" i="8"/>
  <c r="M97" i="8"/>
  <c r="L97" i="8"/>
  <c r="H97" i="8"/>
  <c r="E97" i="8"/>
  <c r="B97" i="8"/>
  <c r="A97" i="8"/>
  <c r="M96" i="8"/>
  <c r="L96" i="8"/>
  <c r="K96" i="8" s="1"/>
  <c r="H96" i="8"/>
  <c r="E96" i="8"/>
  <c r="B96" i="8"/>
  <c r="A96" i="8"/>
  <c r="M95" i="8"/>
  <c r="L95" i="8"/>
  <c r="K95" i="8" s="1"/>
  <c r="H95" i="8"/>
  <c r="E95" i="8"/>
  <c r="B95" i="8"/>
  <c r="A95" i="8"/>
  <c r="M94" i="8"/>
  <c r="L94" i="8"/>
  <c r="H94" i="8"/>
  <c r="E94" i="8"/>
  <c r="B94" i="8"/>
  <c r="A94" i="8"/>
  <c r="M93" i="8"/>
  <c r="L93" i="8"/>
  <c r="H93" i="8"/>
  <c r="E93" i="8"/>
  <c r="B93" i="8"/>
  <c r="A93" i="8"/>
  <c r="M92" i="8"/>
  <c r="L92" i="8"/>
  <c r="K92" i="8"/>
  <c r="H92" i="8"/>
  <c r="E92" i="8"/>
  <c r="B92" i="8"/>
  <c r="A92" i="8"/>
  <c r="M91" i="8"/>
  <c r="L91" i="8"/>
  <c r="H91" i="8"/>
  <c r="E91" i="8"/>
  <c r="E101" i="8" s="1"/>
  <c r="C17" i="7" s="1"/>
  <c r="B91" i="8"/>
  <c r="A91" i="8"/>
  <c r="J89" i="8"/>
  <c r="H16" i="7" s="1"/>
  <c r="I89" i="8"/>
  <c r="I124" i="8" s="1"/>
  <c r="G89" i="8"/>
  <c r="F89" i="8"/>
  <c r="M88" i="8"/>
  <c r="L88" i="8"/>
  <c r="H88" i="8"/>
  <c r="E88" i="8"/>
  <c r="B88" i="8"/>
  <c r="A88" i="8"/>
  <c r="M87" i="8"/>
  <c r="L87" i="8"/>
  <c r="K87" i="8" s="1"/>
  <c r="H87" i="8"/>
  <c r="E87" i="8"/>
  <c r="B87" i="8"/>
  <c r="A87" i="8"/>
  <c r="M86" i="8"/>
  <c r="L86" i="8"/>
  <c r="H86" i="8"/>
  <c r="E86" i="8"/>
  <c r="B86" i="8"/>
  <c r="A86" i="8"/>
  <c r="M85" i="8"/>
  <c r="L85" i="8"/>
  <c r="K85" i="8" s="1"/>
  <c r="H85" i="8"/>
  <c r="E85" i="8"/>
  <c r="B85" i="8"/>
  <c r="A85" i="8"/>
  <c r="M84" i="8"/>
  <c r="L84" i="8"/>
  <c r="H84" i="8"/>
  <c r="E84" i="8"/>
  <c r="B84" i="8"/>
  <c r="A84" i="8"/>
  <c r="M83" i="8"/>
  <c r="L83" i="8"/>
  <c r="K83" i="8" s="1"/>
  <c r="H83" i="8"/>
  <c r="E83" i="8"/>
  <c r="B83" i="8"/>
  <c r="A83" i="8"/>
  <c r="M82" i="8"/>
  <c r="L82" i="8"/>
  <c r="K82" i="8" s="1"/>
  <c r="H82" i="8"/>
  <c r="E82" i="8"/>
  <c r="B82" i="8"/>
  <c r="A82" i="8"/>
  <c r="J80" i="8"/>
  <c r="I80" i="8"/>
  <c r="G80" i="8"/>
  <c r="E15" i="7" s="1"/>
  <c r="F80" i="8"/>
  <c r="M79" i="8"/>
  <c r="L79" i="8"/>
  <c r="K79" i="8"/>
  <c r="H79" i="8"/>
  <c r="E79" i="8"/>
  <c r="B79" i="8"/>
  <c r="A79" i="8"/>
  <c r="M78" i="8"/>
  <c r="L78" i="8"/>
  <c r="K78" i="8"/>
  <c r="H78" i="8"/>
  <c r="E78" i="8"/>
  <c r="B78" i="8"/>
  <c r="A78" i="8"/>
  <c r="M77" i="8"/>
  <c r="K77" i="8" s="1"/>
  <c r="L77" i="8"/>
  <c r="H77" i="8"/>
  <c r="E77" i="8"/>
  <c r="B77" i="8"/>
  <c r="A77" i="8"/>
  <c r="M76" i="8"/>
  <c r="L76" i="8"/>
  <c r="K76" i="8" s="1"/>
  <c r="H76" i="8"/>
  <c r="H80" i="8" s="1"/>
  <c r="F15" i="7" s="1"/>
  <c r="E76" i="8"/>
  <c r="J74" i="8"/>
  <c r="H14" i="7" s="1"/>
  <c r="I74" i="8"/>
  <c r="G14" i="7" s="1"/>
  <c r="G74" i="8"/>
  <c r="E14" i="7" s="1"/>
  <c r="F74" i="8"/>
  <c r="D14" i="7" s="1"/>
  <c r="M73" i="8"/>
  <c r="L73" i="8"/>
  <c r="K73" i="8" s="1"/>
  <c r="H73" i="8"/>
  <c r="E73" i="8"/>
  <c r="B73" i="8"/>
  <c r="A73" i="8"/>
  <c r="M72" i="8"/>
  <c r="L72" i="8"/>
  <c r="H72" i="8"/>
  <c r="E72" i="8"/>
  <c r="B72" i="8"/>
  <c r="A72" i="8"/>
  <c r="M71" i="8"/>
  <c r="L71" i="8"/>
  <c r="E71" i="8"/>
  <c r="B71" i="8"/>
  <c r="A71" i="8"/>
  <c r="M70" i="8"/>
  <c r="L70" i="8"/>
  <c r="K70" i="8"/>
  <c r="H70" i="8"/>
  <c r="E70" i="8"/>
  <c r="B70" i="8"/>
  <c r="A70" i="8"/>
  <c r="M69" i="8"/>
  <c r="K69" i="8" s="1"/>
  <c r="L69" i="8"/>
  <c r="H69" i="8"/>
  <c r="E69" i="8"/>
  <c r="B69" i="8"/>
  <c r="A69" i="8"/>
  <c r="M68" i="8"/>
  <c r="L68" i="8"/>
  <c r="K68" i="8" s="1"/>
  <c r="H68" i="8"/>
  <c r="E68" i="8"/>
  <c r="B68" i="8"/>
  <c r="A68" i="8"/>
  <c r="M67" i="8"/>
  <c r="K67" i="8" s="1"/>
  <c r="L67" i="8"/>
  <c r="E67" i="8"/>
  <c r="B67" i="8"/>
  <c r="A67" i="8"/>
  <c r="M66" i="8"/>
  <c r="L66" i="8"/>
  <c r="K66" i="8"/>
  <c r="H66" i="8"/>
  <c r="E66" i="8"/>
  <c r="B66" i="8"/>
  <c r="A66" i="8"/>
  <c r="M65" i="8"/>
  <c r="L65" i="8"/>
  <c r="H65" i="8"/>
  <c r="E65" i="8"/>
  <c r="B65" i="8"/>
  <c r="A65" i="8"/>
  <c r="M64" i="8"/>
  <c r="L64" i="8"/>
  <c r="K64" i="8" s="1"/>
  <c r="H64" i="8"/>
  <c r="E64" i="8"/>
  <c r="B64" i="8"/>
  <c r="A64" i="8"/>
  <c r="M63" i="8"/>
  <c r="K63" i="8" s="1"/>
  <c r="L63" i="8"/>
  <c r="H63" i="8"/>
  <c r="E63" i="8"/>
  <c r="B63" i="8"/>
  <c r="A63" i="8"/>
  <c r="L62" i="8"/>
  <c r="K62" i="8" s="1"/>
  <c r="E62" i="8"/>
  <c r="B62" i="8"/>
  <c r="A62" i="8"/>
  <c r="M61" i="8"/>
  <c r="L61" i="8"/>
  <c r="K61" i="8" s="1"/>
  <c r="H61" i="8"/>
  <c r="E61" i="8"/>
  <c r="B61" i="8"/>
  <c r="A61" i="8"/>
  <c r="M60" i="8"/>
  <c r="L60" i="8"/>
  <c r="K60" i="8"/>
  <c r="H60" i="8"/>
  <c r="E60" i="8"/>
  <c r="B60" i="8"/>
  <c r="A60" i="8"/>
  <c r="M59" i="8"/>
  <c r="L59" i="8"/>
  <c r="H59" i="8"/>
  <c r="E59" i="8"/>
  <c r="B59" i="8"/>
  <c r="A59" i="8"/>
  <c r="M58" i="8"/>
  <c r="L58" i="8"/>
  <c r="K58" i="8" s="1"/>
  <c r="H58" i="8"/>
  <c r="E58" i="8"/>
  <c r="B58" i="8"/>
  <c r="A58" i="8"/>
  <c r="M57" i="8"/>
  <c r="K57" i="8" s="1"/>
  <c r="L57" i="8"/>
  <c r="H57" i="8"/>
  <c r="E57" i="8"/>
  <c r="B57" i="8"/>
  <c r="A57" i="8"/>
  <c r="G55" i="8"/>
  <c r="F55" i="8"/>
  <c r="D13" i="7" s="1"/>
  <c r="M54" i="8"/>
  <c r="L54" i="8"/>
  <c r="K54" i="8" s="1"/>
  <c r="E54" i="8"/>
  <c r="A54" i="8"/>
  <c r="M53" i="8"/>
  <c r="K53" i="8" s="1"/>
  <c r="E53" i="8"/>
  <c r="A53" i="8"/>
  <c r="M52" i="8"/>
  <c r="M55" i="8" s="1"/>
  <c r="L52" i="8"/>
  <c r="E52" i="8"/>
  <c r="A52" i="8"/>
  <c r="J50" i="8"/>
  <c r="H13" i="7" s="1"/>
  <c r="I50" i="8"/>
  <c r="G50" i="8"/>
  <c r="F50" i="8"/>
  <c r="F124" i="8" s="1"/>
  <c r="M49" i="8"/>
  <c r="L49" i="8"/>
  <c r="H49" i="8"/>
  <c r="E49" i="8"/>
  <c r="B49" i="8"/>
  <c r="A49" i="8"/>
  <c r="M48" i="8"/>
  <c r="L48" i="8"/>
  <c r="H48" i="8"/>
  <c r="E48" i="8"/>
  <c r="M47" i="8"/>
  <c r="K47" i="8"/>
  <c r="E47" i="8"/>
  <c r="M46" i="8"/>
  <c r="L46" i="8"/>
  <c r="H46" i="8"/>
  <c r="E46" i="8"/>
  <c r="M45" i="8"/>
  <c r="L45" i="8"/>
  <c r="K45" i="8" s="1"/>
  <c r="H45" i="8"/>
  <c r="E45" i="8"/>
  <c r="M44" i="8"/>
  <c r="L44" i="8"/>
  <c r="K44" i="8"/>
  <c r="H44" i="8"/>
  <c r="E44" i="8"/>
  <c r="M43" i="8"/>
  <c r="L43" i="8"/>
  <c r="K43" i="8" s="1"/>
  <c r="H43" i="8"/>
  <c r="E43" i="8"/>
  <c r="B43" i="8"/>
  <c r="A43" i="8"/>
  <c r="M42" i="8"/>
  <c r="L42" i="8"/>
  <c r="H42" i="8"/>
  <c r="E42" i="8"/>
  <c r="M41" i="8"/>
  <c r="M50" i="8" s="1"/>
  <c r="K13" i="7" s="1"/>
  <c r="L41" i="8"/>
  <c r="H41" i="8"/>
  <c r="E41" i="8"/>
  <c r="I39" i="8"/>
  <c r="J37" i="8"/>
  <c r="I37" i="8"/>
  <c r="G37" i="8"/>
  <c r="F37" i="8"/>
  <c r="D12" i="7" s="1"/>
  <c r="M36" i="8"/>
  <c r="L36" i="8"/>
  <c r="H36" i="8"/>
  <c r="E36" i="8"/>
  <c r="B36" i="8"/>
  <c r="M35" i="8"/>
  <c r="L35" i="8"/>
  <c r="K35" i="8"/>
  <c r="H35" i="8"/>
  <c r="E35" i="8"/>
  <c r="B35" i="8"/>
  <c r="A35" i="8"/>
  <c r="M34" i="8"/>
  <c r="L34" i="8"/>
  <c r="K34" i="8" s="1"/>
  <c r="H34" i="8"/>
  <c r="E34" i="8"/>
  <c r="M33" i="8"/>
  <c r="L33" i="8"/>
  <c r="H33" i="8"/>
  <c r="E33" i="8"/>
  <c r="M32" i="8"/>
  <c r="L32" i="8"/>
  <c r="K32" i="8"/>
  <c r="H32" i="8"/>
  <c r="E32" i="8"/>
  <c r="B32" i="8"/>
  <c r="A32" i="8"/>
  <c r="M31" i="8"/>
  <c r="L31" i="8"/>
  <c r="H31" i="8"/>
  <c r="E31" i="8"/>
  <c r="B31" i="8"/>
  <c r="A31" i="8"/>
  <c r="J29" i="8"/>
  <c r="J39" i="8" s="1"/>
  <c r="I29" i="8"/>
  <c r="G11" i="7" s="1"/>
  <c r="G29" i="8"/>
  <c r="F29" i="8"/>
  <c r="D11" i="7" s="1"/>
  <c r="M28" i="8"/>
  <c r="L28" i="8"/>
  <c r="K28" i="8"/>
  <c r="H28" i="8"/>
  <c r="E28" i="8"/>
  <c r="M27" i="8"/>
  <c r="L27" i="8"/>
  <c r="K27" i="8" s="1"/>
  <c r="H27" i="8"/>
  <c r="E27" i="8"/>
  <c r="B27" i="8"/>
  <c r="A27" i="8"/>
  <c r="M26" i="8"/>
  <c r="L26" i="8"/>
  <c r="E26" i="8"/>
  <c r="B26" i="8"/>
  <c r="A26" i="8"/>
  <c r="M25" i="8"/>
  <c r="L25" i="8"/>
  <c r="K25" i="8"/>
  <c r="H25" i="8"/>
  <c r="E25" i="8"/>
  <c r="B25" i="8"/>
  <c r="A25" i="8"/>
  <c r="M24" i="8"/>
  <c r="L24" i="8"/>
  <c r="K24" i="8" s="1"/>
  <c r="H24" i="8"/>
  <c r="E24" i="8"/>
  <c r="B24" i="8"/>
  <c r="A24" i="8"/>
  <c r="M23" i="8"/>
  <c r="L23" i="8"/>
  <c r="H23" i="8"/>
  <c r="E23" i="8"/>
  <c r="M22" i="8"/>
  <c r="L22" i="8"/>
  <c r="K22" i="8" s="1"/>
  <c r="H22" i="8"/>
  <c r="E22" i="8"/>
  <c r="M21" i="8"/>
  <c r="L21" i="8"/>
  <c r="H21" i="8"/>
  <c r="E21" i="8"/>
  <c r="B21" i="8"/>
  <c r="A21" i="8"/>
  <c r="J19" i="8"/>
  <c r="I19" i="8"/>
  <c r="G19" i="8"/>
  <c r="F19" i="8"/>
  <c r="M18" i="8"/>
  <c r="L18" i="8"/>
  <c r="K18" i="8"/>
  <c r="H18" i="8"/>
  <c r="E18" i="8"/>
  <c r="B18" i="8"/>
  <c r="A18" i="8"/>
  <c r="M17" i="8"/>
  <c r="K17" i="8" s="1"/>
  <c r="L17" i="8"/>
  <c r="H17" i="8"/>
  <c r="E17" i="8"/>
  <c r="B17" i="8"/>
  <c r="A17" i="8"/>
  <c r="M16" i="8"/>
  <c r="L16" i="8"/>
  <c r="H16" i="8"/>
  <c r="E16" i="8"/>
  <c r="B16" i="8"/>
  <c r="A16" i="8"/>
  <c r="J12" i="8"/>
  <c r="I12" i="8"/>
  <c r="G12" i="8"/>
  <c r="F12" i="8"/>
  <c r="F14" i="8" s="1"/>
  <c r="M11" i="8"/>
  <c r="L11" i="8"/>
  <c r="K11" i="8" s="1"/>
  <c r="H11" i="8"/>
  <c r="E11" i="8"/>
  <c r="B11" i="8"/>
  <c r="A11" i="8"/>
  <c r="M10" i="8"/>
  <c r="L10" i="8"/>
  <c r="H10" i="8"/>
  <c r="E10" i="8"/>
  <c r="B10" i="8"/>
  <c r="A10" i="8"/>
  <c r="M9" i="8"/>
  <c r="L9" i="8"/>
  <c r="H9" i="8"/>
  <c r="E9" i="8"/>
  <c r="B9" i="8"/>
  <c r="A9" i="8"/>
  <c r="M8" i="8"/>
  <c r="L8" i="8"/>
  <c r="K8" i="8"/>
  <c r="H8" i="8"/>
  <c r="E8" i="8"/>
  <c r="B8" i="8"/>
  <c r="A8" i="8"/>
  <c r="M7" i="8"/>
  <c r="K7" i="8" s="1"/>
  <c r="L7" i="8"/>
  <c r="H7" i="8"/>
  <c r="E7" i="8"/>
  <c r="E12" i="8" s="1"/>
  <c r="B7" i="8"/>
  <c r="A7" i="8"/>
  <c r="M29" i="7"/>
  <c r="K28" i="7"/>
  <c r="H28" i="7"/>
  <c r="G28" i="7"/>
  <c r="F28" i="7"/>
  <c r="E28" i="7"/>
  <c r="D28" i="7"/>
  <c r="C28" i="7"/>
  <c r="H27" i="7"/>
  <c r="F27" i="7"/>
  <c r="E27" i="7"/>
  <c r="D27" i="7"/>
  <c r="G26" i="7"/>
  <c r="F26" i="7"/>
  <c r="H25" i="7"/>
  <c r="G25" i="7"/>
  <c r="F25" i="7"/>
  <c r="G24" i="7"/>
  <c r="E24" i="7"/>
  <c r="G23" i="7"/>
  <c r="G22" i="7"/>
  <c r="H21" i="7"/>
  <c r="D21" i="7"/>
  <c r="K20" i="7"/>
  <c r="E20" i="7"/>
  <c r="C20" i="7"/>
  <c r="H19" i="7"/>
  <c r="G19" i="7"/>
  <c r="F19" i="7"/>
  <c r="E19" i="7"/>
  <c r="D19" i="7"/>
  <c r="C19" i="7"/>
  <c r="G18" i="7"/>
  <c r="D17" i="7"/>
  <c r="E16" i="7"/>
  <c r="D16" i="7"/>
  <c r="H15" i="7"/>
  <c r="G15" i="7"/>
  <c r="D15" i="7"/>
  <c r="G13" i="7"/>
  <c r="H12" i="7"/>
  <c r="G12" i="7"/>
  <c r="E12" i="7"/>
  <c r="E11" i="7"/>
  <c r="H10" i="7"/>
  <c r="G10" i="7"/>
  <c r="D10" i="7"/>
  <c r="H9" i="7"/>
  <c r="D9" i="7"/>
  <c r="M111" i="6"/>
  <c r="I111" i="6"/>
  <c r="H111" i="6"/>
  <c r="M109" i="6"/>
  <c r="L109" i="6"/>
  <c r="G109" i="6"/>
  <c r="F109" i="6"/>
  <c r="M108" i="6"/>
  <c r="L108" i="6"/>
  <c r="K108" i="6"/>
  <c r="K109" i="6" s="1"/>
  <c r="E108" i="6"/>
  <c r="E109" i="6" s="1"/>
  <c r="C30" i="4" s="1"/>
  <c r="F106" i="6"/>
  <c r="M105" i="6"/>
  <c r="L105" i="6"/>
  <c r="E105" i="6"/>
  <c r="E106" i="6" s="1"/>
  <c r="J103" i="6"/>
  <c r="J111" i="6" s="1"/>
  <c r="I103" i="6"/>
  <c r="H103" i="6"/>
  <c r="G103" i="6"/>
  <c r="G111" i="6" s="1"/>
  <c r="F103" i="6"/>
  <c r="M102" i="6"/>
  <c r="M103" i="6" s="1"/>
  <c r="L102" i="6"/>
  <c r="L103" i="6" s="1"/>
  <c r="K102" i="6"/>
  <c r="K103" i="6" s="1"/>
  <c r="H102" i="6"/>
  <c r="E102" i="6"/>
  <c r="E103" i="6" s="1"/>
  <c r="E111" i="6" s="1"/>
  <c r="L100" i="6"/>
  <c r="J100" i="6"/>
  <c r="I100" i="6"/>
  <c r="H100" i="6"/>
  <c r="G98" i="6"/>
  <c r="E27" i="4" s="1"/>
  <c r="F98" i="6"/>
  <c r="M97" i="6"/>
  <c r="M98" i="6" s="1"/>
  <c r="L97" i="6"/>
  <c r="L98" i="6" s="1"/>
  <c r="K97" i="6"/>
  <c r="K98" i="6" s="1"/>
  <c r="E97" i="6"/>
  <c r="E98" i="6" s="1"/>
  <c r="M95" i="6"/>
  <c r="L95" i="6"/>
  <c r="K95" i="6"/>
  <c r="I95" i="6"/>
  <c r="H95" i="6"/>
  <c r="G95" i="6"/>
  <c r="F95" i="6"/>
  <c r="D26" i="4" s="1"/>
  <c r="M94" i="6"/>
  <c r="L94" i="6"/>
  <c r="K94" i="6"/>
  <c r="H94" i="6"/>
  <c r="E94" i="6"/>
  <c r="E95" i="6" s="1"/>
  <c r="E100" i="6" s="1"/>
  <c r="L92" i="6"/>
  <c r="J92" i="6"/>
  <c r="F92" i="6"/>
  <c r="J90" i="6"/>
  <c r="I90" i="6"/>
  <c r="I92" i="6" s="1"/>
  <c r="H92" i="6" s="1"/>
  <c r="G90" i="6"/>
  <c r="G92" i="6" s="1"/>
  <c r="F90" i="6"/>
  <c r="M89" i="6"/>
  <c r="L89" i="6"/>
  <c r="K89" i="6"/>
  <c r="E89" i="6"/>
  <c r="M88" i="6"/>
  <c r="L88" i="6"/>
  <c r="K88" i="6"/>
  <c r="E88" i="6"/>
  <c r="M87" i="6"/>
  <c r="L87" i="6"/>
  <c r="K87" i="6"/>
  <c r="E87" i="6"/>
  <c r="M86" i="6"/>
  <c r="L86" i="6"/>
  <c r="K86" i="6"/>
  <c r="E86" i="6"/>
  <c r="E90" i="6" s="1"/>
  <c r="C25" i="4" s="1"/>
  <c r="M85" i="6"/>
  <c r="L85" i="6"/>
  <c r="K85" i="6"/>
  <c r="H85" i="6"/>
  <c r="H90" i="6" s="1"/>
  <c r="E85" i="6"/>
  <c r="M84" i="6"/>
  <c r="L84" i="6"/>
  <c r="K84" i="6"/>
  <c r="E84" i="6"/>
  <c r="M83" i="6"/>
  <c r="M90" i="6" s="1"/>
  <c r="L83" i="6"/>
  <c r="L90" i="6" s="1"/>
  <c r="K83" i="6"/>
  <c r="K90" i="6" s="1"/>
  <c r="E83" i="6"/>
  <c r="I81" i="6"/>
  <c r="M79" i="6"/>
  <c r="G79" i="6"/>
  <c r="F79" i="6"/>
  <c r="D24" i="4" s="1"/>
  <c r="M78" i="6"/>
  <c r="L78" i="6"/>
  <c r="K78" i="6"/>
  <c r="E78" i="6"/>
  <c r="M77" i="6"/>
  <c r="L77" i="6"/>
  <c r="K77" i="6"/>
  <c r="E77" i="6"/>
  <c r="M76" i="6"/>
  <c r="L76" i="6"/>
  <c r="K76" i="6"/>
  <c r="E76" i="6"/>
  <c r="M75" i="6"/>
  <c r="L75" i="6"/>
  <c r="L79" i="6" s="1"/>
  <c r="K75" i="6"/>
  <c r="K79" i="6" s="1"/>
  <c r="E75" i="6"/>
  <c r="E79" i="6" s="1"/>
  <c r="C24" i="4" s="1"/>
  <c r="J73" i="6"/>
  <c r="H73" i="6" s="1"/>
  <c r="I73" i="6"/>
  <c r="G73" i="6"/>
  <c r="E23" i="4" s="1"/>
  <c r="F73" i="6"/>
  <c r="D23" i="4" s="1"/>
  <c r="M72" i="6"/>
  <c r="K72" i="6" s="1"/>
  <c r="L72" i="6"/>
  <c r="E72" i="6"/>
  <c r="M71" i="6"/>
  <c r="K71" i="6" s="1"/>
  <c r="L71" i="6"/>
  <c r="H71" i="6"/>
  <c r="E71" i="6"/>
  <c r="M70" i="6"/>
  <c r="L70" i="6"/>
  <c r="K70" i="6" s="1"/>
  <c r="E70" i="6"/>
  <c r="M69" i="6"/>
  <c r="L69" i="6"/>
  <c r="E69" i="6"/>
  <c r="M68" i="6"/>
  <c r="L68" i="6"/>
  <c r="K68" i="6" s="1"/>
  <c r="E68" i="6"/>
  <c r="M67" i="6"/>
  <c r="L67" i="6"/>
  <c r="K67" i="6" s="1"/>
  <c r="H67" i="6"/>
  <c r="E67" i="6"/>
  <c r="M66" i="6"/>
  <c r="L66" i="6"/>
  <c r="K66" i="6"/>
  <c r="H66" i="6"/>
  <c r="E66" i="6"/>
  <c r="J64" i="6"/>
  <c r="I64" i="6"/>
  <c r="H64" i="6"/>
  <c r="G64" i="6"/>
  <c r="E22" i="4" s="1"/>
  <c r="F64" i="6"/>
  <c r="M63" i="6"/>
  <c r="L63" i="6"/>
  <c r="K63" i="6"/>
  <c r="E63" i="6"/>
  <c r="M62" i="6"/>
  <c r="M64" i="6" s="1"/>
  <c r="L62" i="6"/>
  <c r="L64" i="6" s="1"/>
  <c r="K62" i="6"/>
  <c r="K64" i="6" s="1"/>
  <c r="E62" i="6"/>
  <c r="E64" i="6" s="1"/>
  <c r="L60" i="6"/>
  <c r="G60" i="6"/>
  <c r="F60" i="6"/>
  <c r="M59" i="6"/>
  <c r="K59" i="6" s="1"/>
  <c r="L59" i="6"/>
  <c r="E59" i="6"/>
  <c r="M58" i="6"/>
  <c r="K58" i="6" s="1"/>
  <c r="L58" i="6"/>
  <c r="E58" i="6"/>
  <c r="M57" i="6"/>
  <c r="K57" i="6" s="1"/>
  <c r="L57" i="6"/>
  <c r="E57" i="6"/>
  <c r="M56" i="6"/>
  <c r="L56" i="6"/>
  <c r="E56" i="6"/>
  <c r="E60" i="6" s="1"/>
  <c r="C21" i="4" s="1"/>
  <c r="M54" i="6"/>
  <c r="J54" i="6"/>
  <c r="H54" i="6"/>
  <c r="G54" i="6"/>
  <c r="F54" i="6"/>
  <c r="M53" i="6"/>
  <c r="K53" i="6" s="1"/>
  <c r="L53" i="6"/>
  <c r="E53" i="6"/>
  <c r="M52" i="6"/>
  <c r="K52" i="6" s="1"/>
  <c r="L52" i="6"/>
  <c r="E52" i="6"/>
  <c r="M51" i="6"/>
  <c r="K51" i="6" s="1"/>
  <c r="L51" i="6"/>
  <c r="E51" i="6"/>
  <c r="M50" i="6"/>
  <c r="K50" i="6" s="1"/>
  <c r="L50" i="6"/>
  <c r="E50" i="6"/>
  <c r="M49" i="6"/>
  <c r="K49" i="6" s="1"/>
  <c r="L49" i="6"/>
  <c r="H49" i="6"/>
  <c r="E49" i="6"/>
  <c r="M48" i="6"/>
  <c r="L48" i="6"/>
  <c r="K48" i="6"/>
  <c r="E48" i="6"/>
  <c r="M47" i="6"/>
  <c r="L47" i="6"/>
  <c r="K47" i="6"/>
  <c r="E47" i="6"/>
  <c r="M46" i="6"/>
  <c r="L46" i="6"/>
  <c r="K46" i="6"/>
  <c r="E46" i="6"/>
  <c r="M45" i="6"/>
  <c r="L45" i="6"/>
  <c r="K45" i="6"/>
  <c r="E45" i="6"/>
  <c r="M44" i="6"/>
  <c r="L44" i="6"/>
  <c r="K44" i="6"/>
  <c r="E44" i="6"/>
  <c r="M43" i="6"/>
  <c r="L43" i="6"/>
  <c r="L54" i="6" s="1"/>
  <c r="K43" i="6"/>
  <c r="K54" i="6" s="1"/>
  <c r="E43" i="6"/>
  <c r="E54" i="6" s="1"/>
  <c r="C20" i="4" s="1"/>
  <c r="L41" i="6"/>
  <c r="G41" i="6"/>
  <c r="E19" i="4" s="1"/>
  <c r="F41" i="6"/>
  <c r="F81" i="6" s="1"/>
  <c r="M40" i="6"/>
  <c r="L40" i="6"/>
  <c r="K40" i="6" s="1"/>
  <c r="E40" i="6"/>
  <c r="M39" i="6"/>
  <c r="L39" i="6"/>
  <c r="E39" i="6"/>
  <c r="M38" i="6"/>
  <c r="L38" i="6"/>
  <c r="K38" i="6" s="1"/>
  <c r="E38" i="6"/>
  <c r="M37" i="6"/>
  <c r="L37" i="6"/>
  <c r="K37" i="6" s="1"/>
  <c r="E37" i="6"/>
  <c r="E41" i="6" s="1"/>
  <c r="J35" i="6"/>
  <c r="I35" i="6"/>
  <c r="I113" i="6" s="1"/>
  <c r="M33" i="6"/>
  <c r="J33" i="6"/>
  <c r="I33" i="6"/>
  <c r="G33" i="6"/>
  <c r="F33" i="6"/>
  <c r="E33" i="6"/>
  <c r="M32" i="6"/>
  <c r="L32" i="6"/>
  <c r="H32" i="6"/>
  <c r="H33" i="6" s="1"/>
  <c r="H35" i="6" s="1"/>
  <c r="E32" i="6"/>
  <c r="M31" i="6"/>
  <c r="M30" i="6"/>
  <c r="G30" i="6"/>
  <c r="F30" i="6"/>
  <c r="F35" i="6" s="1"/>
  <c r="M29" i="6"/>
  <c r="L29" i="6"/>
  <c r="K29" i="6"/>
  <c r="E29" i="6"/>
  <c r="M28" i="6"/>
  <c r="L28" i="6"/>
  <c r="L30" i="6" s="1"/>
  <c r="K28" i="6"/>
  <c r="K30" i="6" s="1"/>
  <c r="E28" i="6"/>
  <c r="E30" i="6" s="1"/>
  <c r="C17" i="4" s="1"/>
  <c r="G26" i="6"/>
  <c r="F26" i="6"/>
  <c r="M25" i="6"/>
  <c r="L25" i="6"/>
  <c r="K25" i="6" s="1"/>
  <c r="E25" i="6"/>
  <c r="M24" i="6"/>
  <c r="L24" i="6"/>
  <c r="K24" i="6" s="1"/>
  <c r="E24" i="6"/>
  <c r="M23" i="6"/>
  <c r="L23" i="6"/>
  <c r="K23" i="6" s="1"/>
  <c r="E23" i="6"/>
  <c r="M22" i="6"/>
  <c r="L22" i="6"/>
  <c r="E22" i="6"/>
  <c r="M21" i="6"/>
  <c r="L21" i="6"/>
  <c r="K21" i="6" s="1"/>
  <c r="E21" i="6"/>
  <c r="M20" i="6"/>
  <c r="L20" i="6"/>
  <c r="K20" i="6" s="1"/>
  <c r="E20" i="6"/>
  <c r="E26" i="6" s="1"/>
  <c r="F18" i="6"/>
  <c r="G16" i="6"/>
  <c r="F16" i="6"/>
  <c r="M15" i="6"/>
  <c r="L15" i="6"/>
  <c r="K15" i="6" s="1"/>
  <c r="E15" i="6"/>
  <c r="M14" i="6"/>
  <c r="L14" i="6"/>
  <c r="K14" i="6" s="1"/>
  <c r="E14" i="6"/>
  <c r="M13" i="6"/>
  <c r="L13" i="6"/>
  <c r="K13" i="6" s="1"/>
  <c r="E13" i="6"/>
  <c r="M12" i="6"/>
  <c r="L12" i="6"/>
  <c r="E12" i="6"/>
  <c r="E16" i="6" s="1"/>
  <c r="M11" i="6"/>
  <c r="L11" i="6"/>
  <c r="E11" i="6"/>
  <c r="M9" i="6"/>
  <c r="G9" i="6"/>
  <c r="F9" i="6"/>
  <c r="M8" i="6"/>
  <c r="L8" i="6"/>
  <c r="E8" i="6"/>
  <c r="E9" i="6" s="1"/>
  <c r="C14" i="4" s="1"/>
  <c r="F54" i="5"/>
  <c r="G53" i="5"/>
  <c r="G52" i="5"/>
  <c r="G51" i="5"/>
  <c r="F51" i="5"/>
  <c r="G50" i="5"/>
  <c r="F50" i="5"/>
  <c r="G49" i="5"/>
  <c r="E49" i="5" s="1"/>
  <c r="G48" i="5"/>
  <c r="F48" i="5"/>
  <c r="F36" i="5"/>
  <c r="E36" i="5" s="1"/>
  <c r="E35" i="5"/>
  <c r="G33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0" i="5"/>
  <c r="E9" i="5"/>
  <c r="E8" i="5"/>
  <c r="E30" i="4"/>
  <c r="D30" i="4"/>
  <c r="D29" i="4"/>
  <c r="C29" i="4"/>
  <c r="E28" i="4"/>
  <c r="D28" i="4"/>
  <c r="C28" i="4"/>
  <c r="C27" i="4"/>
  <c r="G26" i="4"/>
  <c r="F26" i="4"/>
  <c r="E26" i="4"/>
  <c r="C26" i="4"/>
  <c r="E25" i="4"/>
  <c r="D25" i="4"/>
  <c r="E24" i="4"/>
  <c r="G23" i="4"/>
  <c r="F23" i="4"/>
  <c r="D22" i="4"/>
  <c r="C22" i="4"/>
  <c r="E21" i="4"/>
  <c r="D21" i="4"/>
  <c r="E20" i="4"/>
  <c r="D20" i="4"/>
  <c r="D19" i="4"/>
  <c r="D18" i="4"/>
  <c r="C18" i="4"/>
  <c r="E17" i="4"/>
  <c r="D17" i="4"/>
  <c r="D16" i="4"/>
  <c r="D15" i="4"/>
  <c r="D14" i="4"/>
  <c r="D74" i="1"/>
  <c r="D66" i="1"/>
  <c r="D41" i="1"/>
  <c r="C51" i="2"/>
  <c r="C19" i="2" s="1"/>
  <c r="C20" i="2" s="1"/>
  <c r="D50" i="2"/>
  <c r="D52" i="2" s="1"/>
  <c r="D46" i="2"/>
  <c r="D47" i="2" s="1"/>
  <c r="D53" i="2" s="1"/>
  <c r="C46" i="2"/>
  <c r="C47" i="2" s="1"/>
  <c r="C34" i="2"/>
  <c r="C35" i="2" s="1"/>
  <c r="C30" i="2"/>
  <c r="C31" i="2" s="1"/>
  <c r="D18" i="2"/>
  <c r="D20" i="2" s="1"/>
  <c r="C18" i="2"/>
  <c r="D14" i="2"/>
  <c r="D15" i="2" s="1"/>
  <c r="C14" i="2"/>
  <c r="F72" i="1"/>
  <c r="F80" i="1" s="1"/>
  <c r="E72" i="1"/>
  <c r="E80" i="1" s="1"/>
  <c r="D71" i="1"/>
  <c r="D70" i="1"/>
  <c r="D69" i="1"/>
  <c r="D72" i="1" s="1"/>
  <c r="D80" i="1" s="1"/>
  <c r="F63" i="1"/>
  <c r="F62" i="1"/>
  <c r="E62" i="1"/>
  <c r="E63" i="1" s="1"/>
  <c r="D61" i="1"/>
  <c r="F59" i="1"/>
  <c r="F60" i="1" s="1"/>
  <c r="F64" i="1" s="1"/>
  <c r="F78" i="1" s="1"/>
  <c r="D58" i="1"/>
  <c r="D57" i="1"/>
  <c r="E53" i="1"/>
  <c r="D53" i="1"/>
  <c r="D52" i="1"/>
  <c r="D51" i="1"/>
  <c r="E50" i="1"/>
  <c r="E59" i="1" s="1"/>
  <c r="D50" i="1"/>
  <c r="D49" i="1"/>
  <c r="D48" i="1"/>
  <c r="D47" i="1"/>
  <c r="D46" i="1"/>
  <c r="D45" i="1"/>
  <c r="D44" i="1"/>
  <c r="F38" i="1"/>
  <c r="E38" i="1"/>
  <c r="D34" i="1"/>
  <c r="D33" i="1"/>
  <c r="D32" i="1"/>
  <c r="D31" i="1"/>
  <c r="D38" i="1" s="1"/>
  <c r="F29" i="1"/>
  <c r="E29" i="1"/>
  <c r="D29" i="1"/>
  <c r="D28" i="1"/>
  <c r="D27" i="1"/>
  <c r="F26" i="1"/>
  <c r="E26" i="1"/>
  <c r="D25" i="1"/>
  <c r="D24" i="1"/>
  <c r="D23" i="1"/>
  <c r="D22" i="1"/>
  <c r="D21" i="1"/>
  <c r="D20" i="1"/>
  <c r="D26" i="1" s="1"/>
  <c r="F19" i="1"/>
  <c r="F30" i="1" s="1"/>
  <c r="F39" i="1" s="1"/>
  <c r="F77" i="1" s="1"/>
  <c r="F79" i="1" s="1"/>
  <c r="D18" i="1"/>
  <c r="D17" i="1"/>
  <c r="D16" i="1"/>
  <c r="D15" i="1"/>
  <c r="D14" i="1"/>
  <c r="D13" i="1"/>
  <c r="E12" i="1"/>
  <c r="E19" i="1" s="1"/>
  <c r="E30" i="1" s="1"/>
  <c r="E39" i="1" s="1"/>
  <c r="E77" i="1" s="1"/>
  <c r="D11" i="1"/>
  <c r="D10" i="1"/>
  <c r="D9" i="1"/>
  <c r="D8" i="1"/>
  <c r="D7" i="1"/>
  <c r="D6" i="1"/>
  <c r="D12" i="1" s="1"/>
  <c r="D19" i="1" s="1"/>
  <c r="D30" i="1" s="1"/>
  <c r="D39" i="1" s="1"/>
  <c r="D77" i="1" s="1"/>
  <c r="I14" i="8" l="1"/>
  <c r="G9" i="7"/>
  <c r="G29" i="7" s="1"/>
  <c r="M119" i="8"/>
  <c r="K19" i="7"/>
  <c r="L160" i="8"/>
  <c r="J23" i="7" s="1"/>
  <c r="G16" i="7"/>
  <c r="H12" i="8"/>
  <c r="F9" i="7" s="1"/>
  <c r="E74" i="8"/>
  <c r="C14" i="7" s="1"/>
  <c r="H89" i="8"/>
  <c r="F16" i="7" s="1"/>
  <c r="K86" i="8"/>
  <c r="K88" i="8"/>
  <c r="G167" i="8"/>
  <c r="E23" i="7"/>
  <c r="K23" i="8"/>
  <c r="K80" i="8"/>
  <c r="I15" i="7" s="1"/>
  <c r="L15" i="7" s="1"/>
  <c r="I188" i="8"/>
  <c r="K9" i="8"/>
  <c r="G14" i="8"/>
  <c r="E9" i="7"/>
  <c r="K93" i="8"/>
  <c r="K163" i="8"/>
  <c r="H167" i="8"/>
  <c r="L183" i="8"/>
  <c r="J27" i="7" s="1"/>
  <c r="K182" i="8"/>
  <c r="E19" i="8"/>
  <c r="C10" i="7" s="1"/>
  <c r="L19" i="8"/>
  <c r="J10" i="7" s="1"/>
  <c r="E29" i="8"/>
  <c r="C11" i="7" s="1"/>
  <c r="H37" i="8"/>
  <c r="K48" i="8"/>
  <c r="E13" i="7"/>
  <c r="E55" i="8"/>
  <c r="K72" i="8"/>
  <c r="E89" i="8"/>
  <c r="C16" i="7" s="1"/>
  <c r="H116" i="8"/>
  <c r="F18" i="7" s="1"/>
  <c r="K133" i="8"/>
  <c r="K135" i="8"/>
  <c r="K137" i="8"/>
  <c r="E155" i="8"/>
  <c r="K165" i="8"/>
  <c r="I24" i="7" s="1"/>
  <c r="L24" i="7" s="1"/>
  <c r="H19" i="8"/>
  <c r="F10" i="7" s="1"/>
  <c r="H29" i="8"/>
  <c r="F11" i="7" s="1"/>
  <c r="K26" i="8"/>
  <c r="K33" i="8"/>
  <c r="K36" i="8"/>
  <c r="K46" i="8"/>
  <c r="K49" i="8"/>
  <c r="K59" i="8"/>
  <c r="K74" i="8" s="1"/>
  <c r="I14" i="7" s="1"/>
  <c r="L14" i="7" s="1"/>
  <c r="K65" i="8"/>
  <c r="K71" i="8"/>
  <c r="K99" i="8"/>
  <c r="K109" i="8"/>
  <c r="I148" i="8"/>
  <c r="K132" i="8"/>
  <c r="K134" i="8"/>
  <c r="K136" i="8"/>
  <c r="H155" i="8"/>
  <c r="F22" i="7" s="1"/>
  <c r="M155" i="8"/>
  <c r="E160" i="8"/>
  <c r="C23" i="7" s="1"/>
  <c r="M165" i="8"/>
  <c r="K24" i="7" s="1"/>
  <c r="H165" i="8"/>
  <c r="F24" i="7" s="1"/>
  <c r="L173" i="8"/>
  <c r="L188" i="8" s="1"/>
  <c r="E177" i="8"/>
  <c r="C26" i="7" s="1"/>
  <c r="M177" i="8"/>
  <c r="K26" i="7" s="1"/>
  <c r="E50" i="5"/>
  <c r="E48" i="5"/>
  <c r="E12" i="5"/>
  <c r="E51" i="5"/>
  <c r="F31" i="4"/>
  <c r="G31" i="4"/>
  <c r="D7" i="4" s="1"/>
  <c r="C19" i="4"/>
  <c r="E11" i="5"/>
  <c r="G13" i="5"/>
  <c r="G38" i="5" s="1"/>
  <c r="E5" i="4" s="1"/>
  <c r="F33" i="5"/>
  <c r="E33" i="5" s="1"/>
  <c r="E32" i="5"/>
  <c r="K8" i="6"/>
  <c r="K9" i="6" s="1"/>
  <c r="L9" i="6"/>
  <c r="E18" i="6"/>
  <c r="C15" i="4"/>
  <c r="K26" i="6"/>
  <c r="K41" i="6"/>
  <c r="M100" i="6"/>
  <c r="L106" i="6"/>
  <c r="K105" i="6"/>
  <c r="K106" i="6" s="1"/>
  <c r="C9" i="7"/>
  <c r="E14" i="8"/>
  <c r="M29" i="8"/>
  <c r="K11" i="7" s="1"/>
  <c r="K21" i="8"/>
  <c r="K29" i="8" s="1"/>
  <c r="I11" i="7" s="1"/>
  <c r="L11" i="7" s="1"/>
  <c r="L89" i="8"/>
  <c r="J16" i="7" s="1"/>
  <c r="K108" i="8"/>
  <c r="L116" i="8"/>
  <c r="E18" i="7"/>
  <c r="G124" i="8"/>
  <c r="K21" i="7"/>
  <c r="M148" i="8"/>
  <c r="E15" i="5"/>
  <c r="F16" i="5"/>
  <c r="E16" i="5" s="1"/>
  <c r="G18" i="6"/>
  <c r="G113" i="6" s="1"/>
  <c r="E6" i="4" s="1"/>
  <c r="E15" i="4"/>
  <c r="L33" i="6"/>
  <c r="K32" i="6"/>
  <c r="K33" i="6" s="1"/>
  <c r="K92" i="6"/>
  <c r="E92" i="6"/>
  <c r="C22" i="7"/>
  <c r="H39" i="8"/>
  <c r="F12" i="7"/>
  <c r="M74" i="8"/>
  <c r="K14" i="7" s="1"/>
  <c r="K22" i="7"/>
  <c r="E7" i="5"/>
  <c r="F13" i="5"/>
  <c r="K11" i="6"/>
  <c r="L16" i="6"/>
  <c r="G35" i="6"/>
  <c r="E16" i="4"/>
  <c r="M60" i="6"/>
  <c r="K56" i="6"/>
  <c r="K60" i="6" s="1"/>
  <c r="K100" i="6"/>
  <c r="E50" i="8"/>
  <c r="K91" i="8"/>
  <c r="M101" i="8"/>
  <c r="K17" i="7" s="1"/>
  <c r="J25" i="7"/>
  <c r="F188" i="8"/>
  <c r="D25" i="7"/>
  <c r="D31" i="4"/>
  <c r="D6" i="4" s="1"/>
  <c r="G55" i="5"/>
  <c r="G57" i="5" s="1"/>
  <c r="E8" i="4" s="1"/>
  <c r="E14" i="4"/>
  <c r="E35" i="6"/>
  <c r="C16" i="4"/>
  <c r="H81" i="6"/>
  <c r="H113" i="6" s="1"/>
  <c r="C7" i="4" s="1"/>
  <c r="M92" i="6"/>
  <c r="F100" i="6"/>
  <c r="L111" i="6"/>
  <c r="H11" i="7"/>
  <c r="L12" i="8"/>
  <c r="M19" i="8"/>
  <c r="K10" i="7" s="1"/>
  <c r="K16" i="8"/>
  <c r="K19" i="8" s="1"/>
  <c r="I10" i="7" s="1"/>
  <c r="L10" i="7" s="1"/>
  <c r="G39" i="8"/>
  <c r="E10" i="7"/>
  <c r="M37" i="8"/>
  <c r="K31" i="8"/>
  <c r="K37" i="8" s="1"/>
  <c r="K84" i="8"/>
  <c r="M89" i="8"/>
  <c r="K16" i="7" s="1"/>
  <c r="L155" i="8"/>
  <c r="M188" i="8"/>
  <c r="M16" i="6"/>
  <c r="G100" i="6"/>
  <c r="L29" i="8"/>
  <c r="J11" i="7" s="1"/>
  <c r="E37" i="8"/>
  <c r="C12" i="7" s="1"/>
  <c r="L80" i="8"/>
  <c r="J15" i="7" s="1"/>
  <c r="H101" i="8"/>
  <c r="F17" i="7" s="1"/>
  <c r="L165" i="8"/>
  <c r="J24" i="7" s="1"/>
  <c r="H23" i="4"/>
  <c r="H31" i="4" s="1"/>
  <c r="F55" i="5"/>
  <c r="F57" i="5" s="1"/>
  <c r="D8" i="4" s="1"/>
  <c r="M26" i="6"/>
  <c r="L26" i="6"/>
  <c r="M41" i="6"/>
  <c r="J81" i="6"/>
  <c r="J113" i="6" s="1"/>
  <c r="E7" i="4" s="1"/>
  <c r="E73" i="6"/>
  <c r="C23" i="4" s="1"/>
  <c r="M73" i="6"/>
  <c r="G81" i="6"/>
  <c r="I190" i="8"/>
  <c r="H50" i="8"/>
  <c r="F13" i="7" s="1"/>
  <c r="M80" i="8"/>
  <c r="K15" i="7" s="1"/>
  <c r="K118" i="8"/>
  <c r="J19" i="7"/>
  <c r="L146" i="8"/>
  <c r="J21" i="7" s="1"/>
  <c r="K129" i="8"/>
  <c r="E146" i="8"/>
  <c r="C21" i="7" s="1"/>
  <c r="K155" i="8"/>
  <c r="J167" i="8"/>
  <c r="E173" i="8"/>
  <c r="K12" i="6"/>
  <c r="K22" i="6"/>
  <c r="K39" i="6"/>
  <c r="K69" i="6"/>
  <c r="K73" i="6" s="1"/>
  <c r="L73" i="6"/>
  <c r="F111" i="6"/>
  <c r="H23" i="7"/>
  <c r="M12" i="8"/>
  <c r="F39" i="8"/>
  <c r="L37" i="8"/>
  <c r="K42" i="8"/>
  <c r="H74" i="8"/>
  <c r="F14" i="7" s="1"/>
  <c r="K97" i="8"/>
  <c r="J124" i="8"/>
  <c r="H18" i="7"/>
  <c r="F167" i="8"/>
  <c r="D22" i="7"/>
  <c r="M160" i="8"/>
  <c r="K23" i="7" s="1"/>
  <c r="K157" i="8"/>
  <c r="K160" i="8" s="1"/>
  <c r="I23" i="7" s="1"/>
  <c r="L23" i="7" s="1"/>
  <c r="E165" i="8"/>
  <c r="C24" i="7" s="1"/>
  <c r="K179" i="8"/>
  <c r="K183" i="8" s="1"/>
  <c r="I27" i="7" s="1"/>
  <c r="L27" i="7" s="1"/>
  <c r="G188" i="8"/>
  <c r="K10" i="8"/>
  <c r="K12" i="8" s="1"/>
  <c r="L50" i="8"/>
  <c r="J13" i="7" s="1"/>
  <c r="K41" i="8"/>
  <c r="L55" i="8"/>
  <c r="K52" i="8"/>
  <c r="K55" i="8" s="1"/>
  <c r="L74" i="8"/>
  <c r="J14" i="7" s="1"/>
  <c r="E80" i="8"/>
  <c r="C15" i="7" s="1"/>
  <c r="L101" i="8"/>
  <c r="J17" i="7" s="1"/>
  <c r="K94" i="8"/>
  <c r="E116" i="8"/>
  <c r="M116" i="8"/>
  <c r="K105" i="8"/>
  <c r="G148" i="8"/>
  <c r="H146" i="8"/>
  <c r="F21" i="7" s="1"/>
  <c r="K143" i="8"/>
  <c r="J188" i="8"/>
  <c r="D21" i="2"/>
  <c r="C36" i="2"/>
  <c r="C52" i="2"/>
  <c r="C53" i="2" s="1"/>
  <c r="C13" i="2"/>
  <c r="C15" i="2" s="1"/>
  <c r="C21" i="2" s="1"/>
  <c r="E60" i="1"/>
  <c r="E64" i="1" s="1"/>
  <c r="E78" i="1" s="1"/>
  <c r="E79" i="1" s="1"/>
  <c r="D59" i="1"/>
  <c r="D60" i="1"/>
  <c r="D62" i="1"/>
  <c r="D63" i="1" s="1"/>
  <c r="H14" i="8" l="1"/>
  <c r="K50" i="8"/>
  <c r="I13" i="7" s="1"/>
  <c r="L13" i="7" s="1"/>
  <c r="K89" i="8"/>
  <c r="I16" i="7" s="1"/>
  <c r="L16" i="7" s="1"/>
  <c r="C13" i="7"/>
  <c r="C29" i="7" s="1"/>
  <c r="E29" i="7"/>
  <c r="D29" i="7"/>
  <c r="E55" i="5"/>
  <c r="E57" i="5" s="1"/>
  <c r="C8" i="4" s="1"/>
  <c r="E31" i="4"/>
  <c r="C31" i="4"/>
  <c r="K81" i="6"/>
  <c r="K14" i="8"/>
  <c r="I9" i="7"/>
  <c r="K18" i="7"/>
  <c r="M124" i="8"/>
  <c r="L35" i="6"/>
  <c r="L113" i="6" s="1"/>
  <c r="M39" i="8"/>
  <c r="K12" i="7"/>
  <c r="K188" i="8"/>
  <c r="M81" i="6"/>
  <c r="E148" i="8"/>
  <c r="F29" i="7"/>
  <c r="L124" i="8"/>
  <c r="J18" i="7"/>
  <c r="E9" i="4"/>
  <c r="E124" i="8"/>
  <c r="C18" i="7"/>
  <c r="M14" i="8"/>
  <c r="K9" i="7"/>
  <c r="E188" i="8"/>
  <c r="C25" i="7"/>
  <c r="K146" i="8"/>
  <c r="K119" i="8"/>
  <c r="I19" i="7"/>
  <c r="L19" i="7" s="1"/>
  <c r="M35" i="6"/>
  <c r="M18" i="6"/>
  <c r="M113" i="6" s="1"/>
  <c r="J9" i="7"/>
  <c r="L14" i="8"/>
  <c r="L18" i="6"/>
  <c r="H148" i="8"/>
  <c r="H190" i="8" s="1"/>
  <c r="K35" i="6"/>
  <c r="E81" i="6"/>
  <c r="E113" i="6" s="1"/>
  <c r="C6" i="4" s="1"/>
  <c r="E39" i="8"/>
  <c r="H29" i="7"/>
  <c r="F190" i="8"/>
  <c r="K16" i="6"/>
  <c r="L81" i="6"/>
  <c r="J190" i="8"/>
  <c r="K116" i="8"/>
  <c r="G190" i="8"/>
  <c r="L39" i="8"/>
  <c r="J12" i="7"/>
  <c r="F113" i="6"/>
  <c r="K167" i="8"/>
  <c r="I22" i="7"/>
  <c r="L22" i="7" s="1"/>
  <c r="L148" i="8"/>
  <c r="L190" i="8" s="1"/>
  <c r="L167" i="8"/>
  <c r="J22" i="7"/>
  <c r="K39" i="8"/>
  <c r="I12" i="7"/>
  <c r="L12" i="7" s="1"/>
  <c r="K101" i="8"/>
  <c r="I17" i="7" s="1"/>
  <c r="L17" i="7" s="1"/>
  <c r="F38" i="5"/>
  <c r="D5" i="4" s="1"/>
  <c r="D9" i="4" s="1"/>
  <c r="E13" i="5"/>
  <c r="E38" i="5" s="1"/>
  <c r="C5" i="4" s="1"/>
  <c r="N5" i="4" s="1"/>
  <c r="N9" i="4" s="1"/>
  <c r="M167" i="8"/>
  <c r="H124" i="8"/>
  <c r="E167" i="8"/>
  <c r="K111" i="6"/>
  <c r="D64" i="1"/>
  <c r="D78" i="1" s="1"/>
  <c r="D79" i="1" s="1"/>
  <c r="M190" i="8" l="1"/>
  <c r="K29" i="7"/>
  <c r="K124" i="8"/>
  <c r="I18" i="7"/>
  <c r="L18" i="7" s="1"/>
  <c r="K18" i="6"/>
  <c r="K113" i="6" s="1"/>
  <c r="C9" i="4"/>
  <c r="I21" i="7"/>
  <c r="L21" i="7" s="1"/>
  <c r="K148" i="8"/>
  <c r="J29" i="7"/>
  <c r="E190" i="8"/>
  <c r="K190" i="8" l="1"/>
  <c r="I29" i="7"/>
  <c r="L29" i="7"/>
</calcChain>
</file>

<file path=xl/sharedStrings.xml><?xml version="1.0" encoding="utf-8"?>
<sst xmlns="http://schemas.openxmlformats.org/spreadsheetml/2006/main" count="691" uniqueCount="453">
  <si>
    <t>BILANCE ZDROJŮ A VÝDAJŮ STATUTÁRNÍHO MĚSTA BRNA (TIS. KČ)</t>
  </si>
  <si>
    <t>položka</t>
  </si>
  <si>
    <t>SCHVÁLENÝ ROZPOČET 2016</t>
  </si>
  <si>
    <t>č.ř.</t>
  </si>
  <si>
    <t>podseskupení</t>
  </si>
  <si>
    <t>PŘÍJMY</t>
  </si>
  <si>
    <t>třída</t>
  </si>
  <si>
    <t>město</t>
  </si>
  <si>
    <t>městské části</t>
  </si>
  <si>
    <t xml:space="preserve">Daň z příjmů fyz. osob ze závislé činnosti a funkčních požitků </t>
  </si>
  <si>
    <t xml:space="preserve">Daň z příjmů fyz. osob ze samostatné výdělečné činnosti  </t>
  </si>
  <si>
    <t>Daň z příjmů fyz. osob z kapitálových výnosů</t>
  </si>
  <si>
    <t xml:space="preserve">Daň z příjmů právnických osob </t>
  </si>
  <si>
    <t>Daň z přidané hodnoty</t>
  </si>
  <si>
    <t>Daň z nemovitých věcí</t>
  </si>
  <si>
    <t>Daňové výnosy (ř.1 až ř.6)</t>
  </si>
  <si>
    <t xml:space="preserve">Daň z příjmů právnických osob za obce - VHČ </t>
  </si>
  <si>
    <t>Daň z příjmů právnických osob za obce - rozpočtová činnost</t>
  </si>
  <si>
    <t>133x</t>
  </si>
  <si>
    <t>Poplatky a odvody v oblasti životního prostředí</t>
  </si>
  <si>
    <t>134x</t>
  </si>
  <si>
    <t>Místní poplatky z vybraných činností a služeb</t>
  </si>
  <si>
    <t>135x</t>
  </si>
  <si>
    <t>Ostatní odvody z vybraných činností a služeb</t>
  </si>
  <si>
    <t>Správní poplatky</t>
  </si>
  <si>
    <t>tř. 1</t>
  </si>
  <si>
    <t>Daňové příjmy celkem (ř.7 až ř.13)</t>
  </si>
  <si>
    <t>211x</t>
  </si>
  <si>
    <t xml:space="preserve">Příjmy z vlastní činnosti </t>
  </si>
  <si>
    <t>212x</t>
  </si>
  <si>
    <t>Odvody přebytků organizací s přímým vztahem</t>
  </si>
  <si>
    <t>213x</t>
  </si>
  <si>
    <t xml:space="preserve">Příjmy z pronájmu majetku </t>
  </si>
  <si>
    <t>214x</t>
  </si>
  <si>
    <t>Výnosy z finančního majetku</t>
  </si>
  <si>
    <t>221x</t>
  </si>
  <si>
    <t xml:space="preserve">Přijaté sankční platby </t>
  </si>
  <si>
    <t>tř. 2 mimo výše uved.</t>
  </si>
  <si>
    <t>Jiné nedaňové příjmy</t>
  </si>
  <si>
    <t xml:space="preserve">tř. 2 </t>
  </si>
  <si>
    <t>Nedaňové příjmy celkem (ř.15 až ř.20)</t>
  </si>
  <si>
    <t>311x</t>
  </si>
  <si>
    <t xml:space="preserve">Příjmy z prodeje dlouhodobého majetku </t>
  </si>
  <si>
    <t>312x</t>
  </si>
  <si>
    <t>Ostatní kapitálové příjmy</t>
  </si>
  <si>
    <t>tř. 3</t>
  </si>
  <si>
    <t>Kapitálové příjmy celkem (ř. 22 + ř.23)</t>
  </si>
  <si>
    <t>Vlastní příjmy (ř.14 + ř.21 + ř.24)</t>
  </si>
  <si>
    <t xml:space="preserve">Neinvestiční přijaté transfery v rámci souhrnného dotačního vztahu </t>
  </si>
  <si>
    <t>Ostatní neinvestiční přijaté transfery ze státního rozpočtu</t>
  </si>
  <si>
    <t>Neinvestiční přijaté transfery od obcí z jiného okresu či kraje</t>
  </si>
  <si>
    <t>Převody z vlastních fondů hospodářské (podnikatelské) činnosti</t>
  </si>
  <si>
    <t>Převody mezi městem a městskými částmi - transfery</t>
  </si>
  <si>
    <t xml:space="preserve"> *)</t>
  </si>
  <si>
    <t>Převody mezi městskými částmi - transfery</t>
  </si>
  <si>
    <t>Převody mezi městem a městskými částmi - zápůjčky</t>
  </si>
  <si>
    <t>tř. 4</t>
  </si>
  <si>
    <t>Přijaté transfery celkem (ř.26 až ř.32)</t>
  </si>
  <si>
    <t>tř. 1 až tř. 4</t>
  </si>
  <si>
    <t>Příjmy statutárního města Brna celkem (ř.25 +  ř.33)</t>
  </si>
  <si>
    <t>VÝDAJE</t>
  </si>
  <si>
    <t>501x</t>
  </si>
  <si>
    <t>Platy</t>
  </si>
  <si>
    <t>502x</t>
  </si>
  <si>
    <t>Ostatní platby za provedenou práci</t>
  </si>
  <si>
    <t>514x</t>
  </si>
  <si>
    <t>Úroky a ostatní finanční výdaje</t>
  </si>
  <si>
    <t>516x</t>
  </si>
  <si>
    <t>Nákup služeb</t>
  </si>
  <si>
    <t>Opravy a udržování</t>
  </si>
  <si>
    <t>Neinvestiční transfer - DPmB a.s.</t>
  </si>
  <si>
    <t>Neinvestiční transfery nefin. podnikatelským sub. - právnickým osobám</t>
  </si>
  <si>
    <t>522x</t>
  </si>
  <si>
    <t>Neinvestiční transfery neziskovým a podobným organizacím</t>
  </si>
  <si>
    <t>Neinvestiční příspěvky zřízeným příspěvkovým organizacím</t>
  </si>
  <si>
    <t>533x mimo 5331</t>
  </si>
  <si>
    <t>Neinvestiční transfery ost. příspěvkovým a podobným organizacím</t>
  </si>
  <si>
    <t>Rezerva rozpočtu</t>
  </si>
  <si>
    <t>tř. 5 mimo výše uved.</t>
  </si>
  <si>
    <t>Ostatní běžné výdaje</t>
  </si>
  <si>
    <t>tř. 5</t>
  </si>
  <si>
    <t xml:space="preserve">Běžné výdaje celkem  (ř.1 až ř.16) </t>
  </si>
  <si>
    <t>Investiční transfery zřízeným příspěvkovým organizacím</t>
  </si>
  <si>
    <t>tř. 6 mimo výše uved.</t>
  </si>
  <si>
    <t xml:space="preserve">Ostatní kapitálové výdaje </t>
  </si>
  <si>
    <t>tř. 6</t>
  </si>
  <si>
    <t xml:space="preserve">Kapitálové výdaje celkem (ř.18 + ř.19) </t>
  </si>
  <si>
    <t>tř. 5 + tř. 6</t>
  </si>
  <si>
    <t>Výdaje statutárního města Brna celkem  (ř.17 + ř.20)</t>
  </si>
  <si>
    <t>FINANCOVÁNÍ</t>
  </si>
  <si>
    <t>Změna stavu krátkodobých prostředků na bankovních účtech</t>
  </si>
  <si>
    <t>Uhrazené splátky dlouhodobých přijatých půjček a úvěrů</t>
  </si>
  <si>
    <t>Uhrazené splátky dlouhodobých přijatých úvěrů - EIB</t>
  </si>
  <si>
    <t>tř. 8</t>
  </si>
  <si>
    <t xml:space="preserve">Financování statutárního města Brna celkem (ř.1 až ř.3) </t>
  </si>
  <si>
    <t>PŘEHLED HOSPODAŘENÍ</t>
  </si>
  <si>
    <t>tř.1 až tř. 4</t>
  </si>
  <si>
    <t>Příjmy celkem</t>
  </si>
  <si>
    <t>tř.5 + tř. 6</t>
  </si>
  <si>
    <t>Výdaje celkem</t>
  </si>
  <si>
    <t>Saldo příjmů a výdajů (ř.1 mínus ř.2)</t>
  </si>
  <si>
    <t>Financování</t>
  </si>
  <si>
    <t>Jedná se o převody finančních prostředků, které se konsolidují na úrovni statutárního města Brna</t>
  </si>
  <si>
    <t>SCHVÁLENÝ ROZPOČET NA ROK 2016</t>
  </si>
  <si>
    <t>v tis. Kč</t>
  </si>
  <si>
    <t>transfery</t>
  </si>
  <si>
    <t>STATUTÁRNÍ MĚSTO  BRNO</t>
  </si>
  <si>
    <t>mezi</t>
  </si>
  <si>
    <t>městem a MČ *)</t>
  </si>
  <si>
    <t>MČ *)</t>
  </si>
  <si>
    <t>Přijaté splátky zápůjček</t>
  </si>
  <si>
    <t xml:space="preserve">Přijaté transfery </t>
  </si>
  <si>
    <t xml:space="preserve">Poskytnuté transfery </t>
  </si>
  <si>
    <t>Splátky zápůjček</t>
  </si>
  <si>
    <t>Saldo příjmů a výdajů (výsledek konsolidace celkem)</t>
  </si>
  <si>
    <t xml:space="preserve">*) konsolidace na úrovni statutárního města Brna </t>
  </si>
  <si>
    <t xml:space="preserve"> transfery</t>
  </si>
  <si>
    <t>MĚSTO</t>
  </si>
  <si>
    <t>městem a MČ</t>
  </si>
  <si>
    <t>Přijaté splátky zápůjček, poskytnutých městským částem</t>
  </si>
  <si>
    <t>Poskynuté transfery městským částem</t>
  </si>
  <si>
    <t>Saldo příjmů a výdajů</t>
  </si>
  <si>
    <t>MĚSTSKÉ  ČÁSTI</t>
  </si>
  <si>
    <t>MČ</t>
  </si>
  <si>
    <t>Přijaté transfery od města a jiných městských částí</t>
  </si>
  <si>
    <t>Poskytnuté transfery jiným městským částem</t>
  </si>
  <si>
    <t>Splátky zápůjček městu</t>
  </si>
  <si>
    <t>PŘEHLED TRANSFERŮ</t>
  </si>
  <si>
    <t>statutární město Brno</t>
  </si>
  <si>
    <t>TŘÍDA</t>
  </si>
  <si>
    <t xml:space="preserve">NÁZEV TŘÍDY </t>
  </si>
  <si>
    <t>DAŇOVÉ PŘÍJMY</t>
  </si>
  <si>
    <t xml:space="preserve">NEDAŇOVÉ PŘÍJMY             </t>
  </si>
  <si>
    <t xml:space="preserve">KAPITÁLOVÉ PŘÍJMY </t>
  </si>
  <si>
    <t>PŘIJATÉ TRANSFERY                                                 *)</t>
  </si>
  <si>
    <t xml:space="preserve">C E L K E M </t>
  </si>
  <si>
    <t>ODDÍL</t>
  </si>
  <si>
    <t>NÁZEV ODDÍLU</t>
  </si>
  <si>
    <t>Nedaňové příjmy</t>
  </si>
  <si>
    <t>Kapitálové příjmy</t>
  </si>
  <si>
    <t xml:space="preserve"> Přijaté splátky zápůjček      </t>
  </si>
  <si>
    <t>10</t>
  </si>
  <si>
    <t xml:space="preserve"> Zemědělství a lesní hospodářství</t>
  </si>
  <si>
    <t>21</t>
  </si>
  <si>
    <t xml:space="preserve"> Průmysl, stavebnictví, obchod a služby</t>
  </si>
  <si>
    <t>22</t>
  </si>
  <si>
    <t xml:space="preserve"> Doprava</t>
  </si>
  <si>
    <t>23</t>
  </si>
  <si>
    <t xml:space="preserve"> Vodní hospodářství</t>
  </si>
  <si>
    <t>31 a 32</t>
  </si>
  <si>
    <t xml:space="preserve"> Vzdělávání a školské služby</t>
  </si>
  <si>
    <t>33</t>
  </si>
  <si>
    <t xml:space="preserve"> Kultura, církve a sdělovací prostředky</t>
  </si>
  <si>
    <t>34</t>
  </si>
  <si>
    <t xml:space="preserve"> Tělovýchova a zájmová činnost</t>
  </si>
  <si>
    <t>35</t>
  </si>
  <si>
    <t xml:space="preserve"> Zdravotnictví</t>
  </si>
  <si>
    <t>36</t>
  </si>
  <si>
    <t xml:space="preserve"> Bydlení, komunální služby a územní rozvoj</t>
  </si>
  <si>
    <t>37</t>
  </si>
  <si>
    <t xml:space="preserve"> Ochrana životního prostředí</t>
  </si>
  <si>
    <t>43</t>
  </si>
  <si>
    <t xml:space="preserve"> Soc. péče a pomoc v soc. zabez. a politice zaměstnanosti</t>
  </si>
  <si>
    <t>53</t>
  </si>
  <si>
    <t xml:space="preserve"> Bezpečnost a veřejný pořádek</t>
  </si>
  <si>
    <t xml:space="preserve"> Požární ochrana a integrovaný záchranný systém</t>
  </si>
  <si>
    <t>61</t>
  </si>
  <si>
    <t xml:space="preserve"> Státní správa a územní samospráva</t>
  </si>
  <si>
    <t>62</t>
  </si>
  <si>
    <t xml:space="preserve"> Jiné veřejné služby a činnosti</t>
  </si>
  <si>
    <t>63</t>
  </si>
  <si>
    <t xml:space="preserve"> Finanční operace</t>
  </si>
  <si>
    <t xml:space="preserve"> *) konsolidace na úrovni statutárního města Brna</t>
  </si>
  <si>
    <t>Třída</t>
  </si>
  <si>
    <t>Položka</t>
  </si>
  <si>
    <t>Název položky</t>
  </si>
  <si>
    <t>Daň z příjmů fyzických osob ze závislé činnosti a funkčních požitků</t>
  </si>
  <si>
    <t>Daň z příjmů fyzických osob ze samostatné výdělečné činnosti</t>
  </si>
  <si>
    <t>Daň z příjmů fyzických osob z kapitálových výnosů</t>
  </si>
  <si>
    <t>Daň z příjmů právnických osob</t>
  </si>
  <si>
    <t>Daň z příjmů právnických osob za obce - VHČ</t>
  </si>
  <si>
    <t>11 Daně z příjmů, zisku a kapitálových výnosů</t>
  </si>
  <si>
    <t>12 Daně ze zboží a služeb v tuzemsku</t>
  </si>
  <si>
    <t>Odvody za odnětí půdy ze zemědělského půdního fondu</t>
  </si>
  <si>
    <t>Poplatky za odnětí pozemků plnění funkcí lesa</t>
  </si>
  <si>
    <t>Ostatní poplatky a odvody v oblasti životního prostředí</t>
  </si>
  <si>
    <t>Poplatek za provoz systému - komunální odpad</t>
  </si>
  <si>
    <t>Poplatek ze psů</t>
  </si>
  <si>
    <t>Poplatek za lázeňský nebo rekreační pobyt</t>
  </si>
  <si>
    <t>Poplatek za užívání veřejného prostranství</t>
  </si>
  <si>
    <t>Poplatek ze vstupného</t>
  </si>
  <si>
    <t>Poplatek z ubytovací kapacity</t>
  </si>
  <si>
    <t>Poplatek za povolení k vjezdu do vybraných míst</t>
  </si>
  <si>
    <t>Odvod z loterií apod. her kromě z výherních hracích přístrojů</t>
  </si>
  <si>
    <t>Příjmy za zkoušky z odb. způsobilosti od žadatelů o řidičské oprávnění</t>
  </si>
  <si>
    <t>Odvod z výherních hracích přístrojů</t>
  </si>
  <si>
    <t>13 Daně a poplatky z vybraných činností a služeb</t>
  </si>
  <si>
    <t>15 Majetkové daně</t>
  </si>
  <si>
    <t>Neinvestiční transfery ze SR v rámci souhrnného dotačního vztahu</t>
  </si>
  <si>
    <t xml:space="preserve">Neinvestiční přijaté transfery od obcí z jiného okresu či kraje                 </t>
  </si>
  <si>
    <t>Převody z vlastních fondů hospodářské činnosti</t>
  </si>
  <si>
    <t>*)</t>
  </si>
  <si>
    <t>Převody mezi městem a městskými částmi - zápůjčky a jejich splátky</t>
  </si>
  <si>
    <t>41 Neinvestiční přijaté transfery</t>
  </si>
  <si>
    <t>Členěno dle skupin, oddílů a paragrafů rozpočtové skladby</t>
  </si>
  <si>
    <t>Oddíl</t>
  </si>
  <si>
    <t>§</t>
  </si>
  <si>
    <t>Nazev paragrafu</t>
  </si>
  <si>
    <t>nedaňové příjmy</t>
  </si>
  <si>
    <t>kapitálové příjmy</t>
  </si>
  <si>
    <t>nedaňové a kapitálové příjmy</t>
  </si>
  <si>
    <t xml:space="preserve"> město</t>
  </si>
  <si>
    <t>Přijaté splátky půjčených prostředků</t>
  </si>
  <si>
    <t xml:space="preserve">   Přijaté splátky půjčených prostředků</t>
  </si>
  <si>
    <t>Podnikání a restrukturalizace v zemědělství</t>
  </si>
  <si>
    <t>Ozdravování hosp. zvířat, plodin a zvlášní vet. péče</t>
  </si>
  <si>
    <t>Ostatní zemědělská a potravinářská činnost a rozvoj</t>
  </si>
  <si>
    <t>Pěstební činnost</t>
  </si>
  <si>
    <t>Podpora ostatních produkčních činností</t>
  </si>
  <si>
    <t>10 Zemědělství a lesní hospodářství</t>
  </si>
  <si>
    <t>1 Zemědělství a lesní hospodářství</t>
  </si>
  <si>
    <t>Ostatní záležitosti těžebního průmyslu a energetiky</t>
  </si>
  <si>
    <t>Sběr a zpracování druhotných surovin</t>
  </si>
  <si>
    <t>Vnitřní obchod</t>
  </si>
  <si>
    <t>Cestovní ruch</t>
  </si>
  <si>
    <t>Ostatní služby</t>
  </si>
  <si>
    <t>Ostatní správa v průmyslu, stavebnictví, obchodu a službách</t>
  </si>
  <si>
    <t>21 Průmysl, stavebnictví, obchod a služby</t>
  </si>
  <si>
    <t>Silnice</t>
  </si>
  <si>
    <t>Ostatní záležitosti pozemních komunikací</t>
  </si>
  <si>
    <t>22 Doprava</t>
  </si>
  <si>
    <t>Ostatní záležitosti vodního hospodářství</t>
  </si>
  <si>
    <t>23 Vodní hospodářství</t>
  </si>
  <si>
    <t>2 Průmyslová a ostatní odvětví hospodářství</t>
  </si>
  <si>
    <t>Mateřské školy</t>
  </si>
  <si>
    <t>Základní školy</t>
  </si>
  <si>
    <t>Záležitosti předškolní výchovy a základního vzdělávání</t>
  </si>
  <si>
    <t>Zařízení vých. poradenství a preventivně výchovné péče</t>
  </si>
  <si>
    <t>31 a 32 Vzdělávání a školské služby</t>
  </si>
  <si>
    <t>Divadelní činnost</t>
  </si>
  <si>
    <t>Hudební činnost</t>
  </si>
  <si>
    <t>Filmová tvorba, distribuce, kina</t>
  </si>
  <si>
    <t>Činnosti knihovnické</t>
  </si>
  <si>
    <t>Činnosti muzeí a galerií</t>
  </si>
  <si>
    <t>Výstavní činnosti v kultuře</t>
  </si>
  <si>
    <t>Ostatní záležitosti kultury</t>
  </si>
  <si>
    <t>Zachování a obnova kulturních památek</t>
  </si>
  <si>
    <t>Ostatní záležitosti sdělovacích prostředků</t>
  </si>
  <si>
    <t>Zájmová činnost v kultuře</t>
  </si>
  <si>
    <t>Ostatní záležitosti kultury, církví a sdělovacích prostředků</t>
  </si>
  <si>
    <t>33 Kultura, církve a sdělovací prostředky</t>
  </si>
  <si>
    <t>Sportovní zařízení v majetku obce</t>
  </si>
  <si>
    <t>Ostatní tělovýchovná činnost</t>
  </si>
  <si>
    <t>Využití volného času dětí a mládeže</t>
  </si>
  <si>
    <t>Ostatní zájmová činnost a rekreace</t>
  </si>
  <si>
    <t>34 Tělovýchova a zájmová činnost</t>
  </si>
  <si>
    <t>Všeobecná ambulantní péče</t>
  </si>
  <si>
    <t>Ostatní ústavní péče</t>
  </si>
  <si>
    <t>35 Zdravotnictví</t>
  </si>
  <si>
    <t xml:space="preserve">Bytové hospodářství </t>
  </si>
  <si>
    <t>Nebytové hospodářství</t>
  </si>
  <si>
    <t>Ostatní rozvoj bydlení a bytové hospodářství</t>
  </si>
  <si>
    <t>Pohřebnictví</t>
  </si>
  <si>
    <t>Výstavba a údržba místních inženýrských sítí</t>
  </si>
  <si>
    <t>Komunální služby a územní rozvoj j.n.</t>
  </si>
  <si>
    <t>Ostatní záležitosti bydlení a komunálních služeb</t>
  </si>
  <si>
    <t>36 Bydlení, komunální služby a územní rozvoj</t>
  </si>
  <si>
    <t>Sběr a svoz komunálních odpadů</t>
  </si>
  <si>
    <t>Využívání a zneškodňování komunálních odpadů</t>
  </si>
  <si>
    <t>Péče o vzhled obcí a veřejnou zeleň</t>
  </si>
  <si>
    <t>Ostatní správa v ochraně životního prostředí</t>
  </si>
  <si>
    <t>37 Ochrana životního prostředí</t>
  </si>
  <si>
    <t>3 Služby pro obyvatelstvo</t>
  </si>
  <si>
    <t>Soc. pomoc osobám v nouzi a soc. nepřizpůsobivým</t>
  </si>
  <si>
    <t>Domovy pro seniory</t>
  </si>
  <si>
    <t>Osobní asistence, pečovatelská služba</t>
  </si>
  <si>
    <t>Denní stacionáře a centra denních služeb</t>
  </si>
  <si>
    <t>Domovy pro osoby se zdr. postižením a domovy se zvl. režimem</t>
  </si>
  <si>
    <t>Ostatní služby a činnosti v oblasti soc. péče</t>
  </si>
  <si>
    <t>Ost. služby a činnosti v oblasti sociální prevence</t>
  </si>
  <si>
    <t>43 Sociální péče a pomoc v soc. zabezpečení a politice zaměstnanosti</t>
  </si>
  <si>
    <t xml:space="preserve">          </t>
  </si>
  <si>
    <t>4 Sociální věci a politika zaměstnanosti</t>
  </si>
  <si>
    <t>Bezpečnost a veřejný pořádek</t>
  </si>
  <si>
    <t>53 Bezpečnost a veřejný pořádek</t>
  </si>
  <si>
    <t>Požární ochrana - dobrovolná část</t>
  </si>
  <si>
    <t>55 Požární ochrana a IZS</t>
  </si>
  <si>
    <t>5 Bezpečnost státu a právní ochrana</t>
  </si>
  <si>
    <t>Činnost místní správy</t>
  </si>
  <si>
    <t>61 Státní správa a územní samospráva</t>
  </si>
  <si>
    <t>Archivní činnost</t>
  </si>
  <si>
    <t>62 Jiné veřejné služby a činnosti</t>
  </si>
  <si>
    <t>Obecné příjmy a výdaje z finančních operací</t>
  </si>
  <si>
    <t>63 Finanční operace</t>
  </si>
  <si>
    <t>6 Všeobecná veřejná správa a služby</t>
  </si>
  <si>
    <t>běžné výdaje</t>
  </si>
  <si>
    <t>kapitálové výdaje</t>
  </si>
  <si>
    <t>výdaje celkem</t>
  </si>
  <si>
    <t>V na obyv.</t>
  </si>
  <si>
    <t>v Kč</t>
  </si>
  <si>
    <t xml:space="preserve"> Bydlení, komunální služby a územní rozvoj                   </t>
  </si>
  <si>
    <t>38</t>
  </si>
  <si>
    <t xml:space="preserve"> Ostatní výzkum a vývoj</t>
  </si>
  <si>
    <t xml:space="preserve"> Ostatní činnosti související se službami pro obyvatelstvo</t>
  </si>
  <si>
    <t xml:space="preserve"> Soc. služby a společné činnosti v soc. zabezpečení</t>
  </si>
  <si>
    <t>52</t>
  </si>
  <si>
    <t xml:space="preserve"> Civilní připravnost na krizové stavy</t>
  </si>
  <si>
    <t>55</t>
  </si>
  <si>
    <t xml:space="preserve"> Finanční operace *)</t>
  </si>
  <si>
    <t>64</t>
  </si>
  <si>
    <t xml:space="preserve"> Ostatní činnosti   </t>
  </si>
  <si>
    <t>Název paragrafu</t>
  </si>
  <si>
    <t xml:space="preserve">Ozdravování hospodářských zvířat a plodin </t>
  </si>
  <si>
    <t>Ostatní zemědělská a potravinářská činnost</t>
  </si>
  <si>
    <t xml:space="preserve">Celospolečenské funkce lesů </t>
  </si>
  <si>
    <t>Rybářství (myslivost)</t>
  </si>
  <si>
    <t>Úspora energie a obnovitelné zdroje</t>
  </si>
  <si>
    <t xml:space="preserve">Silnice </t>
  </si>
  <si>
    <t>Provoz veřejné silniční dopravy</t>
  </si>
  <si>
    <t>Bezpečnost silničního provozu</t>
  </si>
  <si>
    <t>Ostatní záležitosti v silniční dopravě</t>
  </si>
  <si>
    <t>Provoz civilní letecké dopravy</t>
  </si>
  <si>
    <t>Ostatní dráhy</t>
  </si>
  <si>
    <t>Ostatní záležitosti v dopravě</t>
  </si>
  <si>
    <t xml:space="preserve">Pitná voda </t>
  </si>
  <si>
    <t>Odvádění a čištění odpadních vod a nakládání s kaly</t>
  </si>
  <si>
    <t>Odvádění a čištění odpadních vod j.n.</t>
  </si>
  <si>
    <t xml:space="preserve">Úpravy vodohosp.významných a vodárenských toků    </t>
  </si>
  <si>
    <t>Úpravy drobných vodních toků</t>
  </si>
  <si>
    <t>Záležitosti vodních toků a vodohospodářských děl</t>
  </si>
  <si>
    <t>Speciální předškolní zařízení</t>
  </si>
  <si>
    <t xml:space="preserve">Základní školy </t>
  </si>
  <si>
    <t>Speciální základní školy</t>
  </si>
  <si>
    <t>První stupeň základních škol</t>
  </si>
  <si>
    <t>Dětské domovy</t>
  </si>
  <si>
    <t xml:space="preserve">Školní stravování </t>
  </si>
  <si>
    <t xml:space="preserve">Ostatní zařízení související s výchovou a vzděláváním mládeže </t>
  </si>
  <si>
    <t>31 Vzdělávání a školské služby</t>
  </si>
  <si>
    <t>Základní umělecké školy</t>
  </si>
  <si>
    <t>Střediska volného času</t>
  </si>
  <si>
    <t>Záležitosti zájmového studia j.n.</t>
  </si>
  <si>
    <t>32 Vzdělávání a školské služby</t>
  </si>
  <si>
    <t xml:space="preserve">Divadelní činnost </t>
  </si>
  <si>
    <t>Filmová tvorba, distribuce, kina a audiovizuální archiválie</t>
  </si>
  <si>
    <t xml:space="preserve">Činnosti knihovnické </t>
  </si>
  <si>
    <t xml:space="preserve">Činnosti muzeí a galerií </t>
  </si>
  <si>
    <t>Vydavatelská činnost</t>
  </si>
  <si>
    <t xml:space="preserve">Výstavní činnosti v kultuře </t>
  </si>
  <si>
    <t xml:space="preserve">Zachování a obnova kulturních památek </t>
  </si>
  <si>
    <t xml:space="preserve">Pořízení, zachování a obnova kulturních hodnot </t>
  </si>
  <si>
    <t>Ostatní záležitosti ochrany památek a péče o kulturní dědictví</t>
  </si>
  <si>
    <t>Činnosti registrovaných církví a náb. společností</t>
  </si>
  <si>
    <t>Rozhlas a televize</t>
  </si>
  <si>
    <t xml:space="preserve">Ostatní záležitosti sdělovacích prostředků </t>
  </si>
  <si>
    <t xml:space="preserve">Ostatní správa v oblasti kultury, církví a sdělovacích prostředků </t>
  </si>
  <si>
    <t>Záležitosti církví, kultury a sděl. prostředků</t>
  </si>
  <si>
    <t xml:space="preserve">Všeobecná ambulantní péče </t>
  </si>
  <si>
    <t>Ostatní nemocnice</t>
  </si>
  <si>
    <t xml:space="preserve">Odborné léčebné ústavy </t>
  </si>
  <si>
    <t>Prevence před drogami, alkoholem, nikotinem a jinými závislostmi</t>
  </si>
  <si>
    <t>Pomoc zdravotně postiženým</t>
  </si>
  <si>
    <t>Ostatní činnost ve zdravotnictví</t>
  </si>
  <si>
    <t>Bytové hospodářství</t>
  </si>
  <si>
    <t>Veřejné osvětlení</t>
  </si>
  <si>
    <t xml:space="preserve">Pohřebnictví </t>
  </si>
  <si>
    <t xml:space="preserve">Územní plánování </t>
  </si>
  <si>
    <t>Územní rozvoj</t>
  </si>
  <si>
    <t xml:space="preserve">Komunální služby a územní rozvoj  j.n. </t>
  </si>
  <si>
    <t xml:space="preserve">Monitoring ochrany ovzduší </t>
  </si>
  <si>
    <t xml:space="preserve">Sběr a svoz komunálních odpadů </t>
  </si>
  <si>
    <t xml:space="preserve">Využívání a zneškodňování komun. odpadů </t>
  </si>
  <si>
    <t>Ostatní nakládání s odpady</t>
  </si>
  <si>
    <t xml:space="preserve">Monitoring půdy a podzemní vody </t>
  </si>
  <si>
    <t xml:space="preserve">Ostatní ochrana půdy a spodní vody </t>
  </si>
  <si>
    <t xml:space="preserve">Ochrana druhů a stanovišť </t>
  </si>
  <si>
    <t xml:space="preserve">Chráněné části přírody </t>
  </si>
  <si>
    <t xml:space="preserve">Protierozní a protipožární ochrana </t>
  </si>
  <si>
    <t xml:space="preserve">Péče o vzhled obcí a veřejnou zeleň </t>
  </si>
  <si>
    <t>Ostatní činnosti k ochraně přírody a krajiny</t>
  </si>
  <si>
    <t>Monitoring ke zjišťování úrovně hluku a vibrací</t>
  </si>
  <si>
    <t xml:space="preserve">Ekologická výchova a osvěta </t>
  </si>
  <si>
    <t>Ostatní výzkum a vývoj</t>
  </si>
  <si>
    <t>38 Ostatní výzkum a vývoj</t>
  </si>
  <si>
    <t>Ostatní činnosti související se službami pro obyvatelstvo</t>
  </si>
  <si>
    <t>39 Ostatní činnosti související se službami pro obyvatelstvo</t>
  </si>
  <si>
    <t>Cílené programy k řešení zaměstnanosti</t>
  </si>
  <si>
    <t>42 Politika zaměstnanosti</t>
  </si>
  <si>
    <t>Odborné sociální poradenství</t>
  </si>
  <si>
    <t>Zařízení pro děti vyžadující okamžitou pomoc</t>
  </si>
  <si>
    <t>Ostatní sociální pomoc dětem a mládeži</t>
  </si>
  <si>
    <t>Ostatní sociální péče a pomoc rodině a manželství</t>
  </si>
  <si>
    <t>Soc.pomoc osobám v hmotné nouzi a soc.nepřizpůsobivým</t>
  </si>
  <si>
    <t xml:space="preserve">Soc.péče a pomoc přistěh. a vybr. etnikům </t>
  </si>
  <si>
    <t>Ost. sociální péče a pomoc ost. skupinám obyv.</t>
  </si>
  <si>
    <t>Chráněné bydlení</t>
  </si>
  <si>
    <t>Denní stacionáře a centra sociálních služeb</t>
  </si>
  <si>
    <t>Ostatní služby a činnosti v oblasti sociální péče</t>
  </si>
  <si>
    <t>Azylové domy, nízkoprahová denní centra a noclehárny</t>
  </si>
  <si>
    <t>Nízkoprahová zařízení pro děti a mládež</t>
  </si>
  <si>
    <t>Ostatní záležitosti sociálních věcí a politiky zaměstnanosti</t>
  </si>
  <si>
    <t>43 Sociální služby a společné činnosti v sociálním zabezpečení</t>
  </si>
  <si>
    <t>Ochrana obyvatelstva</t>
  </si>
  <si>
    <t>Ost.správa v oblasti hospodářských opatření pro krizové stavy</t>
  </si>
  <si>
    <t>Činnost orgánů krizového řízení na územní úrovni</t>
  </si>
  <si>
    <t>Ostatní správa v oblasti krizového řízení</t>
  </si>
  <si>
    <t>Záležitosti krizového řízení jinde nezařazené</t>
  </si>
  <si>
    <t>52 Civilní připravenost na krizové stavy</t>
  </si>
  <si>
    <t xml:space="preserve">Bezpečnost a veřejný pořádek </t>
  </si>
  <si>
    <t>Ostatní záležitosti bezpečnosti a veřejného pořádku</t>
  </si>
  <si>
    <t>Ostatní záležitosti bezpečnosti, veřejného pořádku</t>
  </si>
  <si>
    <t xml:space="preserve">Požární ochrana - profesionální část </t>
  </si>
  <si>
    <t xml:space="preserve">Požární ochrana - dobrovolná část </t>
  </si>
  <si>
    <t>Ostatní záležitosti požární ochrany</t>
  </si>
  <si>
    <t>55 Požární ochrana a integrovaný záchranný systém</t>
  </si>
  <si>
    <t>Zastupitelstva obcí</t>
  </si>
  <si>
    <t>Volby do zastupitelstev ÚSC</t>
  </si>
  <si>
    <t>Ostatní zastupitelské orgány a volby</t>
  </si>
  <si>
    <t xml:space="preserve">Archivní činnost </t>
  </si>
  <si>
    <t>Mezinárodní spolupráce j.n.</t>
  </si>
  <si>
    <t>Pojištění funkčně nespecifikované</t>
  </si>
  <si>
    <t>Ostatní finanční operace</t>
  </si>
  <si>
    <t xml:space="preserve">Ostatní činnosti j.n.  </t>
  </si>
  <si>
    <t>64 Ostatní činnosti</t>
  </si>
  <si>
    <r>
      <t>Daň z příjmů právnických osob za město - rozpočtová činnost</t>
    </r>
    <r>
      <rPr>
        <vertAlign val="superscript"/>
        <sz val="10"/>
        <rFont val="Calibri"/>
        <family val="2"/>
        <charset val="238"/>
        <scheme val="minor"/>
      </rPr>
      <t xml:space="preserve"> 1)</t>
    </r>
  </si>
  <si>
    <r>
      <t xml:space="preserve">1) </t>
    </r>
    <r>
      <rPr>
        <sz val="10"/>
        <rFont val="Calibri"/>
        <family val="2"/>
        <charset val="238"/>
        <scheme val="minor"/>
      </rPr>
      <t>Daň z příjmů právnických osob za město z rozpočtové činnosti je v příjmech i ve výdajích ve stejné výši a neovlivňuje saldo příjmů a výdajů</t>
    </r>
  </si>
  <si>
    <t>Seskupení</t>
  </si>
  <si>
    <t>1 DAŇOVÉ PŘÍJMY</t>
  </si>
  <si>
    <t>4 PŘIJATÉ TRANSFERY</t>
  </si>
  <si>
    <t>(tis. Kč)</t>
  </si>
  <si>
    <r>
      <t>Členěno dle položek rozpočtové skladby</t>
    </r>
    <r>
      <rPr>
        <i/>
        <vertAlign val="superscript"/>
        <sz val="10"/>
        <rFont val="Calibri"/>
        <family val="2"/>
        <charset val="238"/>
        <scheme val="minor"/>
      </rPr>
      <t xml:space="preserve"> </t>
    </r>
  </si>
  <si>
    <t>Skupina</t>
  </si>
  <si>
    <t>NEDAŇOVÉ A KAPITÁLOVÉ PŘÍJMY CELKEM</t>
  </si>
  <si>
    <t xml:space="preserve"> (tis. Kč)</t>
  </si>
  <si>
    <r>
      <t xml:space="preserve">Převody vlastním fondům v rozpočtech územní úrovně </t>
    </r>
    <r>
      <rPr>
        <vertAlign val="superscript"/>
        <sz val="10"/>
        <rFont val="Calibri"/>
        <family val="2"/>
        <charset val="238"/>
        <scheme val="minor"/>
      </rPr>
      <t>*)</t>
    </r>
  </si>
  <si>
    <t>VÝDAJE CELKEM</t>
  </si>
  <si>
    <t>PŘIJATÉ TRANSFERY</t>
  </si>
  <si>
    <t>DATA PRO GRAFY</t>
  </si>
  <si>
    <t>SMB</t>
  </si>
  <si>
    <t xml:space="preserve"> Soc. služby a činnosti v soc. zabezpečení</t>
  </si>
  <si>
    <t xml:space="preserve"> Bydlení, komunál. služby a územní rozvoj</t>
  </si>
  <si>
    <t xml:space="preserve"> SMB</t>
  </si>
  <si>
    <t xml:space="preserve"> MĚSTO</t>
  </si>
  <si>
    <t xml:space="preserve"> MČ</t>
  </si>
  <si>
    <t>Počet obyvatel Brna:</t>
  </si>
  <si>
    <t>SMB/OBYVATELE</t>
  </si>
  <si>
    <t>DPMB</t>
  </si>
  <si>
    <t>OSTATNÍ</t>
  </si>
  <si>
    <t>PŘÍJMY STATUTÁRNÍHO MĚSTA BRNA - SCHVÁLENÝ ROZPOČET NA ROK 2016 - rekapitulace dle druhů příjmů a dle oddílů (tis. Kč)</t>
  </si>
  <si>
    <t>DAŇOVÉ PŘÍJMY STATUTÁRNÍHO MĚSTA BRNA - SCHVÁLENÝ ROZPOČET NA ROK 2016</t>
  </si>
  <si>
    <t>TRANSFERY, PŘIJATÉ STATUTÁRNÍM MĚSTEM BRNEM - SCHVÁLENÝ ROZPOČET NA ROK 2016</t>
  </si>
  <si>
    <t>NEDAŇOVÉ A KAPITÁLOVÉ PŘÍJMY STATUTÁRNÍHO MĚSTA BRNA - SCHVÁLENÝ ROZPOČET NA ROK 2016</t>
  </si>
  <si>
    <t>VÝDAJE STATUTÁRNÍHO MĚSTA BRNA - SCHVÁLENÝ ROZPOČET NA ROK 2016 - rekapitulace dle druhů výdajů a dle oddílů (tis. Kč)</t>
  </si>
  <si>
    <t>BĚŽNÉ A KAPITÁLOVÉ VÝDAJE STATUTÁRNÍHO MĚSTA BRNA - SCHVÁLENÝ ROZPOČET NA ROK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</si>
</sst>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_);\(#,##0\)"/>
    <numFmt numFmtId="165" formatCode="#,##0.0_);\(#,##0.0\)"/>
    <numFmt numFmtId="166" formatCode="#,##0.0"/>
    <numFmt numFmtId="167" formatCode="#,##0.000"/>
  </numFmts>
  <fonts count="18" x14ac:knownFonts="1"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charset val="238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u/>
      <sz val="14"/>
      <name val="Calibri Light"/>
      <family val="2"/>
      <charset val="238"/>
      <scheme val="major"/>
    </font>
    <font>
      <u/>
      <sz val="16"/>
      <name val="Calibri Light"/>
      <family val="2"/>
      <charset val="238"/>
      <scheme val="major"/>
    </font>
    <font>
      <sz val="10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i/>
      <vertAlign val="superscript"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59999389629810485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5" fillId="0" borderId="0"/>
    <xf numFmtId="0" fontId="10" fillId="0" borderId="0"/>
    <xf numFmtId="0" fontId="5" fillId="0" borderId="0"/>
  </cellStyleXfs>
  <cellXfs count="489">
    <xf numFmtId="0" fontId="0" fillId="0" borderId="0" xfId="0"/>
    <xf numFmtId="0" fontId="1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/>
    <xf numFmtId="0" fontId="1" fillId="0" borderId="1" xfId="0" applyFont="1" applyFill="1" applyBorder="1"/>
    <xf numFmtId="0" fontId="1" fillId="0" borderId="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1" fontId="1" fillId="0" borderId="9" xfId="0" applyNumberFormat="1" applyFont="1" applyFill="1" applyBorder="1" applyAlignment="1">
      <alignment horizontal="center"/>
    </xf>
    <xf numFmtId="0" fontId="1" fillId="0" borderId="10" xfId="0" applyFont="1" applyFill="1" applyBorder="1"/>
    <xf numFmtId="1" fontId="1" fillId="0" borderId="11" xfId="0" applyNumberFormat="1" applyFont="1" applyFill="1" applyBorder="1" applyProtection="1"/>
    <xf numFmtId="164" fontId="1" fillId="0" borderId="11" xfId="0" applyNumberFormat="1" applyFont="1" applyFill="1" applyBorder="1" applyAlignment="1" applyProtection="1">
      <alignment horizontal="left"/>
    </xf>
    <xf numFmtId="3" fontId="1" fillId="0" borderId="11" xfId="0" applyNumberFormat="1" applyFont="1" applyFill="1" applyBorder="1" applyAlignment="1" applyProtection="1">
      <alignment horizontal="right"/>
    </xf>
    <xf numFmtId="0" fontId="1" fillId="0" borderId="12" xfId="0" applyFont="1" applyFill="1" applyBorder="1"/>
    <xf numFmtId="1" fontId="1" fillId="0" borderId="13" xfId="0" applyNumberFormat="1" applyFont="1" applyFill="1" applyBorder="1" applyProtection="1"/>
    <xf numFmtId="164" fontId="1" fillId="0" borderId="13" xfId="0" applyNumberFormat="1" applyFont="1" applyFill="1" applyBorder="1" applyAlignment="1" applyProtection="1">
      <alignment horizontal="left"/>
    </xf>
    <xf numFmtId="3" fontId="1" fillId="0" borderId="14" xfId="0" applyNumberFormat="1" applyFont="1" applyFill="1" applyBorder="1" applyAlignment="1" applyProtection="1">
      <alignment horizontal="right"/>
    </xf>
    <xf numFmtId="3" fontId="1" fillId="0" borderId="13" xfId="0" applyNumberFormat="1" applyFont="1" applyFill="1" applyBorder="1" applyAlignment="1" applyProtection="1">
      <alignment horizontal="right"/>
    </xf>
    <xf numFmtId="165" fontId="1" fillId="0" borderId="13" xfId="0" applyNumberFormat="1" applyFont="1" applyFill="1" applyBorder="1" applyAlignment="1" applyProtection="1">
      <alignment horizontal="left"/>
    </xf>
    <xf numFmtId="1" fontId="1" fillId="0" borderId="15" xfId="0" applyNumberFormat="1" applyFont="1" applyFill="1" applyBorder="1" applyProtection="1"/>
    <xf numFmtId="165" fontId="1" fillId="0" borderId="15" xfId="0" applyNumberFormat="1" applyFont="1" applyFill="1" applyBorder="1" applyAlignment="1" applyProtection="1">
      <alignment horizontal="left"/>
    </xf>
    <xf numFmtId="3" fontId="1" fillId="0" borderId="16" xfId="0" applyNumberFormat="1" applyFont="1" applyFill="1" applyBorder="1" applyAlignment="1" applyProtection="1">
      <alignment horizontal="right"/>
    </xf>
    <xf numFmtId="3" fontId="1" fillId="0" borderId="15" xfId="0" applyNumberFormat="1" applyFont="1" applyFill="1" applyBorder="1" applyAlignment="1" applyProtection="1">
      <alignment horizontal="right"/>
    </xf>
    <xf numFmtId="3" fontId="1" fillId="0" borderId="17" xfId="0" applyNumberFormat="1" applyFont="1" applyFill="1" applyBorder="1" applyAlignment="1" applyProtection="1">
      <alignment horizontal="right"/>
    </xf>
    <xf numFmtId="1" fontId="1" fillId="0" borderId="13" xfId="0" applyNumberFormat="1" applyFont="1" applyFill="1" applyBorder="1" applyAlignment="1">
      <alignment horizontal="right"/>
    </xf>
    <xf numFmtId="0" fontId="1" fillId="0" borderId="13" xfId="0" applyFont="1" applyFill="1" applyBorder="1" applyAlignment="1">
      <alignment horizontal="left"/>
    </xf>
    <xf numFmtId="3" fontId="1" fillId="0" borderId="13" xfId="0" applyNumberFormat="1" applyFont="1" applyFill="1" applyBorder="1" applyAlignment="1">
      <alignment horizontal="right"/>
    </xf>
    <xf numFmtId="3" fontId="1" fillId="0" borderId="17" xfId="0" applyNumberFormat="1" applyFont="1" applyFill="1" applyBorder="1" applyAlignment="1">
      <alignment horizontal="right"/>
    </xf>
    <xf numFmtId="1" fontId="1" fillId="0" borderId="13" xfId="0" applyNumberFormat="1" applyFont="1" applyFill="1" applyBorder="1" applyAlignment="1" applyProtection="1">
      <alignment horizontal="right"/>
    </xf>
    <xf numFmtId="3" fontId="1" fillId="0" borderId="18" xfId="0" applyNumberFormat="1" applyFont="1" applyFill="1" applyBorder="1" applyAlignment="1" applyProtection="1">
      <alignment horizontal="right"/>
    </xf>
    <xf numFmtId="3" fontId="1" fillId="0" borderId="19" xfId="0" applyNumberFormat="1" applyFont="1" applyFill="1" applyBorder="1" applyAlignment="1" applyProtection="1">
      <alignment horizontal="right"/>
    </xf>
    <xf numFmtId="1" fontId="2" fillId="0" borderId="15" xfId="0" applyNumberFormat="1" applyFont="1" applyFill="1" applyBorder="1" applyAlignment="1" applyProtection="1">
      <alignment horizontal="right"/>
    </xf>
    <xf numFmtId="165" fontId="2" fillId="0" borderId="15" xfId="0" applyNumberFormat="1" applyFont="1" applyFill="1" applyBorder="1" applyAlignment="1" applyProtection="1">
      <alignment horizontal="left"/>
    </xf>
    <xf numFmtId="3" fontId="2" fillId="0" borderId="16" xfId="0" applyNumberFormat="1" applyFont="1" applyFill="1" applyBorder="1" applyAlignment="1" applyProtection="1">
      <alignment horizontal="right"/>
    </xf>
    <xf numFmtId="3" fontId="2" fillId="0" borderId="15" xfId="0" applyNumberFormat="1" applyFont="1" applyFill="1" applyBorder="1" applyAlignment="1" applyProtection="1">
      <alignment horizontal="right"/>
    </xf>
    <xf numFmtId="1" fontId="1" fillId="0" borderId="11" xfId="0" applyNumberFormat="1" applyFont="1" applyFill="1" applyBorder="1" applyAlignment="1" applyProtection="1">
      <alignment horizontal="right"/>
    </xf>
    <xf numFmtId="165" fontId="1" fillId="0" borderId="11" xfId="0" applyNumberFormat="1" applyFont="1" applyFill="1" applyBorder="1" applyAlignment="1" applyProtection="1">
      <alignment horizontal="left"/>
    </xf>
    <xf numFmtId="3" fontId="1" fillId="0" borderId="20" xfId="0" applyNumberFormat="1" applyFont="1" applyFill="1" applyBorder="1" applyAlignment="1" applyProtection="1">
      <alignment horizontal="right"/>
    </xf>
    <xf numFmtId="1" fontId="1" fillId="0" borderId="13" xfId="0" applyNumberFormat="1" applyFont="1" applyFill="1" applyBorder="1" applyAlignment="1" applyProtection="1">
      <alignment horizontal="center"/>
    </xf>
    <xf numFmtId="1" fontId="1" fillId="0" borderId="11" xfId="0" applyNumberFormat="1" applyFont="1" applyFill="1" applyBorder="1" applyAlignment="1">
      <alignment horizontal="right"/>
    </xf>
    <xf numFmtId="0" fontId="1" fillId="0" borderId="11" xfId="0" applyFont="1" applyFill="1" applyBorder="1" applyAlignment="1">
      <alignment horizontal="left"/>
    </xf>
    <xf numFmtId="3" fontId="1" fillId="0" borderId="11" xfId="0" applyNumberFormat="1" applyFont="1" applyFill="1" applyBorder="1" applyAlignment="1">
      <alignment horizontal="right"/>
    </xf>
    <xf numFmtId="3" fontId="1" fillId="0" borderId="20" xfId="0" applyNumberFormat="1" applyFont="1" applyFill="1" applyBorder="1" applyAlignment="1">
      <alignment horizontal="right"/>
    </xf>
    <xf numFmtId="1" fontId="1" fillId="0" borderId="7" xfId="0" applyNumberFormat="1" applyFont="1" applyFill="1" applyBorder="1" applyAlignment="1">
      <alignment horizontal="right"/>
    </xf>
    <xf numFmtId="0" fontId="1" fillId="0" borderId="7" xfId="0" applyFont="1" applyFill="1" applyBorder="1" applyAlignment="1">
      <alignment horizontal="left"/>
    </xf>
    <xf numFmtId="3" fontId="1" fillId="0" borderId="7" xfId="0" applyNumberFormat="1" applyFont="1" applyFill="1" applyBorder="1" applyAlignment="1">
      <alignment horizontal="right"/>
    </xf>
    <xf numFmtId="3" fontId="1" fillId="0" borderId="21" xfId="0" applyNumberFormat="1" applyFont="1" applyFill="1" applyBorder="1" applyAlignment="1">
      <alignment horizontal="right"/>
    </xf>
    <xf numFmtId="1" fontId="2" fillId="0" borderId="15" xfId="0" applyNumberFormat="1" applyFont="1" applyFill="1" applyBorder="1" applyAlignment="1">
      <alignment horizontal="right"/>
    </xf>
    <xf numFmtId="1" fontId="1" fillId="0" borderId="9" xfId="0" applyNumberFormat="1" applyFont="1" applyFill="1" applyBorder="1" applyProtection="1"/>
    <xf numFmtId="165" fontId="2" fillId="0" borderId="9" xfId="0" applyNumberFormat="1" applyFont="1" applyFill="1" applyBorder="1" applyAlignment="1" applyProtection="1">
      <alignment horizontal="left"/>
    </xf>
    <xf numFmtId="3" fontId="2" fillId="0" borderId="22" xfId="0" applyNumberFormat="1" applyFont="1" applyFill="1" applyBorder="1" applyAlignment="1" applyProtection="1">
      <alignment horizontal="right"/>
    </xf>
    <xf numFmtId="3" fontId="2" fillId="0" borderId="9" xfId="0" applyNumberFormat="1" applyFont="1" applyFill="1" applyBorder="1" applyAlignment="1" applyProtection="1">
      <alignment horizontal="right"/>
    </xf>
    <xf numFmtId="164" fontId="1" fillId="0" borderId="18" xfId="0" applyNumberFormat="1" applyFont="1" applyFill="1" applyBorder="1" applyAlignment="1" applyProtection="1">
      <alignment horizontal="left"/>
    </xf>
    <xf numFmtId="3" fontId="1" fillId="0" borderId="23" xfId="0" applyNumberFormat="1" applyFont="1" applyFill="1" applyBorder="1" applyAlignment="1">
      <alignment horizontal="center"/>
    </xf>
    <xf numFmtId="0" fontId="1" fillId="0" borderId="24" xfId="0" applyFont="1" applyFill="1" applyBorder="1"/>
    <xf numFmtId="1" fontId="2" fillId="2" borderId="15" xfId="0" applyNumberFormat="1" applyFont="1" applyFill="1" applyBorder="1" applyAlignment="1" applyProtection="1">
      <alignment horizontal="right"/>
    </xf>
    <xf numFmtId="165" fontId="2" fillId="2" borderId="15" xfId="0" applyNumberFormat="1" applyFont="1" applyFill="1" applyBorder="1" applyAlignment="1" applyProtection="1">
      <alignment horizontal="left"/>
    </xf>
    <xf numFmtId="3" fontId="2" fillId="2" borderId="15" xfId="0" applyNumberFormat="1" applyFont="1" applyFill="1" applyBorder="1" applyAlignment="1" applyProtection="1">
      <alignment horizontal="right"/>
    </xf>
    <xf numFmtId="0" fontId="1" fillId="0" borderId="0" xfId="0" applyFont="1" applyFill="1" applyBorder="1"/>
    <xf numFmtId="1" fontId="1" fillId="0" borderId="0" xfId="0" applyNumberFormat="1" applyFont="1" applyFill="1" applyBorder="1"/>
    <xf numFmtId="0" fontId="1" fillId="0" borderId="0" xfId="0" applyFont="1" applyFill="1" applyBorder="1" applyAlignment="1">
      <alignment horizontal="left"/>
    </xf>
    <xf numFmtId="0" fontId="1" fillId="0" borderId="25" xfId="0" applyFont="1" applyFill="1" applyBorder="1"/>
    <xf numFmtId="1" fontId="1" fillId="0" borderId="26" xfId="0" applyNumberFormat="1" applyFont="1" applyFill="1" applyBorder="1" applyAlignment="1">
      <alignment horizontal="right"/>
    </xf>
    <xf numFmtId="0" fontId="1" fillId="0" borderId="26" xfId="0" applyFont="1" applyFill="1" applyBorder="1" applyAlignment="1">
      <alignment horizontal="left"/>
    </xf>
    <xf numFmtId="3" fontId="1" fillId="0" borderId="23" xfId="0" applyNumberFormat="1" applyFont="1" applyFill="1" applyBorder="1" applyAlignment="1" applyProtection="1">
      <alignment horizontal="right"/>
    </xf>
    <xf numFmtId="3" fontId="1" fillId="0" borderId="2" xfId="0" applyNumberFormat="1" applyFont="1" applyFill="1" applyBorder="1" applyAlignment="1" applyProtection="1">
      <alignment horizontal="right"/>
    </xf>
    <xf numFmtId="3" fontId="1" fillId="0" borderId="21" xfId="0" applyNumberFormat="1" applyFont="1" applyFill="1" applyBorder="1" applyAlignment="1" applyProtection="1">
      <alignment horizontal="right"/>
    </xf>
    <xf numFmtId="0" fontId="1" fillId="0" borderId="27" xfId="0" applyFont="1" applyFill="1" applyBorder="1"/>
    <xf numFmtId="1" fontId="1" fillId="0" borderId="18" xfId="0" applyNumberFormat="1" applyFont="1" applyFill="1" applyBorder="1" applyAlignment="1" applyProtection="1">
      <alignment horizontal="right"/>
    </xf>
    <xf numFmtId="3" fontId="1" fillId="0" borderId="7" xfId="0" applyNumberFormat="1" applyFont="1" applyFill="1" applyBorder="1" applyAlignment="1" applyProtection="1">
      <alignment horizontal="right"/>
    </xf>
    <xf numFmtId="3" fontId="1" fillId="0" borderId="18" xfId="0" applyNumberFormat="1" applyFont="1" applyFill="1" applyBorder="1" applyProtection="1"/>
    <xf numFmtId="3" fontId="1" fillId="0" borderId="19" xfId="0" applyNumberFormat="1" applyFont="1" applyFill="1" applyBorder="1" applyProtection="1"/>
    <xf numFmtId="165" fontId="1" fillId="0" borderId="18" xfId="0" applyNumberFormat="1" applyFont="1" applyFill="1" applyBorder="1" applyAlignment="1" applyProtection="1">
      <alignment horizontal="left" shrinkToFit="1"/>
    </xf>
    <xf numFmtId="1" fontId="1" fillId="0" borderId="18" xfId="0" applyNumberFormat="1" applyFont="1" applyFill="1" applyBorder="1" applyProtection="1"/>
    <xf numFmtId="165" fontId="1" fillId="0" borderId="18" xfId="0" applyNumberFormat="1" applyFont="1" applyFill="1" applyBorder="1" applyAlignment="1" applyProtection="1">
      <alignment horizontal="left"/>
    </xf>
    <xf numFmtId="1" fontId="1" fillId="0" borderId="18" xfId="0" applyNumberFormat="1" applyFont="1" applyFill="1" applyBorder="1" applyAlignment="1" applyProtection="1">
      <alignment horizontal="center"/>
    </xf>
    <xf numFmtId="165" fontId="2" fillId="0" borderId="28" xfId="0" applyNumberFormat="1" applyFont="1" applyFill="1" applyBorder="1" applyAlignment="1" applyProtection="1">
      <alignment horizontal="left"/>
    </xf>
    <xf numFmtId="1" fontId="1" fillId="0" borderId="23" xfId="0" applyNumberFormat="1" applyFont="1" applyFill="1" applyBorder="1" applyProtection="1"/>
    <xf numFmtId="165" fontId="1" fillId="0" borderId="23" xfId="0" applyNumberFormat="1" applyFont="1" applyFill="1" applyBorder="1" applyAlignment="1" applyProtection="1">
      <alignment horizontal="left"/>
    </xf>
    <xf numFmtId="1" fontId="1" fillId="0" borderId="23" xfId="0" applyNumberFormat="1" applyFont="1" applyFill="1" applyBorder="1" applyAlignment="1" applyProtection="1">
      <alignment horizontal="center"/>
    </xf>
    <xf numFmtId="164" fontId="1" fillId="0" borderId="23" xfId="0" applyNumberFormat="1" applyFont="1" applyFill="1" applyBorder="1" applyAlignment="1" applyProtection="1">
      <alignment horizontal="left"/>
    </xf>
    <xf numFmtId="1" fontId="2" fillId="0" borderId="22" xfId="0" applyNumberFormat="1" applyFont="1" applyFill="1" applyBorder="1" applyAlignment="1" applyProtection="1">
      <alignment horizontal="right"/>
    </xf>
    <xf numFmtId="165" fontId="2" fillId="0" borderId="22" xfId="0" applyNumberFormat="1" applyFont="1" applyFill="1" applyBorder="1" applyAlignment="1" applyProtection="1">
      <alignment horizontal="left"/>
    </xf>
    <xf numFmtId="1" fontId="1" fillId="0" borderId="0" xfId="0" applyNumberFormat="1" applyFont="1" applyFill="1" applyBorder="1" applyProtection="1"/>
    <xf numFmtId="165" fontId="2" fillId="0" borderId="0" xfId="0" applyNumberFormat="1" applyFont="1" applyFill="1" applyBorder="1" applyAlignment="1" applyProtection="1">
      <alignment horizontal="left"/>
    </xf>
    <xf numFmtId="3" fontId="1" fillId="0" borderId="13" xfId="0" applyNumberFormat="1" applyFont="1" applyFill="1" applyBorder="1" applyProtection="1"/>
    <xf numFmtId="1" fontId="2" fillId="2" borderId="29" xfId="0" applyNumberFormat="1" applyFont="1" applyFill="1" applyBorder="1" applyAlignment="1" applyProtection="1">
      <alignment horizontal="right"/>
    </xf>
    <xf numFmtId="164" fontId="2" fillId="2" borderId="29" xfId="0" applyNumberFormat="1" applyFont="1" applyFill="1" applyBorder="1" applyAlignment="1" applyProtection="1">
      <alignment horizontal="left"/>
    </xf>
    <xf numFmtId="3" fontId="2" fillId="2" borderId="29" xfId="0" applyNumberFormat="1" applyFont="1" applyFill="1" applyBorder="1" applyAlignment="1" applyProtection="1">
      <alignment horizontal="right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30" xfId="0" applyFont="1" applyFill="1" applyBorder="1" applyAlignment="1">
      <alignment horizontal="center"/>
    </xf>
    <xf numFmtId="0" fontId="1" fillId="0" borderId="31" xfId="0" applyFont="1" applyFill="1" applyBorder="1"/>
    <xf numFmtId="0" fontId="1" fillId="0" borderId="26" xfId="0" applyFont="1" applyFill="1" applyBorder="1" applyAlignment="1">
      <alignment horizontal="right"/>
    </xf>
    <xf numFmtId="1" fontId="1" fillId="0" borderId="32" xfId="0" applyNumberFormat="1" applyFont="1" applyFill="1" applyBorder="1" applyProtection="1"/>
    <xf numFmtId="3" fontId="1" fillId="0" borderId="26" xfId="0" applyNumberFormat="1" applyFont="1" applyFill="1" applyBorder="1" applyProtection="1"/>
    <xf numFmtId="0" fontId="1" fillId="0" borderId="11" xfId="0" applyFont="1" applyFill="1" applyBorder="1" applyAlignment="1">
      <alignment horizontal="right"/>
    </xf>
    <xf numFmtId="1" fontId="1" fillId="0" borderId="33" xfId="0" applyNumberFormat="1" applyFont="1" applyFill="1" applyBorder="1" applyProtection="1"/>
    <xf numFmtId="3" fontId="1" fillId="0" borderId="11" xfId="0" applyNumberFormat="1" applyFont="1" applyFill="1" applyBorder="1" applyProtection="1"/>
    <xf numFmtId="0" fontId="2" fillId="0" borderId="15" xfId="0" applyFont="1" applyFill="1" applyBorder="1" applyAlignment="1">
      <alignment horizontal="right"/>
    </xf>
    <xf numFmtId="1" fontId="1" fillId="0" borderId="34" xfId="0" applyNumberFormat="1" applyFont="1" applyFill="1" applyBorder="1" applyProtection="1"/>
    <xf numFmtId="3" fontId="1" fillId="0" borderId="15" xfId="0" applyNumberFormat="1" applyFont="1" applyFill="1" applyBorder="1" applyProtection="1"/>
    <xf numFmtId="0" fontId="1" fillId="0" borderId="35" xfId="0" applyFont="1" applyFill="1" applyBorder="1"/>
    <xf numFmtId="0" fontId="1" fillId="0" borderId="29" xfId="0" applyFont="1" applyFill="1" applyBorder="1" applyAlignment="1">
      <alignment horizontal="right"/>
    </xf>
    <xf numFmtId="1" fontId="1" fillId="0" borderId="36" xfId="0" applyNumberFormat="1" applyFont="1" applyFill="1" applyBorder="1" applyProtection="1"/>
    <xf numFmtId="3" fontId="1" fillId="0" borderId="29" xfId="0" applyNumberFormat="1" applyFont="1" applyFill="1" applyBorder="1" applyProtection="1"/>
    <xf numFmtId="0" fontId="1" fillId="0" borderId="0" xfId="0" applyFont="1" applyFill="1" applyAlignment="1">
      <alignment horizontal="right"/>
    </xf>
    <xf numFmtId="0" fontId="1" fillId="0" borderId="0" xfId="1" applyFont="1"/>
    <xf numFmtId="0" fontId="1" fillId="0" borderId="0" xfId="1" applyFont="1" applyAlignment="1">
      <alignment horizontal="centerContinuous"/>
    </xf>
    <xf numFmtId="164" fontId="6" fillId="0" borderId="0" xfId="1" applyNumberFormat="1" applyFont="1" applyAlignment="1" applyProtection="1">
      <alignment horizontal="right"/>
    </xf>
    <xf numFmtId="3" fontId="1" fillId="0" borderId="0" xfId="1" applyNumberFormat="1" applyFont="1"/>
    <xf numFmtId="0" fontId="1" fillId="0" borderId="38" xfId="1" applyFont="1" applyBorder="1"/>
    <xf numFmtId="164" fontId="2" fillId="0" borderId="39" xfId="1" applyNumberFormat="1" applyFont="1" applyBorder="1" applyAlignment="1" applyProtection="1">
      <alignment horizontal="center"/>
    </xf>
    <xf numFmtId="0" fontId="1" fillId="0" borderId="39" xfId="1" applyFont="1" applyBorder="1"/>
    <xf numFmtId="0" fontId="2" fillId="0" borderId="39" xfId="1" applyFont="1" applyBorder="1"/>
    <xf numFmtId="0" fontId="1" fillId="0" borderId="39" xfId="1" applyFont="1" applyBorder="1" applyAlignment="1">
      <alignment horizontal="right"/>
    </xf>
    <xf numFmtId="0" fontId="2" fillId="0" borderId="39" xfId="1" applyFont="1" applyBorder="1" applyAlignment="1">
      <alignment horizontal="right"/>
    </xf>
    <xf numFmtId="0" fontId="1" fillId="0" borderId="41" xfId="1" applyFont="1" applyBorder="1"/>
    <xf numFmtId="164" fontId="2" fillId="0" borderId="42" xfId="1" applyNumberFormat="1" applyFont="1" applyBorder="1" applyAlignment="1" applyProtection="1">
      <alignment horizontal="center"/>
    </xf>
    <xf numFmtId="0" fontId="1" fillId="0" borderId="40" xfId="1" applyFont="1" applyBorder="1"/>
    <xf numFmtId="0" fontId="1" fillId="0" borderId="43" xfId="1" applyFont="1" applyBorder="1"/>
    <xf numFmtId="0" fontId="2" fillId="0" borderId="38" xfId="1" applyFont="1" applyBorder="1" applyAlignment="1">
      <alignment horizontal="center"/>
    </xf>
    <xf numFmtId="164" fontId="2" fillId="0" borderId="40" xfId="1" applyNumberFormat="1" applyFont="1" applyBorder="1" applyAlignment="1" applyProtection="1">
      <alignment horizontal="center"/>
    </xf>
    <xf numFmtId="0" fontId="1" fillId="0" borderId="0" xfId="1" applyFont="1" applyBorder="1"/>
    <xf numFmtId="0" fontId="2" fillId="0" borderId="0" xfId="1" applyFont="1" applyBorder="1"/>
    <xf numFmtId="3" fontId="1" fillId="0" borderId="38" xfId="1" applyNumberFormat="1" applyFont="1" applyBorder="1" applyProtection="1"/>
    <xf numFmtId="3" fontId="1" fillId="0" borderId="39" xfId="1" applyNumberFormat="1" applyFont="1" applyBorder="1" applyProtection="1"/>
    <xf numFmtId="3" fontId="1" fillId="0" borderId="40" xfId="1" applyNumberFormat="1" applyFont="1" applyBorder="1" applyProtection="1"/>
    <xf numFmtId="0" fontId="7" fillId="0" borderId="37" xfId="1" applyFont="1" applyBorder="1" applyAlignment="1">
      <alignment horizontal="right"/>
    </xf>
    <xf numFmtId="3" fontId="2" fillId="0" borderId="45" xfId="1" applyNumberFormat="1" applyFont="1" applyBorder="1" applyProtection="1"/>
    <xf numFmtId="0" fontId="7" fillId="0" borderId="46" xfId="1" applyFont="1" applyBorder="1"/>
    <xf numFmtId="0" fontId="1" fillId="0" borderId="0" xfId="1" applyFont="1" applyBorder="1" applyAlignment="1">
      <alignment horizontal="left"/>
    </xf>
    <xf numFmtId="3" fontId="2" fillId="0" borderId="37" xfId="1" applyNumberFormat="1" applyFont="1" applyBorder="1" applyProtection="1"/>
    <xf numFmtId="0" fontId="2" fillId="0" borderId="0" xfId="1" applyFont="1" applyBorder="1" applyAlignment="1">
      <alignment horizontal="center"/>
    </xf>
    <xf numFmtId="0" fontId="7" fillId="0" borderId="40" xfId="1" applyFont="1" applyBorder="1"/>
    <xf numFmtId="164" fontId="2" fillId="0" borderId="38" xfId="1" applyNumberFormat="1" applyFont="1" applyBorder="1" applyAlignment="1" applyProtection="1">
      <alignment horizontal="center"/>
    </xf>
    <xf numFmtId="3" fontId="2" fillId="0" borderId="40" xfId="1" applyNumberFormat="1" applyFont="1" applyBorder="1" applyProtection="1"/>
    <xf numFmtId="0" fontId="1" fillId="0" borderId="47" xfId="1" applyFont="1" applyBorder="1"/>
    <xf numFmtId="0" fontId="1" fillId="0" borderId="48" xfId="1" applyFont="1" applyBorder="1"/>
    <xf numFmtId="0" fontId="7" fillId="0" borderId="48" xfId="1" applyFont="1" applyBorder="1"/>
    <xf numFmtId="0" fontId="11" fillId="0" borderId="0" xfId="1" applyFont="1" applyAlignment="1">
      <alignment horizontal="centerContinuous"/>
    </xf>
    <xf numFmtId="0" fontId="2" fillId="0" borderId="50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 wrapText="1"/>
    </xf>
    <xf numFmtId="0" fontId="2" fillId="0" borderId="51" xfId="1" applyFont="1" applyBorder="1" applyAlignment="1">
      <alignment horizontal="center" vertical="center"/>
    </xf>
    <xf numFmtId="0" fontId="2" fillId="0" borderId="35" xfId="1" applyFont="1" applyBorder="1" applyAlignment="1">
      <alignment horizontal="center" vertical="center"/>
    </xf>
    <xf numFmtId="0" fontId="1" fillId="0" borderId="52" xfId="1" applyFont="1" applyBorder="1"/>
    <xf numFmtId="3" fontId="1" fillId="0" borderId="32" xfId="1" applyNumberFormat="1" applyFont="1" applyBorder="1"/>
    <xf numFmtId="3" fontId="1" fillId="0" borderId="53" xfId="1" applyNumberFormat="1" applyFont="1" applyBorder="1"/>
    <xf numFmtId="3" fontId="1" fillId="0" borderId="25" xfId="1" applyNumberFormat="1" applyFont="1" applyBorder="1"/>
    <xf numFmtId="4" fontId="1" fillId="0" borderId="0" xfId="1" applyNumberFormat="1" applyFont="1" applyBorder="1"/>
    <xf numFmtId="0" fontId="1" fillId="0" borderId="44" xfId="1" applyFont="1" applyBorder="1"/>
    <xf numFmtId="3" fontId="1" fillId="0" borderId="37" xfId="1" applyNumberFormat="1" applyFont="1" applyBorder="1"/>
    <xf numFmtId="3" fontId="1" fillId="0" borderId="12" xfId="1" applyNumberFormat="1" applyFont="1" applyBorder="1"/>
    <xf numFmtId="0" fontId="1" fillId="0" borderId="54" xfId="1" applyFont="1" applyBorder="1"/>
    <xf numFmtId="4" fontId="2" fillId="0" borderId="0" xfId="1" applyNumberFormat="1" applyFont="1" applyBorder="1"/>
    <xf numFmtId="0" fontId="2" fillId="0" borderId="57" xfId="1" applyFont="1" applyBorder="1" applyAlignment="1">
      <alignment horizontal="centerContinuous"/>
    </xf>
    <xf numFmtId="0" fontId="2" fillId="0" borderId="58" xfId="1" applyFont="1" applyBorder="1" applyAlignment="1">
      <alignment horizontal="centerContinuous"/>
    </xf>
    <xf numFmtId="0" fontId="2" fillId="0" borderId="59" xfId="1" applyFont="1" applyBorder="1" applyAlignment="1">
      <alignment horizontal="centerContinuous"/>
    </xf>
    <xf numFmtId="0" fontId="2" fillId="0" borderId="60" xfId="1" applyFont="1" applyBorder="1" applyAlignment="1">
      <alignment horizontal="centerContinuous"/>
    </xf>
    <xf numFmtId="0" fontId="2" fillId="0" borderId="34" xfId="1" applyFont="1" applyBorder="1" applyAlignment="1">
      <alignment horizontal="center" vertical="center" wrapText="1"/>
    </xf>
    <xf numFmtId="0" fontId="2" fillId="0" borderId="55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1" fillId="0" borderId="33" xfId="1" applyFont="1" applyBorder="1"/>
    <xf numFmtId="3" fontId="1" fillId="0" borderId="54" xfId="1" applyNumberFormat="1" applyFont="1" applyBorder="1"/>
    <xf numFmtId="0" fontId="1" fillId="0" borderId="54" xfId="1" applyFont="1" applyBorder="1" applyAlignment="1">
      <alignment horizontal="left"/>
    </xf>
    <xf numFmtId="0" fontId="2" fillId="0" borderId="36" xfId="1" applyFont="1" applyBorder="1" applyAlignment="1">
      <alignment horizontal="center" vertical="center"/>
    </xf>
    <xf numFmtId="0" fontId="1" fillId="0" borderId="49" xfId="1" applyFont="1" applyBorder="1"/>
    <xf numFmtId="3" fontId="1" fillId="0" borderId="38" xfId="1" applyNumberFormat="1" applyFont="1" applyBorder="1"/>
    <xf numFmtId="3" fontId="1" fillId="0" borderId="27" xfId="1" applyNumberFormat="1" applyFont="1" applyBorder="1"/>
    <xf numFmtId="0" fontId="2" fillId="0" borderId="50" xfId="1" applyFont="1" applyBorder="1"/>
    <xf numFmtId="3" fontId="2" fillId="0" borderId="36" xfId="1" applyNumberFormat="1" applyFont="1" applyBorder="1"/>
    <xf numFmtId="3" fontId="2" fillId="0" borderId="51" xfId="1" applyNumberFormat="1" applyFont="1" applyBorder="1"/>
    <xf numFmtId="3" fontId="2" fillId="0" borderId="35" xfId="1" applyNumberFormat="1" applyFont="1" applyBorder="1"/>
    <xf numFmtId="0" fontId="1" fillId="0" borderId="63" xfId="1" applyFont="1" applyBorder="1"/>
    <xf numFmtId="3" fontId="1" fillId="0" borderId="63" xfId="1" applyNumberFormat="1" applyFont="1" applyBorder="1"/>
    <xf numFmtId="0" fontId="2" fillId="0" borderId="36" xfId="1" applyFont="1" applyBorder="1"/>
    <xf numFmtId="0" fontId="3" fillId="0" borderId="33" xfId="1" applyFont="1" applyBorder="1" applyAlignment="1">
      <alignment horizontal="center"/>
    </xf>
    <xf numFmtId="0" fontId="3" fillId="0" borderId="52" xfId="1" applyFont="1" applyBorder="1"/>
    <xf numFmtId="3" fontId="3" fillId="0" borderId="32" xfId="1" applyNumberFormat="1" applyFont="1" applyBorder="1"/>
    <xf numFmtId="3" fontId="3" fillId="0" borderId="53" xfId="1" applyNumberFormat="1" applyFont="1" applyBorder="1"/>
    <xf numFmtId="3" fontId="3" fillId="0" borderId="25" xfId="1" applyNumberFormat="1" applyFont="1" applyBorder="1"/>
    <xf numFmtId="0" fontId="3" fillId="0" borderId="54" xfId="1" applyFont="1" applyBorder="1" applyAlignment="1">
      <alignment horizontal="center"/>
    </xf>
    <xf numFmtId="0" fontId="3" fillId="0" borderId="44" xfId="1" applyFont="1" applyBorder="1"/>
    <xf numFmtId="3" fontId="3" fillId="0" borderId="54" xfId="1" applyNumberFormat="1" applyFont="1" applyFill="1" applyBorder="1"/>
    <xf numFmtId="3" fontId="3" fillId="0" borderId="37" xfId="1" applyNumberFormat="1" applyFont="1" applyBorder="1"/>
    <xf numFmtId="3" fontId="3" fillId="0" borderId="12" xfId="1" applyNumberFormat="1" applyFont="1" applyBorder="1"/>
    <xf numFmtId="0" fontId="3" fillId="0" borderId="63" xfId="1" applyFont="1" applyBorder="1" applyAlignment="1">
      <alignment horizontal="center"/>
    </xf>
    <xf numFmtId="0" fontId="3" fillId="0" borderId="49" xfId="1" applyFont="1" applyBorder="1"/>
    <xf numFmtId="3" fontId="3" fillId="0" borderId="63" xfId="1" applyNumberFormat="1" applyFont="1" applyFill="1" applyBorder="1"/>
    <xf numFmtId="3" fontId="3" fillId="0" borderId="38" xfId="1" applyNumberFormat="1" applyFont="1" applyBorder="1"/>
    <xf numFmtId="3" fontId="3" fillId="0" borderId="27" xfId="1" applyNumberFormat="1" applyFont="1" applyBorder="1"/>
    <xf numFmtId="0" fontId="3" fillId="0" borderId="36" xfId="1" applyFont="1" applyBorder="1"/>
    <xf numFmtId="0" fontId="12" fillId="0" borderId="50" xfId="1" applyFont="1" applyBorder="1"/>
    <xf numFmtId="3" fontId="12" fillId="0" borderId="36" xfId="1" applyNumberFormat="1" applyFont="1" applyBorder="1"/>
    <xf numFmtId="3" fontId="12" fillId="0" borderId="51" xfId="1" applyNumberFormat="1" applyFont="1" applyBorder="1"/>
    <xf numFmtId="3" fontId="12" fillId="0" borderId="35" xfId="1" applyNumberFormat="1" applyFont="1" applyBorder="1"/>
    <xf numFmtId="0" fontId="2" fillId="0" borderId="40" xfId="1" applyFont="1" applyBorder="1" applyAlignment="1">
      <alignment horizontal="center" vertical="center"/>
    </xf>
    <xf numFmtId="0" fontId="1" fillId="0" borderId="37" xfId="1" applyFont="1" applyBorder="1"/>
    <xf numFmtId="3" fontId="1" fillId="0" borderId="62" xfId="1" applyNumberFormat="1" applyFont="1" applyBorder="1" applyAlignment="1" applyProtection="1">
      <alignment horizontal="right"/>
    </xf>
    <xf numFmtId="0" fontId="1" fillId="3" borderId="37" xfId="1" applyFont="1" applyFill="1" applyBorder="1"/>
    <xf numFmtId="3" fontId="2" fillId="3" borderId="62" xfId="1" applyNumberFormat="1" applyFont="1" applyFill="1" applyBorder="1" applyAlignment="1" applyProtection="1">
      <alignment horizontal="right"/>
    </xf>
    <xf numFmtId="3" fontId="2" fillId="0" borderId="62" xfId="1" applyNumberFormat="1" applyFont="1" applyFill="1" applyBorder="1" applyAlignment="1" applyProtection="1">
      <alignment horizontal="right"/>
    </xf>
    <xf numFmtId="3" fontId="2" fillId="3" borderId="64" xfId="1" applyNumberFormat="1" applyFont="1" applyFill="1" applyBorder="1" applyAlignment="1" applyProtection="1">
      <alignment horizontal="right"/>
    </xf>
    <xf numFmtId="0" fontId="1" fillId="0" borderId="65" xfId="1" applyFont="1" applyBorder="1"/>
    <xf numFmtId="0" fontId="1" fillId="0" borderId="66" xfId="1" applyFont="1" applyBorder="1" applyProtection="1"/>
    <xf numFmtId="3" fontId="2" fillId="0" borderId="67" xfId="1" applyNumberFormat="1" applyFont="1" applyBorder="1" applyAlignment="1" applyProtection="1">
      <alignment horizontal="right"/>
    </xf>
    <xf numFmtId="0" fontId="1" fillId="0" borderId="0" xfId="1" applyFont="1" applyBorder="1" applyProtection="1"/>
    <xf numFmtId="3" fontId="1" fillId="0" borderId="0" xfId="1" applyNumberFormat="1" applyFont="1" applyBorder="1" applyAlignment="1" applyProtection="1">
      <alignment horizontal="right"/>
    </xf>
    <xf numFmtId="3" fontId="1" fillId="0" borderId="0" xfId="1" applyNumberFormat="1" applyFont="1" applyAlignment="1">
      <alignment horizontal="centerContinuous"/>
    </xf>
    <xf numFmtId="3" fontId="2" fillId="0" borderId="0" xfId="1" applyNumberFormat="1" applyFont="1" applyBorder="1" applyAlignment="1" applyProtection="1">
      <alignment horizontal="right"/>
    </xf>
    <xf numFmtId="3" fontId="1" fillId="0" borderId="0" xfId="1" applyNumberFormat="1" applyFont="1" applyFill="1" applyBorder="1" applyAlignment="1" applyProtection="1">
      <alignment horizontal="right"/>
    </xf>
    <xf numFmtId="0" fontId="13" fillId="0" borderId="0" xfId="1" applyFont="1" applyBorder="1"/>
    <xf numFmtId="3" fontId="1" fillId="0" borderId="0" xfId="1" applyNumberFormat="1" applyFont="1" applyBorder="1"/>
    <xf numFmtId="3" fontId="1" fillId="0" borderId="0" xfId="1" applyNumberFormat="1" applyFont="1" applyFill="1" applyBorder="1"/>
    <xf numFmtId="3" fontId="1" fillId="0" borderId="0" xfId="1" applyNumberFormat="1" applyFont="1" applyFill="1"/>
    <xf numFmtId="0" fontId="2" fillId="0" borderId="37" xfId="1" applyFont="1" applyBorder="1" applyAlignment="1">
      <alignment horizontal="center" vertical="center"/>
    </xf>
    <xf numFmtId="0" fontId="2" fillId="0" borderId="37" xfId="1" applyFont="1" applyBorder="1" applyAlignment="1" applyProtection="1">
      <alignment horizontal="center"/>
    </xf>
    <xf numFmtId="0" fontId="1" fillId="0" borderId="37" xfId="1" applyFont="1" applyBorder="1" applyProtection="1"/>
    <xf numFmtId="3" fontId="1" fillId="0" borderId="37" xfId="1" applyNumberFormat="1" applyFont="1" applyBorder="1" applyAlignment="1" applyProtection="1">
      <alignment horizontal="right"/>
    </xf>
    <xf numFmtId="3" fontId="1" fillId="0" borderId="37" xfId="1" applyNumberFormat="1" applyFont="1" applyFill="1" applyBorder="1" applyAlignment="1" applyProtection="1">
      <alignment horizontal="right"/>
    </xf>
    <xf numFmtId="0" fontId="2" fillId="3" borderId="37" xfId="1" applyNumberFormat="1" applyFont="1" applyFill="1" applyBorder="1"/>
    <xf numFmtId="0" fontId="1" fillId="3" borderId="37" xfId="1" applyFont="1" applyFill="1" applyBorder="1" applyProtection="1"/>
    <xf numFmtId="3" fontId="2" fillId="3" borderId="37" xfId="1" applyNumberFormat="1" applyFont="1" applyFill="1" applyBorder="1" applyAlignment="1" applyProtection="1">
      <alignment horizontal="right"/>
    </xf>
    <xf numFmtId="0" fontId="2" fillId="0" borderId="37" xfId="1" applyNumberFormat="1" applyFont="1" applyFill="1" applyBorder="1"/>
    <xf numFmtId="0" fontId="1" fillId="0" borderId="37" xfId="1" applyFont="1" applyFill="1" applyBorder="1"/>
    <xf numFmtId="0" fontId="1" fillId="0" borderId="37" xfId="1" applyFont="1" applyFill="1" applyBorder="1" applyProtection="1"/>
    <xf numFmtId="3" fontId="2" fillId="0" borderId="37" xfId="1" applyNumberFormat="1" applyFont="1" applyFill="1" applyBorder="1" applyAlignment="1" applyProtection="1">
      <alignment horizontal="right"/>
    </xf>
    <xf numFmtId="0" fontId="1" fillId="0" borderId="37" xfId="1" applyFont="1" applyBorder="1" applyAlignment="1" applyProtection="1">
      <alignment shrinkToFit="1"/>
    </xf>
    <xf numFmtId="0" fontId="1" fillId="0" borderId="37" xfId="1" applyNumberFormat="1" applyFont="1" applyBorder="1"/>
    <xf numFmtId="0" fontId="1" fillId="0" borderId="37" xfId="1" applyFont="1" applyBorder="1" applyAlignment="1">
      <alignment horizontal="right"/>
    </xf>
    <xf numFmtId="0" fontId="2" fillId="3" borderId="37" xfId="1" applyFont="1" applyFill="1" applyBorder="1"/>
    <xf numFmtId="0" fontId="1" fillId="3" borderId="37" xfId="1" applyFont="1" applyFill="1" applyBorder="1" applyAlignment="1" applyProtection="1">
      <alignment horizontal="left"/>
    </xf>
    <xf numFmtId="0" fontId="2" fillId="0" borderId="37" xfId="1" applyFont="1" applyBorder="1"/>
    <xf numFmtId="0" fontId="1" fillId="0" borderId="38" xfId="1" applyFont="1" applyBorder="1" applyProtection="1"/>
    <xf numFmtId="3" fontId="1" fillId="0" borderId="38" xfId="1" applyNumberFormat="1" applyFont="1" applyBorder="1" applyAlignment="1" applyProtection="1">
      <alignment horizontal="right"/>
    </xf>
    <xf numFmtId="0" fontId="2" fillId="0" borderId="65" xfId="1" applyFont="1" applyBorder="1"/>
    <xf numFmtId="0" fontId="2" fillId="0" borderId="38" xfId="1" applyFont="1" applyBorder="1"/>
    <xf numFmtId="0" fontId="1" fillId="0" borderId="0" xfId="1" applyFont="1" applyAlignment="1">
      <alignment horizontal="right"/>
    </xf>
    <xf numFmtId="3" fontId="2" fillId="0" borderId="62" xfId="1" applyNumberFormat="1" applyFont="1" applyBorder="1" applyAlignment="1" applyProtection="1">
      <alignment horizontal="center"/>
    </xf>
    <xf numFmtId="3" fontId="1" fillId="0" borderId="62" xfId="1" applyNumberFormat="1" applyFont="1" applyFill="1" applyBorder="1" applyAlignment="1" applyProtection="1">
      <alignment horizontal="right"/>
    </xf>
    <xf numFmtId="3" fontId="1" fillId="0" borderId="68" xfId="1" applyNumberFormat="1" applyFont="1" applyBorder="1" applyAlignment="1" applyProtection="1">
      <alignment horizontal="right"/>
    </xf>
    <xf numFmtId="3" fontId="2" fillId="0" borderId="62" xfId="1" applyNumberFormat="1" applyFont="1" applyBorder="1" applyAlignment="1" applyProtection="1">
      <alignment horizontal="right"/>
    </xf>
    <xf numFmtId="0" fontId="1" fillId="0" borderId="39" xfId="1" applyFont="1" applyFill="1" applyBorder="1"/>
    <xf numFmtId="3" fontId="2" fillId="0" borderId="68" xfId="1" applyNumberFormat="1" applyFont="1" applyFill="1" applyBorder="1" applyAlignment="1" applyProtection="1">
      <alignment horizontal="right"/>
    </xf>
    <xf numFmtId="0" fontId="1" fillId="0" borderId="0" xfId="1" applyFont="1" applyProtection="1"/>
    <xf numFmtId="3" fontId="1" fillId="0" borderId="0" xfId="1" applyNumberFormat="1" applyFont="1" applyProtection="1"/>
    <xf numFmtId="3" fontId="1" fillId="0" borderId="0" xfId="1" applyNumberFormat="1" applyFont="1" applyAlignment="1">
      <alignment horizontal="right"/>
    </xf>
    <xf numFmtId="3" fontId="2" fillId="0" borderId="37" xfId="1" applyNumberFormat="1" applyFont="1" applyBorder="1" applyAlignment="1">
      <alignment horizontal="centerContinuous"/>
    </xf>
    <xf numFmtId="3" fontId="2" fillId="0" borderId="37" xfId="1" applyNumberFormat="1" applyFont="1" applyBorder="1" applyAlignment="1">
      <alignment horizontal="center" vertical="center" wrapText="1"/>
    </xf>
    <xf numFmtId="3" fontId="2" fillId="0" borderId="37" xfId="1" applyNumberFormat="1" applyFont="1" applyBorder="1" applyAlignment="1">
      <alignment horizontal="center" vertical="center"/>
    </xf>
    <xf numFmtId="0" fontId="2" fillId="0" borderId="74" xfId="1" applyFont="1" applyBorder="1" applyAlignment="1" applyProtection="1">
      <alignment horizontal="center"/>
    </xf>
    <xf numFmtId="0" fontId="1" fillId="0" borderId="75" xfId="1" applyFont="1" applyBorder="1" applyProtection="1"/>
    <xf numFmtId="164" fontId="2" fillId="0" borderId="76" xfId="1" applyNumberFormat="1" applyFont="1" applyBorder="1" applyAlignment="1" applyProtection="1">
      <alignment horizontal="right"/>
    </xf>
    <xf numFmtId="0" fontId="1" fillId="0" borderId="75" xfId="1" applyFont="1" applyFill="1" applyBorder="1" applyProtection="1"/>
    <xf numFmtId="0" fontId="1" fillId="3" borderId="75" xfId="1" applyFont="1" applyFill="1" applyBorder="1" applyProtection="1"/>
    <xf numFmtId="0" fontId="2" fillId="0" borderId="38" xfId="1" applyNumberFormat="1" applyFont="1" applyBorder="1"/>
    <xf numFmtId="0" fontId="1" fillId="0" borderId="77" xfId="1" applyFont="1" applyBorder="1" applyProtection="1"/>
    <xf numFmtId="0" fontId="2" fillId="0" borderId="65" xfId="1" applyNumberFormat="1" applyFont="1" applyBorder="1"/>
    <xf numFmtId="0" fontId="1" fillId="0" borderId="78" xfId="1" applyFont="1" applyBorder="1" applyProtection="1"/>
    <xf numFmtId="0" fontId="2" fillId="0" borderId="40" xfId="1" applyNumberFormat="1" applyFont="1" applyBorder="1"/>
    <xf numFmtId="0" fontId="1" fillId="0" borderId="74" xfId="1" applyFont="1" applyBorder="1" applyProtection="1"/>
    <xf numFmtId="0" fontId="1" fillId="0" borderId="40" xfId="1" applyNumberFormat="1" applyFont="1" applyBorder="1"/>
    <xf numFmtId="0" fontId="1" fillId="0" borderId="74" xfId="1" applyFont="1" applyFill="1" applyBorder="1" applyAlignment="1" applyProtection="1">
      <alignment shrinkToFit="1"/>
    </xf>
    <xf numFmtId="0" fontId="1" fillId="3" borderId="75" xfId="1" applyFont="1" applyFill="1" applyBorder="1" applyAlignment="1" applyProtection="1">
      <alignment horizontal="left"/>
    </xf>
    <xf numFmtId="0" fontId="1" fillId="0" borderId="75" xfId="1" applyFont="1" applyBorder="1" applyAlignment="1" applyProtection="1">
      <alignment horizontal="left"/>
    </xf>
    <xf numFmtId="0" fontId="2" fillId="0" borderId="39" xfId="1" applyFont="1" applyFill="1" applyBorder="1"/>
    <xf numFmtId="0" fontId="1" fillId="0" borderId="42" xfId="1" applyFont="1" applyFill="1" applyBorder="1" applyProtection="1"/>
    <xf numFmtId="0" fontId="2" fillId="0" borderId="40" xfId="1" applyFont="1" applyBorder="1"/>
    <xf numFmtId="49" fontId="1" fillId="0" borderId="37" xfId="2" applyNumberFormat="1" applyFont="1" applyBorder="1" applyAlignment="1">
      <alignment horizontal="left"/>
    </xf>
    <xf numFmtId="0" fontId="2" fillId="0" borderId="37" xfId="1" applyFont="1" applyFill="1" applyBorder="1"/>
    <xf numFmtId="3" fontId="2" fillId="0" borderId="79" xfId="1" applyNumberFormat="1" applyFont="1" applyBorder="1" applyAlignment="1" applyProtection="1">
      <alignment horizontal="center"/>
    </xf>
    <xf numFmtId="3" fontId="2" fillId="0" borderId="80" xfId="1" applyNumberFormat="1" applyFont="1" applyBorder="1" applyAlignment="1" applyProtection="1">
      <alignment horizontal="center"/>
    </xf>
    <xf numFmtId="3" fontId="1" fillId="0" borderId="79" xfId="1" applyNumberFormat="1" applyFont="1" applyBorder="1" applyAlignment="1" applyProtection="1">
      <alignment horizontal="right"/>
    </xf>
    <xf numFmtId="3" fontId="1" fillId="0" borderId="80" xfId="1" applyNumberFormat="1" applyFont="1" applyFill="1" applyBorder="1" applyAlignment="1" applyProtection="1">
      <alignment horizontal="right"/>
    </xf>
    <xf numFmtId="3" fontId="2" fillId="0" borderId="81" xfId="1" applyNumberFormat="1" applyFont="1" applyBorder="1" applyAlignment="1" applyProtection="1">
      <alignment horizontal="right"/>
    </xf>
    <xf numFmtId="3" fontId="2" fillId="0" borderId="76" xfId="1" applyNumberFormat="1" applyFont="1" applyBorder="1" applyAlignment="1" applyProtection="1">
      <alignment horizontal="right"/>
    </xf>
    <xf numFmtId="3" fontId="2" fillId="0" borderId="79" xfId="1" applyNumberFormat="1" applyFont="1" applyFill="1" applyBorder="1" applyAlignment="1" applyProtection="1">
      <alignment horizontal="right"/>
    </xf>
    <xf numFmtId="3" fontId="2" fillId="0" borderId="80" xfId="1" applyNumberFormat="1" applyFont="1" applyFill="1" applyBorder="1" applyAlignment="1" applyProtection="1">
      <alignment horizontal="right"/>
    </xf>
    <xf numFmtId="3" fontId="1" fillId="0" borderId="80" xfId="1" applyNumberFormat="1" applyFont="1" applyBorder="1" applyAlignment="1" applyProtection="1">
      <alignment horizontal="right"/>
    </xf>
    <xf numFmtId="3" fontId="2" fillId="3" borderId="79" xfId="1" applyNumberFormat="1" applyFont="1" applyFill="1" applyBorder="1" applyAlignment="1" applyProtection="1">
      <alignment horizontal="right"/>
    </xf>
    <xf numFmtId="3" fontId="2" fillId="3" borderId="80" xfId="1" applyNumberFormat="1" applyFont="1" applyFill="1" applyBorder="1" applyAlignment="1" applyProtection="1">
      <alignment horizontal="right"/>
    </xf>
    <xf numFmtId="3" fontId="1" fillId="0" borderId="82" xfId="1" applyNumberFormat="1" applyFont="1" applyBorder="1" applyAlignment="1" applyProtection="1">
      <alignment horizontal="right"/>
    </xf>
    <xf numFmtId="3" fontId="1" fillId="0" borderId="83" xfId="1" applyNumberFormat="1" applyFont="1" applyBorder="1" applyAlignment="1" applyProtection="1">
      <alignment horizontal="right"/>
    </xf>
    <xf numFmtId="3" fontId="1" fillId="0" borderId="84" xfId="1" applyNumberFormat="1" applyFont="1" applyBorder="1" applyAlignment="1" applyProtection="1">
      <alignment horizontal="right"/>
    </xf>
    <xf numFmtId="3" fontId="2" fillId="3" borderId="84" xfId="1" applyNumberFormat="1" applyFont="1" applyFill="1" applyBorder="1" applyAlignment="1" applyProtection="1">
      <alignment horizontal="right"/>
    </xf>
    <xf numFmtId="3" fontId="2" fillId="3" borderId="85" xfId="1" applyNumberFormat="1" applyFont="1" applyFill="1" applyBorder="1" applyAlignment="1" applyProtection="1">
      <alignment horizontal="right"/>
    </xf>
    <xf numFmtId="3" fontId="2" fillId="0" borderId="80" xfId="1" applyNumberFormat="1" applyFont="1" applyBorder="1" applyAlignment="1" applyProtection="1">
      <alignment horizontal="right"/>
    </xf>
    <xf numFmtId="3" fontId="2" fillId="0" borderId="82" xfId="1" applyNumberFormat="1" applyFont="1" applyFill="1" applyBorder="1" applyAlignment="1" applyProtection="1">
      <alignment horizontal="right"/>
    </xf>
    <xf numFmtId="3" fontId="2" fillId="0" borderId="83" xfId="1" applyNumberFormat="1" applyFont="1" applyFill="1" applyBorder="1" applyAlignment="1" applyProtection="1">
      <alignment horizontal="right"/>
    </xf>
    <xf numFmtId="3" fontId="1" fillId="0" borderId="86" xfId="1" applyNumberFormat="1" applyFont="1" applyBorder="1" applyAlignment="1" applyProtection="1">
      <alignment horizontal="right"/>
    </xf>
    <xf numFmtId="3" fontId="2" fillId="0" borderId="84" xfId="1" applyNumberFormat="1" applyFont="1" applyFill="1" applyBorder="1" applyAlignment="1" applyProtection="1">
      <alignment horizontal="right"/>
    </xf>
    <xf numFmtId="3" fontId="1" fillId="0" borderId="87" xfId="1" applyNumberFormat="1" applyFont="1" applyBorder="1" applyAlignment="1" applyProtection="1">
      <alignment horizontal="right"/>
    </xf>
    <xf numFmtId="3" fontId="1" fillId="0" borderId="88" xfId="1" applyNumberFormat="1" applyFont="1" applyBorder="1" applyAlignment="1" applyProtection="1">
      <alignment horizontal="right"/>
    </xf>
    <xf numFmtId="3" fontId="1" fillId="0" borderId="89" xfId="1" applyNumberFormat="1" applyFont="1" applyBorder="1" applyAlignment="1" applyProtection="1">
      <alignment horizontal="right"/>
    </xf>
    <xf numFmtId="3" fontId="2" fillId="3" borderId="87" xfId="1" applyNumberFormat="1" applyFont="1" applyFill="1" applyBorder="1" applyAlignment="1" applyProtection="1">
      <alignment horizontal="right"/>
    </xf>
    <xf numFmtId="3" fontId="2" fillId="3" borderId="88" xfId="1" applyNumberFormat="1" applyFont="1" applyFill="1" applyBorder="1" applyAlignment="1" applyProtection="1">
      <alignment horizontal="right"/>
    </xf>
    <xf numFmtId="3" fontId="2" fillId="3" borderId="89" xfId="1" applyNumberFormat="1" applyFont="1" applyFill="1" applyBorder="1" applyAlignment="1" applyProtection="1">
      <alignment horizontal="right"/>
    </xf>
    <xf numFmtId="3" fontId="2" fillId="0" borderId="84" xfId="1" applyNumberFormat="1" applyFont="1" applyBorder="1" applyAlignment="1" applyProtection="1">
      <alignment horizontal="right"/>
    </xf>
    <xf numFmtId="0" fontId="1" fillId="0" borderId="42" xfId="1" applyFont="1" applyBorder="1" applyProtection="1"/>
    <xf numFmtId="0" fontId="3" fillId="4" borderId="66" xfId="1" applyFont="1" applyFill="1" applyBorder="1"/>
    <xf numFmtId="0" fontId="3" fillId="4" borderId="78" xfId="1" applyFont="1" applyFill="1" applyBorder="1" applyProtection="1"/>
    <xf numFmtId="3" fontId="12" fillId="4" borderId="81" xfId="1" applyNumberFormat="1" applyFont="1" applyFill="1" applyBorder="1" applyAlignment="1" applyProtection="1">
      <alignment horizontal="right"/>
    </xf>
    <xf numFmtId="3" fontId="12" fillId="4" borderId="67" xfId="1" applyNumberFormat="1" applyFont="1" applyFill="1" applyBorder="1" applyAlignment="1" applyProtection="1">
      <alignment horizontal="right"/>
    </xf>
    <xf numFmtId="3" fontId="12" fillId="4" borderId="76" xfId="1" applyNumberFormat="1" applyFont="1" applyFill="1" applyBorder="1" applyAlignment="1" applyProtection="1">
      <alignment horizontal="right"/>
    </xf>
    <xf numFmtId="3" fontId="2" fillId="4" borderId="37" xfId="1" applyNumberFormat="1" applyFont="1" applyFill="1" applyBorder="1" applyAlignment="1">
      <alignment horizontal="center" vertical="center" wrapText="1"/>
    </xf>
    <xf numFmtId="0" fontId="12" fillId="4" borderId="73" xfId="1" applyFont="1" applyFill="1" applyBorder="1" applyAlignment="1"/>
    <xf numFmtId="0" fontId="1" fillId="0" borderId="0" xfId="3" applyFont="1"/>
    <xf numFmtId="0" fontId="1" fillId="0" borderId="0" xfId="3" applyFont="1" applyAlignment="1"/>
    <xf numFmtId="0" fontId="1" fillId="0" borderId="0" xfId="3" applyFont="1" applyAlignment="1">
      <alignment horizontal="centerContinuous"/>
    </xf>
    <xf numFmtId="0" fontId="11" fillId="0" borderId="0" xfId="3" applyFont="1" applyAlignment="1">
      <alignment horizontal="centerContinuous"/>
    </xf>
    <xf numFmtId="0" fontId="2" fillId="0" borderId="34" xfId="3" applyFont="1" applyBorder="1" applyAlignment="1">
      <alignment horizontal="center" vertical="center" wrapText="1"/>
    </xf>
    <xf numFmtId="0" fontId="2" fillId="0" borderId="55" xfId="3" applyFont="1" applyBorder="1" applyAlignment="1">
      <alignment horizontal="center" vertical="center"/>
    </xf>
    <xf numFmtId="0" fontId="1" fillId="0" borderId="33" xfId="3" applyFont="1" applyBorder="1"/>
    <xf numFmtId="0" fontId="1" fillId="0" borderId="52" xfId="3" applyFont="1" applyBorder="1"/>
    <xf numFmtId="3" fontId="1" fillId="0" borderId="32" xfId="3" applyNumberFormat="1" applyFont="1" applyBorder="1"/>
    <xf numFmtId="3" fontId="1" fillId="0" borderId="53" xfId="3" applyNumberFormat="1" applyFont="1" applyBorder="1"/>
    <xf numFmtId="3" fontId="1" fillId="0" borderId="25" xfId="3" applyNumberFormat="1" applyFont="1" applyBorder="1"/>
    <xf numFmtId="0" fontId="1" fillId="0" borderId="54" xfId="3" applyFont="1" applyBorder="1"/>
    <xf numFmtId="0" fontId="1" fillId="0" borderId="44" xfId="3" applyFont="1" applyBorder="1"/>
    <xf numFmtId="3" fontId="1" fillId="0" borderId="54" xfId="3" applyNumberFormat="1" applyFont="1" applyBorder="1"/>
    <xf numFmtId="3" fontId="1" fillId="0" borderId="37" xfId="3" applyNumberFormat="1" applyFont="1" applyBorder="1"/>
    <xf numFmtId="3" fontId="1" fillId="0" borderId="12" xfId="3" applyNumberFormat="1" applyFont="1" applyBorder="1"/>
    <xf numFmtId="3" fontId="1" fillId="0" borderId="37" xfId="3" applyNumberFormat="1" applyFont="1" applyFill="1" applyBorder="1"/>
    <xf numFmtId="0" fontId="1" fillId="0" borderId="54" xfId="3" applyFont="1" applyBorder="1" applyAlignment="1">
      <alignment horizontal="left"/>
    </xf>
    <xf numFmtId="3" fontId="1" fillId="0" borderId="0" xfId="3" applyNumberFormat="1" applyFont="1"/>
    <xf numFmtId="0" fontId="2" fillId="0" borderId="55" xfId="3" applyFont="1" applyBorder="1" applyAlignment="1">
      <alignment horizontal="center" vertical="center" wrapText="1"/>
    </xf>
    <xf numFmtId="0" fontId="2" fillId="0" borderId="24" xfId="3" applyFont="1" applyBorder="1" applyAlignment="1">
      <alignment horizontal="center" vertical="center" wrapText="1"/>
    </xf>
    <xf numFmtId="0" fontId="1" fillId="0" borderId="63" xfId="3" applyFont="1" applyBorder="1"/>
    <xf numFmtId="0" fontId="1" fillId="0" borderId="49" xfId="3" applyFont="1" applyBorder="1"/>
    <xf numFmtId="3" fontId="1" fillId="0" borderId="63" xfId="3" applyNumberFormat="1" applyFont="1" applyBorder="1"/>
    <xf numFmtId="3" fontId="1" fillId="0" borderId="38" xfId="3" applyNumberFormat="1" applyFont="1" applyBorder="1"/>
    <xf numFmtId="3" fontId="1" fillId="0" borderId="38" xfId="3" applyNumberFormat="1" applyFont="1" applyFill="1" applyBorder="1"/>
    <xf numFmtId="3" fontId="1" fillId="0" borderId="27" xfId="3" applyNumberFormat="1" applyFont="1" applyBorder="1"/>
    <xf numFmtId="0" fontId="2" fillId="0" borderId="36" xfId="3" applyFont="1" applyBorder="1"/>
    <xf numFmtId="0" fontId="2" fillId="0" borderId="50" xfId="3" applyFont="1" applyBorder="1"/>
    <xf numFmtId="3" fontId="2" fillId="0" borderId="36" xfId="3" applyNumberFormat="1" applyFont="1" applyBorder="1"/>
    <xf numFmtId="3" fontId="2" fillId="0" borderId="51" xfId="3" applyNumberFormat="1" applyFont="1" applyBorder="1"/>
    <xf numFmtId="3" fontId="2" fillId="0" borderId="35" xfId="3" applyNumberFormat="1" applyFont="1" applyBorder="1"/>
    <xf numFmtId="0" fontId="1" fillId="0" borderId="0" xfId="2" applyFont="1"/>
    <xf numFmtId="1" fontId="1" fillId="0" borderId="0" xfId="2" applyNumberFormat="1" applyFont="1" applyAlignment="1">
      <alignment horizontal="left"/>
    </xf>
    <xf numFmtId="49" fontId="1" fillId="0" borderId="0" xfId="2" applyNumberFormat="1" applyFont="1" applyAlignment="1">
      <alignment horizontal="left"/>
    </xf>
    <xf numFmtId="3" fontId="1" fillId="0" borderId="0" xfId="2" applyNumberFormat="1" applyFont="1"/>
    <xf numFmtId="0" fontId="1" fillId="0" borderId="0" xfId="2" applyFont="1" applyAlignment="1">
      <alignment horizontal="right"/>
    </xf>
    <xf numFmtId="1" fontId="1" fillId="0" borderId="40" xfId="2" applyNumberFormat="1" applyFont="1" applyBorder="1" applyAlignment="1">
      <alignment horizontal="center"/>
    </xf>
    <xf numFmtId="3" fontId="1" fillId="0" borderId="40" xfId="2" applyNumberFormat="1" applyFont="1" applyBorder="1"/>
    <xf numFmtId="1" fontId="1" fillId="0" borderId="37" xfId="2" applyNumberFormat="1" applyFont="1" applyBorder="1" applyAlignment="1">
      <alignment horizontal="center"/>
    </xf>
    <xf numFmtId="3" fontId="1" fillId="0" borderId="37" xfId="2" applyNumberFormat="1" applyFont="1" applyBorder="1"/>
    <xf numFmtId="3" fontId="1" fillId="0" borderId="37" xfId="2" applyNumberFormat="1" applyFont="1" applyFill="1" applyBorder="1"/>
    <xf numFmtId="1" fontId="2" fillId="3" borderId="37" xfId="2" applyNumberFormat="1" applyFont="1" applyFill="1" applyBorder="1" applyAlignment="1">
      <alignment horizontal="left"/>
    </xf>
    <xf numFmtId="1" fontId="1" fillId="3" borderId="37" xfId="2" applyNumberFormat="1" applyFont="1" applyFill="1" applyBorder="1" applyAlignment="1">
      <alignment horizontal="center"/>
    </xf>
    <xf numFmtId="3" fontId="2" fillId="3" borderId="37" xfId="2" applyNumberFormat="1" applyFont="1" applyFill="1" applyBorder="1"/>
    <xf numFmtId="3" fontId="2" fillId="3" borderId="45" xfId="2" applyNumberFormat="1" applyFont="1" applyFill="1" applyBorder="1"/>
    <xf numFmtId="1" fontId="2" fillId="0" borderId="69" xfId="2" applyNumberFormat="1" applyFont="1" applyBorder="1" applyAlignment="1">
      <alignment horizontal="left"/>
    </xf>
    <xf numFmtId="1" fontId="1" fillId="0" borderId="69" xfId="2" applyNumberFormat="1" applyFont="1" applyBorder="1" applyAlignment="1">
      <alignment horizontal="center"/>
    </xf>
    <xf numFmtId="3" fontId="2" fillId="0" borderId="69" xfId="2" applyNumberFormat="1" applyFont="1" applyBorder="1"/>
    <xf numFmtId="3" fontId="2" fillId="0" borderId="69" xfId="2" applyNumberFormat="1" applyFont="1" applyFill="1" applyBorder="1"/>
    <xf numFmtId="1" fontId="1" fillId="0" borderId="71" xfId="2" applyNumberFormat="1" applyFont="1" applyBorder="1" applyAlignment="1">
      <alignment horizontal="center"/>
    </xf>
    <xf numFmtId="3" fontId="2" fillId="0" borderId="71" xfId="2" applyNumberFormat="1" applyFont="1" applyBorder="1"/>
    <xf numFmtId="3" fontId="2" fillId="0" borderId="71" xfId="2" applyNumberFormat="1" applyFont="1" applyFill="1" applyBorder="1"/>
    <xf numFmtId="3" fontId="2" fillId="0" borderId="40" xfId="2" applyNumberFormat="1" applyFont="1" applyBorder="1"/>
    <xf numFmtId="3" fontId="2" fillId="0" borderId="40" xfId="2" applyNumberFormat="1" applyFont="1" applyFill="1" applyBorder="1"/>
    <xf numFmtId="1" fontId="2" fillId="0" borderId="37" xfId="2" applyNumberFormat="1" applyFont="1" applyBorder="1" applyAlignment="1">
      <alignment horizontal="left"/>
    </xf>
    <xf numFmtId="3" fontId="2" fillId="0" borderId="37" xfId="2" applyNumberFormat="1" applyFont="1" applyBorder="1"/>
    <xf numFmtId="3" fontId="2" fillId="0" borderId="37" xfId="2" applyNumberFormat="1" applyFont="1" applyFill="1" applyBorder="1"/>
    <xf numFmtId="1" fontId="1" fillId="0" borderId="65" xfId="2" applyNumberFormat="1" applyFont="1" applyBorder="1" applyAlignment="1">
      <alignment horizontal="center"/>
    </xf>
    <xf numFmtId="3" fontId="2" fillId="0" borderId="65" xfId="2" applyNumberFormat="1" applyFont="1" applyBorder="1"/>
    <xf numFmtId="3" fontId="2" fillId="0" borderId="65" xfId="2" applyNumberFormat="1" applyFont="1" applyFill="1" applyBorder="1"/>
    <xf numFmtId="3" fontId="1" fillId="0" borderId="40" xfId="2" applyNumberFormat="1" applyFont="1" applyFill="1" applyBorder="1"/>
    <xf numFmtId="1" fontId="2" fillId="0" borderId="37" xfId="2" applyNumberFormat="1" applyFont="1" applyFill="1" applyBorder="1" applyAlignment="1">
      <alignment horizontal="left"/>
    </xf>
    <xf numFmtId="1" fontId="1" fillId="0" borderId="37" xfId="2" applyNumberFormat="1" applyFont="1" applyFill="1" applyBorder="1" applyAlignment="1">
      <alignment horizontal="center"/>
    </xf>
    <xf numFmtId="1" fontId="2" fillId="0" borderId="38" xfId="2" applyNumberFormat="1" applyFont="1" applyBorder="1" applyAlignment="1">
      <alignment horizontal="left"/>
    </xf>
    <xf numFmtId="1" fontId="1" fillId="0" borderId="38" xfId="2" applyNumberFormat="1" applyFont="1" applyBorder="1" applyAlignment="1">
      <alignment horizontal="center"/>
    </xf>
    <xf numFmtId="3" fontId="2" fillId="0" borderId="38" xfId="2" applyNumberFormat="1" applyFont="1" applyBorder="1"/>
    <xf numFmtId="3" fontId="2" fillId="0" borderId="38" xfId="2" applyNumberFormat="1" applyFont="1" applyFill="1" applyBorder="1"/>
    <xf numFmtId="1" fontId="2" fillId="0" borderId="39" xfId="2" applyNumberFormat="1" applyFont="1" applyBorder="1" applyAlignment="1">
      <alignment horizontal="left"/>
    </xf>
    <xf numFmtId="1" fontId="1" fillId="0" borderId="39" xfId="2" applyNumberFormat="1" applyFont="1" applyBorder="1" applyAlignment="1">
      <alignment horizontal="center"/>
    </xf>
    <xf numFmtId="3" fontId="2" fillId="0" borderId="39" xfId="2" applyNumberFormat="1" applyFont="1" applyBorder="1"/>
    <xf numFmtId="3" fontId="2" fillId="0" borderId="39" xfId="2" applyNumberFormat="1" applyFont="1" applyFill="1" applyBorder="1"/>
    <xf numFmtId="1" fontId="2" fillId="0" borderId="71" xfId="2" applyNumberFormat="1" applyFont="1" applyBorder="1" applyAlignment="1">
      <alignment horizontal="left"/>
    </xf>
    <xf numFmtId="1" fontId="3" fillId="4" borderId="65" xfId="2" applyNumberFormat="1" applyFont="1" applyFill="1" applyBorder="1" applyAlignment="1">
      <alignment horizontal="center"/>
    </xf>
    <xf numFmtId="3" fontId="12" fillId="4" borderId="65" xfId="2" applyNumberFormat="1" applyFont="1" applyFill="1" applyBorder="1"/>
    <xf numFmtId="3" fontId="2" fillId="0" borderId="40" xfId="2" applyNumberFormat="1" applyFont="1" applyBorder="1" applyAlignment="1">
      <alignment horizontal="center" vertical="center" wrapText="1"/>
    </xf>
    <xf numFmtId="3" fontId="2" fillId="4" borderId="37" xfId="2" applyNumberFormat="1" applyFont="1" applyFill="1" applyBorder="1" applyAlignment="1">
      <alignment horizontal="center" vertical="center" wrapText="1"/>
    </xf>
    <xf numFmtId="3" fontId="1" fillId="0" borderId="43" xfId="2" applyNumberFormat="1" applyFont="1" applyBorder="1"/>
    <xf numFmtId="3" fontId="2" fillId="0" borderId="45" xfId="2" applyNumberFormat="1" applyFont="1" applyFill="1" applyBorder="1"/>
    <xf numFmtId="3" fontId="1" fillId="0" borderId="45" xfId="2" applyNumberFormat="1" applyFont="1" applyBorder="1"/>
    <xf numFmtId="0" fontId="2" fillId="0" borderId="37" xfId="2" applyFont="1" applyBorder="1" applyAlignment="1">
      <alignment horizontal="center"/>
    </xf>
    <xf numFmtId="0" fontId="2" fillId="0" borderId="37" xfId="2" applyFont="1" applyBorder="1" applyAlignment="1">
      <alignment horizontal="left"/>
    </xf>
    <xf numFmtId="49" fontId="1" fillId="0" borderId="40" xfId="2" applyNumberFormat="1" applyFont="1" applyBorder="1" applyAlignment="1">
      <alignment horizontal="left"/>
    </xf>
    <xf numFmtId="49" fontId="1" fillId="0" borderId="37" xfId="2" applyNumberFormat="1" applyFont="1" applyFill="1" applyBorder="1" applyAlignment="1">
      <alignment horizontal="left"/>
    </xf>
    <xf numFmtId="49" fontId="1" fillId="3" borderId="37" xfId="2" applyNumberFormat="1" applyFont="1" applyFill="1" applyBorder="1" applyAlignment="1">
      <alignment horizontal="left"/>
    </xf>
    <xf numFmtId="49" fontId="1" fillId="0" borderId="69" xfId="2" applyNumberFormat="1" applyFont="1" applyBorder="1" applyAlignment="1">
      <alignment horizontal="left"/>
    </xf>
    <xf numFmtId="49" fontId="1" fillId="0" borderId="71" xfId="2" applyNumberFormat="1" applyFont="1" applyBorder="1" applyAlignment="1">
      <alignment horizontal="left"/>
    </xf>
    <xf numFmtId="1" fontId="2" fillId="0" borderId="40" xfId="2" applyNumberFormat="1" applyFont="1" applyBorder="1" applyAlignment="1">
      <alignment horizontal="left"/>
    </xf>
    <xf numFmtId="49" fontId="1" fillId="0" borderId="37" xfId="2" applyNumberFormat="1" applyFont="1" applyBorder="1" applyAlignment="1">
      <alignment horizontal="left" shrinkToFit="1"/>
    </xf>
    <xf numFmtId="1" fontId="2" fillId="0" borderId="65" xfId="2" applyNumberFormat="1" applyFont="1" applyBorder="1" applyAlignment="1">
      <alignment horizontal="left"/>
    </xf>
    <xf numFmtId="49" fontId="1" fillId="0" borderId="65" xfId="2" applyNumberFormat="1" applyFont="1" applyBorder="1" applyAlignment="1">
      <alignment horizontal="left"/>
    </xf>
    <xf numFmtId="49" fontId="1" fillId="0" borderId="38" xfId="2" applyNumberFormat="1" applyFont="1" applyBorder="1" applyAlignment="1">
      <alignment horizontal="left"/>
    </xf>
    <xf numFmtId="49" fontId="1" fillId="0" borderId="39" xfId="2" applyNumberFormat="1" applyFont="1" applyBorder="1" applyAlignment="1">
      <alignment horizontal="left"/>
    </xf>
    <xf numFmtId="3" fontId="2" fillId="3" borderId="44" xfId="2" applyNumberFormat="1" applyFont="1" applyFill="1" applyBorder="1"/>
    <xf numFmtId="3" fontId="1" fillId="0" borderId="52" xfId="2" applyNumberFormat="1" applyFont="1" applyBorder="1"/>
    <xf numFmtId="3" fontId="2" fillId="0" borderId="70" xfId="2" applyNumberFormat="1" applyFont="1" applyBorder="1"/>
    <xf numFmtId="3" fontId="2" fillId="0" borderId="90" xfId="2" applyNumberFormat="1" applyFont="1" applyFill="1" applyBorder="1"/>
    <xf numFmtId="3" fontId="2" fillId="0" borderId="72" xfId="2" applyNumberFormat="1" applyFont="1" applyBorder="1"/>
    <xf numFmtId="3" fontId="2" fillId="0" borderId="91" xfId="2" applyNumberFormat="1" applyFont="1" applyFill="1" applyBorder="1"/>
    <xf numFmtId="3" fontId="2" fillId="0" borderId="52" xfId="2" applyNumberFormat="1" applyFont="1" applyBorder="1"/>
    <xf numFmtId="3" fontId="2" fillId="0" borderId="43" xfId="2" applyNumberFormat="1" applyFont="1" applyFill="1" applyBorder="1"/>
    <xf numFmtId="3" fontId="2" fillId="0" borderId="44" xfId="2" applyNumberFormat="1" applyFont="1" applyBorder="1"/>
    <xf numFmtId="3" fontId="2" fillId="0" borderId="73" xfId="2" applyNumberFormat="1" applyFont="1" applyBorder="1"/>
    <xf numFmtId="3" fontId="2" fillId="0" borderId="78" xfId="2" applyNumberFormat="1" applyFont="1" applyFill="1" applyBorder="1"/>
    <xf numFmtId="3" fontId="2" fillId="0" borderId="44" xfId="2" applyNumberFormat="1" applyFont="1" applyFill="1" applyBorder="1"/>
    <xf numFmtId="3" fontId="1" fillId="0" borderId="44" xfId="2" applyNumberFormat="1" applyFont="1" applyBorder="1"/>
    <xf numFmtId="3" fontId="1" fillId="0" borderId="45" xfId="2" applyNumberFormat="1" applyFont="1" applyFill="1" applyBorder="1"/>
    <xf numFmtId="3" fontId="2" fillId="0" borderId="49" xfId="2" applyNumberFormat="1" applyFont="1" applyBorder="1"/>
    <xf numFmtId="3" fontId="2" fillId="0" borderId="41" xfId="2" applyNumberFormat="1" applyFont="1" applyFill="1" applyBorder="1"/>
    <xf numFmtId="3" fontId="2" fillId="0" borderId="30" xfId="2" applyNumberFormat="1" applyFont="1" applyBorder="1"/>
    <xf numFmtId="3" fontId="2" fillId="0" borderId="42" xfId="2" applyNumberFormat="1" applyFont="1" applyFill="1" applyBorder="1"/>
    <xf numFmtId="3" fontId="1" fillId="0" borderId="52" xfId="2" applyNumberFormat="1" applyFont="1" applyFill="1" applyBorder="1"/>
    <xf numFmtId="1" fontId="12" fillId="4" borderId="65" xfId="2" applyNumberFormat="1" applyFont="1" applyFill="1" applyBorder="1" applyAlignment="1">
      <alignment horizontal="left"/>
    </xf>
    <xf numFmtId="49" fontId="3" fillId="4" borderId="65" xfId="2" applyNumberFormat="1" applyFont="1" applyFill="1" applyBorder="1" applyAlignment="1">
      <alignment horizontal="left"/>
    </xf>
    <xf numFmtId="0" fontId="2" fillId="4" borderId="65" xfId="1" applyFont="1" applyFill="1" applyBorder="1"/>
    <xf numFmtId="0" fontId="1" fillId="4" borderId="65" xfId="1" applyFont="1" applyFill="1" applyBorder="1"/>
    <xf numFmtId="0" fontId="1" fillId="4" borderId="65" xfId="1" applyFont="1" applyFill="1" applyBorder="1" applyProtection="1"/>
    <xf numFmtId="3" fontId="2" fillId="4" borderId="65" xfId="1" applyNumberFormat="1" applyFont="1" applyFill="1" applyBorder="1" applyAlignment="1" applyProtection="1">
      <alignment horizontal="righ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164" fontId="2" fillId="0" borderId="49" xfId="1" applyNumberFormat="1" applyFont="1" applyBorder="1" applyAlignment="1" applyProtection="1">
      <alignment horizontal="center"/>
    </xf>
    <xf numFmtId="164" fontId="2" fillId="0" borderId="41" xfId="1" applyNumberFormat="1" applyFont="1" applyBorder="1" applyAlignment="1" applyProtection="1">
      <alignment horizontal="center"/>
    </xf>
    <xf numFmtId="0" fontId="8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164" fontId="2" fillId="0" borderId="44" xfId="1" applyNumberFormat="1" applyFont="1" applyBorder="1" applyAlignment="1" applyProtection="1">
      <alignment horizontal="center"/>
    </xf>
    <xf numFmtId="164" fontId="2" fillId="0" borderId="45" xfId="1" applyNumberFormat="1" applyFont="1" applyBorder="1" applyAlignment="1" applyProtection="1">
      <alignment horizontal="center"/>
    </xf>
    <xf numFmtId="0" fontId="2" fillId="0" borderId="56" xfId="1" applyFont="1" applyBorder="1" applyAlignment="1">
      <alignment vertical="center"/>
    </xf>
    <xf numFmtId="0" fontId="1" fillId="0" borderId="61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1" fillId="0" borderId="8" xfId="1" applyFont="1" applyBorder="1" applyAlignment="1">
      <alignment vertical="center"/>
    </xf>
    <xf numFmtId="0" fontId="2" fillId="4" borderId="37" xfId="1" applyFont="1" applyFill="1" applyBorder="1" applyAlignment="1" applyProtection="1">
      <alignment horizontal="center" vertical="center" wrapText="1"/>
    </xf>
    <xf numFmtId="0" fontId="2" fillId="4" borderId="37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6" fillId="0" borderId="0" xfId="1" applyFont="1" applyBorder="1" applyAlignment="1">
      <alignment horizontal="center"/>
    </xf>
    <xf numFmtId="0" fontId="2" fillId="4" borderId="37" xfId="1" applyFont="1" applyFill="1" applyBorder="1" applyAlignment="1">
      <alignment horizontal="center" vertical="center"/>
    </xf>
    <xf numFmtId="0" fontId="1" fillId="4" borderId="37" xfId="1" applyFont="1" applyFill="1" applyBorder="1" applyAlignment="1">
      <alignment horizontal="center" vertical="center"/>
    </xf>
    <xf numFmtId="0" fontId="2" fillId="4" borderId="37" xfId="1" applyFont="1" applyFill="1" applyBorder="1" applyAlignment="1" applyProtection="1">
      <alignment horizontal="center" vertical="center"/>
    </xf>
    <xf numFmtId="0" fontId="15" fillId="0" borderId="0" xfId="1" applyFont="1" applyAlignment="1">
      <alignment horizontal="center"/>
    </xf>
    <xf numFmtId="0" fontId="2" fillId="4" borderId="38" xfId="1" applyFont="1" applyFill="1" applyBorder="1" applyAlignment="1">
      <alignment horizontal="center" vertical="center" wrapText="1"/>
    </xf>
    <xf numFmtId="0" fontId="2" fillId="4" borderId="40" xfId="1" applyFont="1" applyFill="1" applyBorder="1" applyAlignment="1">
      <alignment horizontal="center" vertical="center" wrapText="1"/>
    </xf>
    <xf numFmtId="3" fontId="2" fillId="4" borderId="44" xfId="1" applyNumberFormat="1" applyFont="1" applyFill="1" applyBorder="1" applyAlignment="1">
      <alignment horizontal="center"/>
    </xf>
    <xf numFmtId="3" fontId="2" fillId="4" borderId="46" xfId="1" applyNumberFormat="1" applyFont="1" applyFill="1" applyBorder="1" applyAlignment="1">
      <alignment horizontal="center"/>
    </xf>
    <xf numFmtId="3" fontId="2" fillId="4" borderId="45" xfId="1" applyNumberFormat="1" applyFont="1" applyFill="1" applyBorder="1" applyAlignment="1">
      <alignment horizontal="center"/>
    </xf>
    <xf numFmtId="0" fontId="2" fillId="0" borderId="56" xfId="3" applyFont="1" applyBorder="1" applyAlignment="1">
      <alignment horizontal="center" vertical="center"/>
    </xf>
    <xf numFmtId="0" fontId="1" fillId="0" borderId="61" xfId="1" applyFont="1" applyBorder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0" fontId="2" fillId="0" borderId="57" xfId="3" applyFont="1" applyBorder="1" applyAlignment="1">
      <alignment horizontal="center"/>
    </xf>
    <xf numFmtId="0" fontId="2" fillId="0" borderId="58" xfId="3" applyFont="1" applyBorder="1" applyAlignment="1">
      <alignment horizontal="center"/>
    </xf>
    <xf numFmtId="0" fontId="2" fillId="0" borderId="60" xfId="3" applyFont="1" applyBorder="1" applyAlignment="1">
      <alignment horizontal="center"/>
    </xf>
    <xf numFmtId="3" fontId="2" fillId="4" borderId="37" xfId="2" applyNumberFormat="1" applyFont="1" applyFill="1" applyBorder="1" applyAlignment="1">
      <alignment horizontal="center"/>
    </xf>
    <xf numFmtId="0" fontId="2" fillId="4" borderId="37" xfId="2" applyFont="1" applyFill="1" applyBorder="1" applyAlignment="1">
      <alignment horizontal="center" vertical="center" wrapText="1"/>
    </xf>
    <xf numFmtId="0" fontId="1" fillId="4" borderId="37" xfId="1" applyFont="1" applyFill="1" applyBorder="1" applyAlignment="1">
      <alignment vertical="center" wrapText="1"/>
    </xf>
    <xf numFmtId="0" fontId="2" fillId="4" borderId="37" xfId="2" applyFont="1" applyFill="1" applyBorder="1" applyAlignment="1">
      <alignment horizontal="center" vertical="center"/>
    </xf>
    <xf numFmtId="0" fontId="17" fillId="0" borderId="0" xfId="0" applyFont="1" applyFill="1"/>
    <xf numFmtId="166" fontId="17" fillId="0" borderId="0" xfId="0" applyNumberFormat="1" applyFont="1" applyFill="1"/>
    <xf numFmtId="0" fontId="16" fillId="0" borderId="0" xfId="0" applyFont="1" applyFill="1" applyAlignment="1">
      <alignment horizontal="center"/>
    </xf>
    <xf numFmtId="0" fontId="16" fillId="0" borderId="0" xfId="0" applyFont="1" applyFill="1"/>
    <xf numFmtId="167" fontId="16" fillId="0" borderId="0" xfId="0" applyNumberFormat="1" applyFont="1" applyFill="1"/>
    <xf numFmtId="166" fontId="16" fillId="0" borderId="0" xfId="0" applyNumberFormat="1" applyFont="1" applyFill="1"/>
    <xf numFmtId="167" fontId="17" fillId="0" borderId="0" xfId="0" applyNumberFormat="1" applyFont="1" applyFill="1"/>
    <xf numFmtId="0" fontId="17" fillId="0" borderId="0" xfId="3" applyFont="1" applyFill="1" applyBorder="1"/>
    <xf numFmtId="0" fontId="17" fillId="0" borderId="0" xfId="3" applyFont="1" applyFill="1"/>
    <xf numFmtId="0" fontId="17" fillId="0" borderId="0" xfId="3" applyFont="1" applyFill="1" applyBorder="1" applyAlignment="1">
      <alignment horizontal="centerContinuous"/>
    </xf>
    <xf numFmtId="0" fontId="16" fillId="0" borderId="0" xfId="3" applyFont="1" applyFill="1" applyBorder="1" applyAlignment="1">
      <alignment horizontal="center"/>
    </xf>
    <xf numFmtId="166" fontId="17" fillId="0" borderId="0" xfId="3" applyNumberFormat="1" applyFont="1" applyFill="1" applyBorder="1"/>
    <xf numFmtId="4" fontId="17" fillId="0" borderId="0" xfId="3" applyNumberFormat="1" applyFont="1" applyFill="1" applyBorder="1"/>
    <xf numFmtId="3" fontId="17" fillId="0" borderId="0" xfId="3" applyNumberFormat="1" applyFont="1" applyFill="1" applyBorder="1"/>
    <xf numFmtId="4" fontId="16" fillId="0" borderId="0" xfId="3" applyNumberFormat="1" applyFont="1" applyFill="1" applyBorder="1"/>
    <xf numFmtId="3" fontId="16" fillId="0" borderId="0" xfId="3" applyNumberFormat="1" applyFont="1" applyFill="1" applyBorder="1"/>
    <xf numFmtId="3" fontId="17" fillId="0" borderId="0" xfId="3" applyNumberFormat="1" applyFont="1" applyFill="1"/>
    <xf numFmtId="4" fontId="17" fillId="0" borderId="0" xfId="3" applyNumberFormat="1" applyFont="1" applyFill="1"/>
    <xf numFmtId="0" fontId="17" fillId="0" borderId="0" xfId="1" applyFont="1"/>
    <xf numFmtId="0" fontId="17" fillId="0" borderId="0" xfId="1" applyFont="1" applyAlignment="1">
      <alignment horizontal="center" vertical="center"/>
    </xf>
    <xf numFmtId="3" fontId="17" fillId="0" borderId="0" xfId="1" applyNumberFormat="1" applyFont="1"/>
  </cellXfs>
  <cellStyles count="4">
    <cellStyle name="Normální" xfId="0" builtinId="0"/>
    <cellStyle name="Normální 2" xfId="1"/>
    <cellStyle name="normální_Příjmy město oddíly SR 2000" xfId="3"/>
    <cellStyle name="normální_Výdaje SR 200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cs-CZ">
                <a:latin typeface="+mj-lt"/>
              </a:rPr>
              <a:t>PŘÍJMY STATUTÁRNÍHO MĚSTA BRNA - SCHVÁLENÝ ROZPOČET 2016</a:t>
            </a:r>
          </a:p>
          <a:p>
            <a:pPr>
              <a:defRPr>
                <a:latin typeface="+mj-lt"/>
              </a:defRPr>
            </a:pPr>
            <a:r>
              <a:rPr lang="cs-CZ" sz="1200">
                <a:latin typeface="+mj-lt"/>
              </a:rPr>
              <a:t>(MIL. KČ)</a:t>
            </a:r>
          </a:p>
        </c:rich>
      </c:tx>
      <c:layout>
        <c:manualLayout>
          <c:xMode val="edge"/>
          <c:yMode val="edge"/>
          <c:x val="0.14123161138381241"/>
          <c:y val="2.9895366218236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7.2878415162441354E-2"/>
          <c:y val="0.15304191236185166"/>
          <c:w val="0.90619909315900415"/>
          <c:h val="0.7720652519331943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Příjmy!$M$5:$M$8</c:f>
              <c:strCache>
                <c:ptCount val="4"/>
                <c:pt idx="0">
                  <c:v>DAŇOVÉ PŘÍJMY</c:v>
                </c:pt>
                <c:pt idx="1">
                  <c:v>NEDAŇOVÉ PŘÍJMY             </c:v>
                </c:pt>
                <c:pt idx="2">
                  <c:v>KAPITÁLOVÉ PŘÍJMY </c:v>
                </c:pt>
                <c:pt idx="3">
                  <c:v>PŘIJATÉ TRANSFERY</c:v>
                </c:pt>
              </c:strCache>
            </c:strRef>
          </c:cat>
          <c:val>
            <c:numRef>
              <c:f>Příjmy!$N$5:$N$8</c:f>
              <c:numCache>
                <c:formatCode>#,##0</c:formatCode>
                <c:ptCount val="4"/>
                <c:pt idx="0">
                  <c:v>8083.4530000000004</c:v>
                </c:pt>
                <c:pt idx="1">
                  <c:v>763.08900000000006</c:v>
                </c:pt>
                <c:pt idx="2">
                  <c:v>794.78499999999997</c:v>
                </c:pt>
                <c:pt idx="3">
                  <c:v>1560.329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9"/>
        <c:axId val="264391520"/>
        <c:axId val="264274488"/>
      </c:barChart>
      <c:catAx>
        <c:axId val="26439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64274488"/>
        <c:crosses val="autoZero"/>
        <c:auto val="1"/>
        <c:lblAlgn val="ctr"/>
        <c:lblOffset val="100"/>
        <c:noMultiLvlLbl val="0"/>
      </c:catAx>
      <c:valAx>
        <c:axId val="264274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64391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80314965" l="0.51181102362204722" r="0.51181102362204722" t="0.78740157480314965" header="0.31496062992125984" footer="0.3149606299212598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cs-CZ" sz="1400" b="0" i="0" baseline="0">
                <a:effectLst/>
                <a:latin typeface="+mj-lt"/>
              </a:rPr>
              <a:t>PŘÍJMY STATUTÁRNÍHO MĚSTA BRNA - SCHVÁLENÝ ROZPOČET 2016</a:t>
            </a:r>
            <a:endParaRPr lang="cs-CZ" sz="1400">
              <a:effectLst/>
              <a:latin typeface="+mj-lt"/>
            </a:endParaRPr>
          </a:p>
        </c:rich>
      </c:tx>
      <c:layout>
        <c:manualLayout>
          <c:xMode val="edge"/>
          <c:yMode val="edge"/>
          <c:x val="0.13500472440944883"/>
          <c:y val="2.6431718061674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25663352080989871"/>
          <c:y val="0.19409691629955947"/>
          <c:w val="0.48292358455193096"/>
          <c:h val="0.7445958352122282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bg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1.3333333333333334E-2"/>
                  <c:y val="-2.6431718061674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6190476190476104E-3"/>
                  <c:y val="2.6431718061674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9.5238095238095247E-3"/>
                  <c:y val="1.76211453744492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9047619047619011E-2"/>
                  <c:y val="1.762114537444934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Příjmy!$M$5:$M$8</c:f>
              <c:strCache>
                <c:ptCount val="4"/>
                <c:pt idx="0">
                  <c:v>DAŇOVÉ PŘÍJMY</c:v>
                </c:pt>
                <c:pt idx="1">
                  <c:v>NEDAŇOVÉ PŘÍJMY             </c:v>
                </c:pt>
                <c:pt idx="2">
                  <c:v>KAPITÁLOVÉ PŘÍJMY </c:v>
                </c:pt>
                <c:pt idx="3">
                  <c:v>PŘIJATÉ TRANSFERY</c:v>
                </c:pt>
              </c:strCache>
            </c:strRef>
          </c:cat>
          <c:val>
            <c:numRef>
              <c:f>Příjmy!$N$5:$N$8</c:f>
              <c:numCache>
                <c:formatCode>#,##0</c:formatCode>
                <c:ptCount val="4"/>
                <c:pt idx="0">
                  <c:v>8083.4530000000004</c:v>
                </c:pt>
                <c:pt idx="1">
                  <c:v>763.08900000000006</c:v>
                </c:pt>
                <c:pt idx="2">
                  <c:v>794.78499999999997</c:v>
                </c:pt>
                <c:pt idx="3">
                  <c:v>1560.329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cs-CZ" sz="1400" b="0" i="0" baseline="0">
                <a:effectLst/>
                <a:latin typeface="+mj-lt"/>
              </a:rPr>
              <a:t>CELKOVÉ VÝDAJE STATUTÁRNÍHO MĚSTA BRNA</a:t>
            </a:r>
          </a:p>
          <a:p>
            <a:pPr algn="ctr">
              <a:defRPr>
                <a:latin typeface="+mj-lt"/>
              </a:defRPr>
            </a:pPr>
            <a:r>
              <a:rPr lang="cs-CZ" sz="1400" b="0" i="0" baseline="0">
                <a:effectLst/>
                <a:latin typeface="+mj-lt"/>
              </a:rPr>
              <a:t>SCHVÁLENÝ ROZPOČET 2016 </a:t>
            </a:r>
            <a:r>
              <a:rPr lang="cs-CZ" sz="1200" b="0" i="0" baseline="0">
                <a:effectLst/>
                <a:latin typeface="+mj-lt"/>
              </a:rPr>
              <a:t>(MIL. KČ)</a:t>
            </a:r>
            <a:endParaRPr lang="cs-CZ" sz="1200">
              <a:effectLst/>
              <a:latin typeface="+mj-lt"/>
            </a:endParaRPr>
          </a:p>
        </c:rich>
      </c:tx>
      <c:layout>
        <c:manualLayout>
          <c:xMode val="edge"/>
          <c:yMode val="edge"/>
          <c:x val="0.2567637513052804"/>
          <c:y val="2.67727351404413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33914994725794595"/>
          <c:y val="0.16353869023002976"/>
          <c:w val="0.6319298394152344"/>
          <c:h val="0.7423290103788254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Výdaje_G!$M$2:$M$14</c:f>
              <c:strCache>
                <c:ptCount val="13"/>
                <c:pt idx="0">
                  <c:v> Zdravotnictví</c:v>
                </c:pt>
                <c:pt idx="1">
                  <c:v> Jiné veřejné služby a činnosti</c:v>
                </c:pt>
                <c:pt idx="2">
                  <c:v> Bezpečnost a veřejný pořádek</c:v>
                </c:pt>
                <c:pt idx="3">
                  <c:v> Tělovýchova a zájmová činnost</c:v>
                </c:pt>
                <c:pt idx="4">
                  <c:v> Soc. služby a činnosti v soc. zabezpečení</c:v>
                </c:pt>
                <c:pt idx="5">
                  <c:v> Ochrana životního prostředí</c:v>
                </c:pt>
                <c:pt idx="6">
                  <c:v> Vzdělávání a školské služby</c:v>
                </c:pt>
                <c:pt idx="7">
                  <c:v> Vodní hospodářství</c:v>
                </c:pt>
                <c:pt idx="8">
                  <c:v> Finanční operace *)</c:v>
                </c:pt>
                <c:pt idx="9">
                  <c:v> Kultura, církve a sdělovací prostředky</c:v>
                </c:pt>
                <c:pt idx="10">
                  <c:v> Státní správa a územní samospráva</c:v>
                </c:pt>
                <c:pt idx="11">
                  <c:v> Bydlení, komunál. služby a územní rozvoj</c:v>
                </c:pt>
                <c:pt idx="12">
                  <c:v> Doprava</c:v>
                </c:pt>
              </c:strCache>
            </c:strRef>
          </c:cat>
          <c:val>
            <c:numRef>
              <c:f>Výdaje_G!$N$2:$N$14</c:f>
              <c:numCache>
                <c:formatCode>#\ ##0.0</c:formatCode>
                <c:ptCount val="13"/>
                <c:pt idx="0">
                  <c:v>175.101</c:v>
                </c:pt>
                <c:pt idx="1">
                  <c:v>280.40499999999997</c:v>
                </c:pt>
                <c:pt idx="2">
                  <c:v>408.495</c:v>
                </c:pt>
                <c:pt idx="3">
                  <c:v>412.11</c:v>
                </c:pt>
                <c:pt idx="4">
                  <c:v>570.07799999999997</c:v>
                </c:pt>
                <c:pt idx="5">
                  <c:v>641.51900000000001</c:v>
                </c:pt>
                <c:pt idx="6">
                  <c:v>645.34400000000005</c:v>
                </c:pt>
                <c:pt idx="7">
                  <c:v>754.178</c:v>
                </c:pt>
                <c:pt idx="8">
                  <c:v>779.16</c:v>
                </c:pt>
                <c:pt idx="9">
                  <c:v>1056.2660000000001</c:v>
                </c:pt>
                <c:pt idx="10">
                  <c:v>1730.6189999999999</c:v>
                </c:pt>
                <c:pt idx="11">
                  <c:v>2321.1210000000001</c:v>
                </c:pt>
                <c:pt idx="12">
                  <c:v>3223.279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5"/>
        <c:axId val="268635112"/>
        <c:axId val="268438496"/>
      </c:barChart>
      <c:catAx>
        <c:axId val="268635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t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68438496"/>
        <c:crosses val="autoZero"/>
        <c:auto val="1"/>
        <c:lblAlgn val="r"/>
        <c:lblOffset val="100"/>
        <c:tickLblSkip val="1"/>
        <c:tickMarkSkip val="1"/>
        <c:noMultiLvlLbl val="0"/>
      </c:catAx>
      <c:valAx>
        <c:axId val="268438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68635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cs-CZ" sz="1400">
                <a:latin typeface="+mj-lt"/>
              </a:rPr>
              <a:t>CELKOVÉ</a:t>
            </a:r>
            <a:r>
              <a:rPr lang="cs-CZ" sz="1400" baseline="0">
                <a:latin typeface="+mj-lt"/>
              </a:rPr>
              <a:t> VÝDAJE STATUTÁRNÍHO MĚSTA BRNA V ČLENĚNÍ NA VÝDAJE MĚSTA A MĚSTSKÝCH ČÁSTÍ - SCHVÁLENÝ ROZPOČET 2016 </a:t>
            </a:r>
            <a:r>
              <a:rPr lang="cs-CZ" sz="1200" baseline="0">
                <a:latin typeface="+mj-lt"/>
              </a:rPr>
              <a:t>(MIL. KČ)</a:t>
            </a:r>
            <a:endParaRPr lang="cs-CZ" sz="1200">
              <a:latin typeface="+mj-lt"/>
            </a:endParaRPr>
          </a:p>
        </c:rich>
      </c:tx>
      <c:layout>
        <c:manualLayout>
          <c:xMode val="edge"/>
          <c:yMode val="edge"/>
          <c:x val="0.10731971341420159"/>
          <c:y val="1.08307634507913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9.8971554231396752E-2"/>
          <c:y val="0.13471506916506215"/>
          <c:w val="0.89382123856139606"/>
          <c:h val="0.5411086238474663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Výdaje_G!$O$18</c:f>
              <c:strCache>
                <c:ptCount val="1"/>
                <c:pt idx="0">
                  <c:v> MĚSTO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Výdaje_G!$M$19:$M$31</c:f>
              <c:strCache>
                <c:ptCount val="13"/>
                <c:pt idx="0">
                  <c:v> Doprava</c:v>
                </c:pt>
                <c:pt idx="1">
                  <c:v> Bydlení, komunál. služby a územní rozvoj</c:v>
                </c:pt>
                <c:pt idx="2">
                  <c:v> Státní správa a územní samospráva</c:v>
                </c:pt>
                <c:pt idx="3">
                  <c:v> Kultura, církve a sdělovací prostředky</c:v>
                </c:pt>
                <c:pt idx="4">
                  <c:v> Finanční operace *)</c:v>
                </c:pt>
                <c:pt idx="5">
                  <c:v> Vodní hospodářství</c:v>
                </c:pt>
                <c:pt idx="6">
                  <c:v> Vzdělávání a školské služby</c:v>
                </c:pt>
                <c:pt idx="7">
                  <c:v> Ochrana životního prostředí</c:v>
                </c:pt>
                <c:pt idx="8">
                  <c:v> Soc. služby a činnosti v soc. zabezpečení</c:v>
                </c:pt>
                <c:pt idx="9">
                  <c:v> Tělovýchova a zájmová činnost</c:v>
                </c:pt>
                <c:pt idx="10">
                  <c:v> Bezpečnost a veřejný pořádek</c:v>
                </c:pt>
                <c:pt idx="11">
                  <c:v> Zdravotnictví</c:v>
                </c:pt>
                <c:pt idx="12">
                  <c:v> Jiné veřejné služby a činnosti</c:v>
                </c:pt>
              </c:strCache>
            </c:strRef>
          </c:cat>
          <c:val>
            <c:numRef>
              <c:f>Výdaje_G!$O$19:$O$31</c:f>
              <c:numCache>
                <c:formatCode>#\ ##0.0</c:formatCode>
                <c:ptCount val="13"/>
                <c:pt idx="0">
                  <c:v>3009.5509999999999</c:v>
                </c:pt>
                <c:pt idx="1">
                  <c:v>1421.252</c:v>
                </c:pt>
                <c:pt idx="2">
                  <c:v>1050.0650000000001</c:v>
                </c:pt>
                <c:pt idx="3">
                  <c:v>981.67600000000004</c:v>
                </c:pt>
                <c:pt idx="4">
                  <c:v>1897.7860000000001</c:v>
                </c:pt>
                <c:pt idx="5">
                  <c:v>753.32</c:v>
                </c:pt>
                <c:pt idx="6">
                  <c:v>149.791</c:v>
                </c:pt>
                <c:pt idx="7">
                  <c:v>475.12099999999998</c:v>
                </c:pt>
                <c:pt idx="8">
                  <c:v>452.80700000000002</c:v>
                </c:pt>
                <c:pt idx="9">
                  <c:v>351.846</c:v>
                </c:pt>
                <c:pt idx="10">
                  <c:v>407.959</c:v>
                </c:pt>
                <c:pt idx="11">
                  <c:v>166.90799999999999</c:v>
                </c:pt>
                <c:pt idx="12">
                  <c:v>191.04399999999998</c:v>
                </c:pt>
              </c:numCache>
            </c:numRef>
          </c:val>
        </c:ser>
        <c:ser>
          <c:idx val="2"/>
          <c:order val="2"/>
          <c:tx>
            <c:strRef>
              <c:f>Výdaje_G!$P$18</c:f>
              <c:strCache>
                <c:ptCount val="1"/>
                <c:pt idx="0">
                  <c:v> MČ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Výdaje_G!$M$19:$M$31</c:f>
              <c:strCache>
                <c:ptCount val="13"/>
                <c:pt idx="0">
                  <c:v> Doprava</c:v>
                </c:pt>
                <c:pt idx="1">
                  <c:v> Bydlení, komunál. služby a územní rozvoj</c:v>
                </c:pt>
                <c:pt idx="2">
                  <c:v> Státní správa a územní samospráva</c:v>
                </c:pt>
                <c:pt idx="3">
                  <c:v> Kultura, církve a sdělovací prostředky</c:v>
                </c:pt>
                <c:pt idx="4">
                  <c:v> Finanční operace *)</c:v>
                </c:pt>
                <c:pt idx="5">
                  <c:v> Vodní hospodářství</c:v>
                </c:pt>
                <c:pt idx="6">
                  <c:v> Vzdělávání a školské služby</c:v>
                </c:pt>
                <c:pt idx="7">
                  <c:v> Ochrana životního prostředí</c:v>
                </c:pt>
                <c:pt idx="8">
                  <c:v> Soc. služby a činnosti v soc. zabezpečení</c:v>
                </c:pt>
                <c:pt idx="9">
                  <c:v> Tělovýchova a zájmová činnost</c:v>
                </c:pt>
                <c:pt idx="10">
                  <c:v> Bezpečnost a veřejný pořádek</c:v>
                </c:pt>
                <c:pt idx="11">
                  <c:v> Zdravotnictví</c:v>
                </c:pt>
                <c:pt idx="12">
                  <c:v> Jiné veřejné služby a činnosti</c:v>
                </c:pt>
              </c:strCache>
            </c:strRef>
          </c:cat>
          <c:val>
            <c:numRef>
              <c:f>Výdaje_G!$P$19:$P$31</c:f>
              <c:numCache>
                <c:formatCode>#\ ##0.0</c:formatCode>
                <c:ptCount val="13"/>
                <c:pt idx="0">
                  <c:v>213.72800000000001</c:v>
                </c:pt>
                <c:pt idx="1">
                  <c:v>899.86900000000003</c:v>
                </c:pt>
                <c:pt idx="2">
                  <c:v>680.55399999999997</c:v>
                </c:pt>
                <c:pt idx="3">
                  <c:v>74.59</c:v>
                </c:pt>
                <c:pt idx="4">
                  <c:v>29.707999999999998</c:v>
                </c:pt>
                <c:pt idx="5">
                  <c:v>0.85799999999999998</c:v>
                </c:pt>
                <c:pt idx="6">
                  <c:v>495.553</c:v>
                </c:pt>
                <c:pt idx="7">
                  <c:v>166.398</c:v>
                </c:pt>
                <c:pt idx="8">
                  <c:v>117.271</c:v>
                </c:pt>
                <c:pt idx="9">
                  <c:v>60.264000000000003</c:v>
                </c:pt>
                <c:pt idx="10">
                  <c:v>0.53600000000000003</c:v>
                </c:pt>
                <c:pt idx="11">
                  <c:v>8.1929999999999996</c:v>
                </c:pt>
                <c:pt idx="12">
                  <c:v>89.36099999999999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100"/>
        <c:axId val="268877920"/>
        <c:axId val="265255272"/>
      </c:barChart>
      <c:lineChart>
        <c:grouping val="stacked"/>
        <c:varyColors val="0"/>
        <c:ser>
          <c:idx val="0"/>
          <c:order val="0"/>
          <c:tx>
            <c:strRef>
              <c:f>Výdaje_G!$N$18</c:f>
              <c:strCache>
                <c:ptCount val="1"/>
                <c:pt idx="0">
                  <c:v> SMB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22225">
                <a:solidFill>
                  <a:schemeClr val="tx1"/>
                </a:solidFill>
              </a:ln>
              <a:effectLst/>
            </c:spPr>
          </c:marker>
          <c:cat>
            <c:strRef>
              <c:f>Výdaje_G!$M$19:$M$31</c:f>
              <c:strCache>
                <c:ptCount val="13"/>
                <c:pt idx="0">
                  <c:v> Doprava</c:v>
                </c:pt>
                <c:pt idx="1">
                  <c:v> Bydlení, komunál. služby a územní rozvoj</c:v>
                </c:pt>
                <c:pt idx="2">
                  <c:v> Státní správa a územní samospráva</c:v>
                </c:pt>
                <c:pt idx="3">
                  <c:v> Kultura, církve a sdělovací prostředky</c:v>
                </c:pt>
                <c:pt idx="4">
                  <c:v> Finanční operace *)</c:v>
                </c:pt>
                <c:pt idx="5">
                  <c:v> Vodní hospodářství</c:v>
                </c:pt>
                <c:pt idx="6">
                  <c:v> Vzdělávání a školské služby</c:v>
                </c:pt>
                <c:pt idx="7">
                  <c:v> Ochrana životního prostředí</c:v>
                </c:pt>
                <c:pt idx="8">
                  <c:v> Soc. služby a činnosti v soc. zabezpečení</c:v>
                </c:pt>
                <c:pt idx="9">
                  <c:v> Tělovýchova a zájmová činnost</c:v>
                </c:pt>
                <c:pt idx="10">
                  <c:v> Bezpečnost a veřejný pořádek</c:v>
                </c:pt>
                <c:pt idx="11">
                  <c:v> Zdravotnictví</c:v>
                </c:pt>
                <c:pt idx="12">
                  <c:v> Jiné veřejné služby a činnosti</c:v>
                </c:pt>
              </c:strCache>
            </c:strRef>
          </c:cat>
          <c:val>
            <c:numRef>
              <c:f>Výdaje_G!$N$19:$N$31</c:f>
              <c:numCache>
                <c:formatCode>#\ ##0.0</c:formatCode>
                <c:ptCount val="13"/>
                <c:pt idx="0">
                  <c:v>3223.279</c:v>
                </c:pt>
                <c:pt idx="1">
                  <c:v>2321.1210000000001</c:v>
                </c:pt>
                <c:pt idx="2">
                  <c:v>1730.6189999999999</c:v>
                </c:pt>
                <c:pt idx="3">
                  <c:v>1056.2660000000001</c:v>
                </c:pt>
                <c:pt idx="4">
                  <c:v>779.16</c:v>
                </c:pt>
                <c:pt idx="5">
                  <c:v>754.178</c:v>
                </c:pt>
                <c:pt idx="6">
                  <c:v>645.34400000000005</c:v>
                </c:pt>
                <c:pt idx="7">
                  <c:v>641.51900000000001</c:v>
                </c:pt>
                <c:pt idx="8">
                  <c:v>570.07799999999997</c:v>
                </c:pt>
                <c:pt idx="9">
                  <c:v>412.11</c:v>
                </c:pt>
                <c:pt idx="10">
                  <c:v>408.495</c:v>
                </c:pt>
                <c:pt idx="11">
                  <c:v>175.101</c:v>
                </c:pt>
                <c:pt idx="12">
                  <c:v>280.40499999999997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877920"/>
        <c:axId val="265255272"/>
      </c:lineChart>
      <c:catAx>
        <c:axId val="268877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65255272"/>
        <c:crosses val="autoZero"/>
        <c:auto val="1"/>
        <c:lblAlgn val="ctr"/>
        <c:lblOffset val="100"/>
        <c:noMultiLvlLbl val="0"/>
      </c:catAx>
      <c:valAx>
        <c:axId val="265255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68877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5176590763992335"/>
          <c:y val="0.22122747801823148"/>
          <c:w val="0.1429699936156629"/>
          <c:h val="0.13825399583195463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581025</xdr:colOff>
      <xdr:row>26</xdr:row>
      <xdr:rowOff>38101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133350</xdr:rowOff>
    </xdr:from>
    <xdr:to>
      <xdr:col>10</xdr:col>
      <xdr:colOff>571500</xdr:colOff>
      <xdr:row>55</xdr:row>
      <xdr:rowOff>85725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23812</xdr:rowOff>
    </xdr:from>
    <xdr:to>
      <xdr:col>11</xdr:col>
      <xdr:colOff>0</xdr:colOff>
      <xdr:row>25</xdr:row>
      <xdr:rowOff>123825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76201</xdr:rowOff>
    </xdr:from>
    <xdr:to>
      <xdr:col>5</xdr:col>
      <xdr:colOff>523875</xdr:colOff>
      <xdr:row>25</xdr:row>
      <xdr:rowOff>142876</xdr:rowOff>
    </xdr:to>
    <xdr:sp macro="" textlink="">
      <xdr:nvSpPr>
        <xdr:cNvPr id="3" name="TextovéPole 2"/>
        <xdr:cNvSpPr txBox="1"/>
      </xdr:nvSpPr>
      <xdr:spPr>
        <a:xfrm>
          <a:off x="0" y="3962401"/>
          <a:ext cx="35718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900">
              <a:solidFill>
                <a:schemeClr val="tx1">
                  <a:lumMod val="65000"/>
                  <a:lumOff val="35000"/>
                </a:schemeClr>
              </a:solidFill>
            </a:rPr>
            <a:t> *) konsolidace na úrovni statutárního města Brna</a:t>
          </a:r>
        </a:p>
      </xdr:txBody>
    </xdr:sp>
    <xdr:clientData/>
  </xdr:twoCellAnchor>
  <xdr:twoCellAnchor>
    <xdr:from>
      <xdr:col>0</xdr:col>
      <xdr:colOff>0</xdr:colOff>
      <xdr:row>27</xdr:row>
      <xdr:rowOff>19050</xdr:rowOff>
    </xdr:from>
    <xdr:to>
      <xdr:col>10</xdr:col>
      <xdr:colOff>952500</xdr:colOff>
      <xdr:row>56</xdr:row>
      <xdr:rowOff>114300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361950</xdr:colOff>
      <xdr:row>55</xdr:row>
      <xdr:rowOff>95251</xdr:rowOff>
    </xdr:from>
    <xdr:to>
      <xdr:col>6</xdr:col>
      <xdr:colOff>276225</xdr:colOff>
      <xdr:row>57</xdr:row>
      <xdr:rowOff>1</xdr:rowOff>
    </xdr:to>
    <xdr:sp macro="" textlink="">
      <xdr:nvSpPr>
        <xdr:cNvPr id="5" name="TextovéPole 4"/>
        <xdr:cNvSpPr txBox="1"/>
      </xdr:nvSpPr>
      <xdr:spPr>
        <a:xfrm>
          <a:off x="361950" y="9001126"/>
          <a:ext cx="35718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900">
              <a:solidFill>
                <a:schemeClr val="tx1">
                  <a:lumMod val="65000"/>
                  <a:lumOff val="35000"/>
                </a:schemeClr>
              </a:solidFill>
            </a:rPr>
            <a:t> *) konsolidace na úrovni statutárního města Brna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2"/>
  <sheetViews>
    <sheetView tabSelected="1" zoomScaleNormal="100" zoomScaleSheetLayoutView="100" workbookViewId="0">
      <selection activeCell="A2" sqref="A2"/>
    </sheetView>
  </sheetViews>
  <sheetFormatPr defaultRowHeight="12.75" x14ac:dyDescent="0.2"/>
  <cols>
    <col min="1" max="1" width="3.42578125" bestFit="1" customWidth="1"/>
    <col min="2" max="2" width="19.5703125" customWidth="1"/>
    <col min="3" max="3" width="61.5703125" customWidth="1"/>
    <col min="4" max="4" width="15.5703125" customWidth="1"/>
    <col min="5" max="5" width="13.5703125" customWidth="1"/>
    <col min="6" max="6" width="14" customWidth="1"/>
    <col min="12" max="12" width="8.28515625" customWidth="1"/>
  </cols>
  <sheetData>
    <row r="1" spans="1:6" ht="21" x14ac:dyDescent="0.35">
      <c r="A1" s="433" t="s">
        <v>0</v>
      </c>
      <c r="B1" s="433"/>
      <c r="C1" s="433"/>
      <c r="D1" s="433"/>
      <c r="E1" s="433"/>
      <c r="F1" s="433"/>
    </row>
    <row r="2" spans="1:6" ht="13.5" thickBot="1" x14ac:dyDescent="0.25">
      <c r="A2" s="1"/>
      <c r="B2" s="1"/>
      <c r="C2" s="2"/>
      <c r="D2" s="2"/>
      <c r="E2" s="3"/>
      <c r="F2" s="3"/>
    </row>
    <row r="3" spans="1:6" ht="13.5" thickBot="1" x14ac:dyDescent="0.25">
      <c r="A3" s="4"/>
      <c r="B3" s="5" t="s">
        <v>1</v>
      </c>
      <c r="C3" s="428" t="s">
        <v>5</v>
      </c>
      <c r="D3" s="425" t="s">
        <v>2</v>
      </c>
      <c r="E3" s="426"/>
      <c r="F3" s="427"/>
    </row>
    <row r="4" spans="1:6" x14ac:dyDescent="0.2">
      <c r="A4" s="6" t="s">
        <v>3</v>
      </c>
      <c r="B4" s="7" t="s">
        <v>4</v>
      </c>
      <c r="C4" s="429"/>
      <c r="D4" s="431" t="s">
        <v>128</v>
      </c>
      <c r="E4" s="431" t="s">
        <v>7</v>
      </c>
      <c r="F4" s="431" t="s">
        <v>8</v>
      </c>
    </row>
    <row r="5" spans="1:6" ht="13.5" thickBot="1" x14ac:dyDescent="0.25">
      <c r="A5" s="8"/>
      <c r="B5" s="9" t="s">
        <v>6</v>
      </c>
      <c r="C5" s="430"/>
      <c r="D5" s="432"/>
      <c r="E5" s="432"/>
      <c r="F5" s="432"/>
    </row>
    <row r="6" spans="1:6" x14ac:dyDescent="0.2">
      <c r="A6" s="10">
        <v>1</v>
      </c>
      <c r="B6" s="11">
        <v>1111</v>
      </c>
      <c r="C6" s="12" t="s">
        <v>9</v>
      </c>
      <c r="D6" s="13">
        <f t="shared" ref="D6:D11" si="0">+E6+F6</f>
        <v>1690000</v>
      </c>
      <c r="E6" s="13">
        <v>1690000</v>
      </c>
      <c r="F6" s="13"/>
    </row>
    <row r="7" spans="1:6" x14ac:dyDescent="0.2">
      <c r="A7" s="14">
        <v>2</v>
      </c>
      <c r="B7" s="15">
        <v>1112</v>
      </c>
      <c r="C7" s="16" t="s">
        <v>10</v>
      </c>
      <c r="D7" s="17">
        <f t="shared" si="0"/>
        <v>30000</v>
      </c>
      <c r="E7" s="18">
        <v>30000</v>
      </c>
      <c r="F7" s="18"/>
    </row>
    <row r="8" spans="1:6" x14ac:dyDescent="0.2">
      <c r="A8" s="10">
        <v>3</v>
      </c>
      <c r="B8" s="15">
        <v>1113</v>
      </c>
      <c r="C8" s="16" t="s">
        <v>11</v>
      </c>
      <c r="D8" s="17">
        <f t="shared" si="0"/>
        <v>180000</v>
      </c>
      <c r="E8" s="18">
        <v>180000</v>
      </c>
      <c r="F8" s="18"/>
    </row>
    <row r="9" spans="1:6" x14ac:dyDescent="0.2">
      <c r="A9" s="14">
        <v>4</v>
      </c>
      <c r="B9" s="15">
        <v>1121</v>
      </c>
      <c r="C9" s="16" t="s">
        <v>12</v>
      </c>
      <c r="D9" s="17">
        <f t="shared" si="0"/>
        <v>1690000</v>
      </c>
      <c r="E9" s="18">
        <v>1690000</v>
      </c>
      <c r="F9" s="18"/>
    </row>
    <row r="10" spans="1:6" x14ac:dyDescent="0.2">
      <c r="A10" s="10">
        <v>5</v>
      </c>
      <c r="B10" s="15">
        <v>1211</v>
      </c>
      <c r="C10" s="16" t="s">
        <v>13</v>
      </c>
      <c r="D10" s="17">
        <f t="shared" si="0"/>
        <v>3380000</v>
      </c>
      <c r="E10" s="18">
        <v>3380000</v>
      </c>
      <c r="F10" s="18"/>
    </row>
    <row r="11" spans="1:6" x14ac:dyDescent="0.2">
      <c r="A11" s="14">
        <v>6</v>
      </c>
      <c r="B11" s="15">
        <v>1511</v>
      </c>
      <c r="C11" s="19" t="s">
        <v>14</v>
      </c>
      <c r="D11" s="17">
        <f t="shared" si="0"/>
        <v>230000</v>
      </c>
      <c r="E11" s="18">
        <v>230000</v>
      </c>
      <c r="F11" s="18"/>
    </row>
    <row r="12" spans="1:6" ht="13.5" thickBot="1" x14ac:dyDescent="0.25">
      <c r="A12" s="10">
        <v>7</v>
      </c>
      <c r="B12" s="20"/>
      <c r="C12" s="21" t="s">
        <v>15</v>
      </c>
      <c r="D12" s="22">
        <f>SUM(D6:D11)</f>
        <v>7200000</v>
      </c>
      <c r="E12" s="23">
        <f>SUM(E6:E11)</f>
        <v>7200000</v>
      </c>
      <c r="F12" s="23"/>
    </row>
    <row r="13" spans="1:6" x14ac:dyDescent="0.2">
      <c r="A13" s="14">
        <v>8</v>
      </c>
      <c r="B13" s="15">
        <v>1122</v>
      </c>
      <c r="C13" s="16" t="s">
        <v>16</v>
      </c>
      <c r="D13" s="17">
        <f t="shared" ref="D13:D18" si="1">+E13+F13</f>
        <v>79269</v>
      </c>
      <c r="E13" s="18"/>
      <c r="F13" s="24">
        <v>79269</v>
      </c>
    </row>
    <row r="14" spans="1:6" x14ac:dyDescent="0.2">
      <c r="A14" s="10">
        <v>9</v>
      </c>
      <c r="B14" s="15">
        <v>1122</v>
      </c>
      <c r="C14" s="16" t="s">
        <v>17</v>
      </c>
      <c r="D14" s="17">
        <f t="shared" si="1"/>
        <v>361398</v>
      </c>
      <c r="E14" s="18">
        <v>350000</v>
      </c>
      <c r="F14" s="24">
        <v>11398</v>
      </c>
    </row>
    <row r="15" spans="1:6" x14ac:dyDescent="0.2">
      <c r="A15" s="14">
        <v>10</v>
      </c>
      <c r="B15" s="25" t="s">
        <v>18</v>
      </c>
      <c r="C15" s="26" t="s">
        <v>19</v>
      </c>
      <c r="D15" s="17">
        <f t="shared" si="1"/>
        <v>433</v>
      </c>
      <c r="E15" s="27">
        <v>433</v>
      </c>
      <c r="F15" s="28"/>
    </row>
    <row r="16" spans="1:6" x14ac:dyDescent="0.2">
      <c r="A16" s="10">
        <v>11</v>
      </c>
      <c r="B16" s="29" t="s">
        <v>20</v>
      </c>
      <c r="C16" s="19" t="s">
        <v>21</v>
      </c>
      <c r="D16" s="17">
        <f t="shared" si="1"/>
        <v>289899</v>
      </c>
      <c r="E16" s="18">
        <v>220359</v>
      </c>
      <c r="F16" s="24">
        <v>69540</v>
      </c>
    </row>
    <row r="17" spans="1:6" x14ac:dyDescent="0.2">
      <c r="A17" s="14">
        <v>12</v>
      </c>
      <c r="B17" s="29" t="s">
        <v>22</v>
      </c>
      <c r="C17" s="19" t="s">
        <v>23</v>
      </c>
      <c r="D17" s="17">
        <f t="shared" si="1"/>
        <v>70066</v>
      </c>
      <c r="E17" s="30">
        <v>70000</v>
      </c>
      <c r="F17" s="31">
        <v>66</v>
      </c>
    </row>
    <row r="18" spans="1:6" x14ac:dyDescent="0.2">
      <c r="A18" s="10">
        <v>13</v>
      </c>
      <c r="B18" s="15">
        <v>1361</v>
      </c>
      <c r="C18" s="19" t="s">
        <v>24</v>
      </c>
      <c r="D18" s="17">
        <f t="shared" si="1"/>
        <v>82388</v>
      </c>
      <c r="E18" s="30">
        <v>67227</v>
      </c>
      <c r="F18" s="31">
        <v>15161</v>
      </c>
    </row>
    <row r="19" spans="1:6" ht="13.5" thickBot="1" x14ac:dyDescent="0.25">
      <c r="A19" s="14">
        <v>14</v>
      </c>
      <c r="B19" s="32" t="s">
        <v>25</v>
      </c>
      <c r="C19" s="33" t="s">
        <v>26</v>
      </c>
      <c r="D19" s="34">
        <f>SUM(D12:D18)</f>
        <v>8083453</v>
      </c>
      <c r="E19" s="35">
        <f>SUM(E12:E18)</f>
        <v>7908019</v>
      </c>
      <c r="F19" s="35">
        <f>SUM(F13:F18)</f>
        <v>175434</v>
      </c>
    </row>
    <row r="20" spans="1:6" x14ac:dyDescent="0.2">
      <c r="A20" s="10">
        <v>15</v>
      </c>
      <c r="B20" s="36" t="s">
        <v>27</v>
      </c>
      <c r="C20" s="37" t="s">
        <v>28</v>
      </c>
      <c r="D20" s="17">
        <f t="shared" ref="D20:D25" si="2">+E20+F20</f>
        <v>98546</v>
      </c>
      <c r="E20" s="13">
        <v>63414</v>
      </c>
      <c r="F20" s="38">
        <v>35132</v>
      </c>
    </row>
    <row r="21" spans="1:6" x14ac:dyDescent="0.2">
      <c r="A21" s="14">
        <v>16</v>
      </c>
      <c r="B21" s="36" t="s">
        <v>29</v>
      </c>
      <c r="C21" s="37" t="s">
        <v>30</v>
      </c>
      <c r="D21" s="17">
        <f t="shared" si="2"/>
        <v>107344</v>
      </c>
      <c r="E21" s="13">
        <v>100385</v>
      </c>
      <c r="F21" s="38">
        <v>6959</v>
      </c>
    </row>
    <row r="22" spans="1:6" x14ac:dyDescent="0.2">
      <c r="A22" s="10">
        <v>17</v>
      </c>
      <c r="B22" s="25" t="s">
        <v>31</v>
      </c>
      <c r="C22" s="26" t="s">
        <v>32</v>
      </c>
      <c r="D22" s="17">
        <f t="shared" si="2"/>
        <v>264599</v>
      </c>
      <c r="E22" s="27">
        <v>187350</v>
      </c>
      <c r="F22" s="28">
        <v>77249</v>
      </c>
    </row>
    <row r="23" spans="1:6" x14ac:dyDescent="0.2">
      <c r="A23" s="14">
        <v>18</v>
      </c>
      <c r="B23" s="25" t="s">
        <v>33</v>
      </c>
      <c r="C23" s="26" t="s">
        <v>34</v>
      </c>
      <c r="D23" s="17">
        <f t="shared" si="2"/>
        <v>89508</v>
      </c>
      <c r="E23" s="27">
        <v>85576</v>
      </c>
      <c r="F23" s="28">
        <v>3932</v>
      </c>
    </row>
    <row r="24" spans="1:6" x14ac:dyDescent="0.2">
      <c r="A24" s="10">
        <v>19</v>
      </c>
      <c r="B24" s="25" t="s">
        <v>35</v>
      </c>
      <c r="C24" s="26" t="s">
        <v>36</v>
      </c>
      <c r="D24" s="17">
        <f t="shared" si="2"/>
        <v>51333</v>
      </c>
      <c r="E24" s="27">
        <v>47535</v>
      </c>
      <c r="F24" s="28">
        <v>3798</v>
      </c>
    </row>
    <row r="25" spans="1:6" x14ac:dyDescent="0.2">
      <c r="A25" s="10">
        <v>20</v>
      </c>
      <c r="B25" s="39" t="s">
        <v>37</v>
      </c>
      <c r="C25" s="19" t="s">
        <v>38</v>
      </c>
      <c r="D25" s="17">
        <f t="shared" si="2"/>
        <v>151759</v>
      </c>
      <c r="E25" s="18">
        <v>136981</v>
      </c>
      <c r="F25" s="24">
        <v>14778</v>
      </c>
    </row>
    <row r="26" spans="1:6" ht="13.5" thickBot="1" x14ac:dyDescent="0.25">
      <c r="A26" s="14">
        <v>21</v>
      </c>
      <c r="B26" s="32" t="s">
        <v>39</v>
      </c>
      <c r="C26" s="33" t="s">
        <v>40</v>
      </c>
      <c r="D26" s="34">
        <f>SUM(D20:D25)</f>
        <v>763089</v>
      </c>
      <c r="E26" s="35">
        <f>SUM(E20:E25)</f>
        <v>621241</v>
      </c>
      <c r="F26" s="35">
        <f>SUM(F20:F25)</f>
        <v>141848</v>
      </c>
    </row>
    <row r="27" spans="1:6" x14ac:dyDescent="0.2">
      <c r="A27" s="10">
        <v>22</v>
      </c>
      <c r="B27" s="40" t="s">
        <v>41</v>
      </c>
      <c r="C27" s="41" t="s">
        <v>42</v>
      </c>
      <c r="D27" s="17">
        <f>+E27+F27</f>
        <v>794780</v>
      </c>
      <c r="E27" s="42">
        <v>794780</v>
      </c>
      <c r="F27" s="43"/>
    </row>
    <row r="28" spans="1:6" x14ac:dyDescent="0.2">
      <c r="A28" s="14">
        <v>23</v>
      </c>
      <c r="B28" s="44" t="s">
        <v>43</v>
      </c>
      <c r="C28" s="45" t="s">
        <v>44</v>
      </c>
      <c r="D28" s="17">
        <f>+E28+F28</f>
        <v>5</v>
      </c>
      <c r="E28" s="46"/>
      <c r="F28" s="47">
        <v>5</v>
      </c>
    </row>
    <row r="29" spans="1:6" ht="13.5" thickBot="1" x14ac:dyDescent="0.25">
      <c r="A29" s="10">
        <v>24</v>
      </c>
      <c r="B29" s="48" t="s">
        <v>45</v>
      </c>
      <c r="C29" s="33" t="s">
        <v>46</v>
      </c>
      <c r="D29" s="34">
        <f>SUM(D27:D28)</f>
        <v>794785</v>
      </c>
      <c r="E29" s="35">
        <f>SUM(E27:E28)</f>
        <v>794780</v>
      </c>
      <c r="F29" s="35">
        <f>SUM(F27:F28)</f>
        <v>5</v>
      </c>
    </row>
    <row r="30" spans="1:6" ht="13.5" thickBot="1" x14ac:dyDescent="0.25">
      <c r="A30" s="14">
        <v>25</v>
      </c>
      <c r="B30" s="49"/>
      <c r="C30" s="50" t="s">
        <v>47</v>
      </c>
      <c r="D30" s="51">
        <f>+D19+D26+D29</f>
        <v>9641327</v>
      </c>
      <c r="E30" s="52">
        <f>+E19+E26+E29</f>
        <v>9324040</v>
      </c>
      <c r="F30" s="52">
        <f>+F19+F26+F29</f>
        <v>317287</v>
      </c>
    </row>
    <row r="31" spans="1:6" x14ac:dyDescent="0.2">
      <c r="A31" s="10">
        <v>26</v>
      </c>
      <c r="B31" s="11">
        <v>4112</v>
      </c>
      <c r="C31" s="37" t="s">
        <v>48</v>
      </c>
      <c r="D31" s="17">
        <f>+E31+F31</f>
        <v>332707</v>
      </c>
      <c r="E31" s="42">
        <v>163125</v>
      </c>
      <c r="F31" s="38">
        <v>169582</v>
      </c>
    </row>
    <row r="32" spans="1:6" x14ac:dyDescent="0.2">
      <c r="A32" s="14">
        <v>27</v>
      </c>
      <c r="B32" s="11">
        <v>4116</v>
      </c>
      <c r="C32" s="37" t="s">
        <v>49</v>
      </c>
      <c r="D32" s="17">
        <f>+E32+F32</f>
        <v>12390</v>
      </c>
      <c r="E32" s="13"/>
      <c r="F32" s="38">
        <v>12390</v>
      </c>
    </row>
    <row r="33" spans="1:6" x14ac:dyDescent="0.2">
      <c r="A33" s="10">
        <v>28</v>
      </c>
      <c r="B33" s="11">
        <v>4121</v>
      </c>
      <c r="C33" s="37" t="s">
        <v>50</v>
      </c>
      <c r="D33" s="17">
        <f>+E33+F33</f>
        <v>99</v>
      </c>
      <c r="E33" s="13">
        <v>50</v>
      </c>
      <c r="F33" s="38">
        <v>49</v>
      </c>
    </row>
    <row r="34" spans="1:6" x14ac:dyDescent="0.2">
      <c r="A34" s="14">
        <v>29</v>
      </c>
      <c r="B34" s="11">
        <v>4131</v>
      </c>
      <c r="C34" s="37" t="s">
        <v>51</v>
      </c>
      <c r="D34" s="17">
        <f>+E34+F34</f>
        <v>1215133</v>
      </c>
      <c r="E34" s="13">
        <v>676211</v>
      </c>
      <c r="F34" s="38">
        <v>538922</v>
      </c>
    </row>
    <row r="35" spans="1:6" x14ac:dyDescent="0.2">
      <c r="A35" s="10">
        <v>30</v>
      </c>
      <c r="B35" s="11">
        <v>4137</v>
      </c>
      <c r="C35" s="53" t="s">
        <v>52</v>
      </c>
      <c r="D35" s="54" t="s">
        <v>53</v>
      </c>
      <c r="E35" s="13"/>
      <c r="F35" s="38">
        <v>1137436</v>
      </c>
    </row>
    <row r="36" spans="1:6" x14ac:dyDescent="0.2">
      <c r="A36" s="14">
        <v>31</v>
      </c>
      <c r="B36" s="11">
        <v>4137</v>
      </c>
      <c r="C36" s="53" t="s">
        <v>54</v>
      </c>
      <c r="D36" s="54" t="s">
        <v>53</v>
      </c>
      <c r="E36" s="13"/>
      <c r="F36" s="38">
        <v>280</v>
      </c>
    </row>
    <row r="37" spans="1:6" x14ac:dyDescent="0.2">
      <c r="A37" s="10">
        <v>32</v>
      </c>
      <c r="B37" s="11">
        <v>4137</v>
      </c>
      <c r="C37" s="16" t="s">
        <v>55</v>
      </c>
      <c r="D37" s="54" t="s">
        <v>53</v>
      </c>
      <c r="E37" s="13">
        <v>10618</v>
      </c>
      <c r="F37" s="38"/>
    </row>
    <row r="38" spans="1:6" ht="13.5" thickBot="1" x14ac:dyDescent="0.25">
      <c r="A38" s="14">
        <v>33</v>
      </c>
      <c r="B38" s="32" t="s">
        <v>56</v>
      </c>
      <c r="C38" s="33" t="s">
        <v>57</v>
      </c>
      <c r="D38" s="35">
        <f>SUM(D31:D37)</f>
        <v>1560329</v>
      </c>
      <c r="E38" s="35">
        <f>SUM(E31:E37)</f>
        <v>850004</v>
      </c>
      <c r="F38" s="35">
        <f>SUM(F31:F37)</f>
        <v>1858659</v>
      </c>
    </row>
    <row r="39" spans="1:6" ht="13.5" thickBot="1" x14ac:dyDescent="0.25">
      <c r="A39" s="55">
        <v>34</v>
      </c>
      <c r="B39" s="56" t="s">
        <v>58</v>
      </c>
      <c r="C39" s="57" t="s">
        <v>59</v>
      </c>
      <c r="D39" s="58">
        <f>+D30+D38</f>
        <v>11201656</v>
      </c>
      <c r="E39" s="58">
        <f>+E30+E38</f>
        <v>10174044</v>
      </c>
      <c r="F39" s="58">
        <f>+F30+F38</f>
        <v>2175946</v>
      </c>
    </row>
    <row r="40" spans="1:6" ht="13.5" thickBot="1" x14ac:dyDescent="0.25">
      <c r="A40" s="59"/>
      <c r="B40" s="60"/>
      <c r="C40" s="61"/>
      <c r="D40" s="61"/>
      <c r="E40" s="61"/>
      <c r="F40" s="61"/>
    </row>
    <row r="41" spans="1:6" ht="13.5" thickBot="1" x14ac:dyDescent="0.25">
      <c r="A41" s="4"/>
      <c r="B41" s="5" t="s">
        <v>1</v>
      </c>
      <c r="C41" s="428" t="s">
        <v>60</v>
      </c>
      <c r="D41" s="425" t="str">
        <f>$D$3</f>
        <v>SCHVÁLENÝ ROZPOČET 2016</v>
      </c>
      <c r="E41" s="426"/>
      <c r="F41" s="427"/>
    </row>
    <row r="42" spans="1:6" x14ac:dyDescent="0.2">
      <c r="A42" s="6" t="s">
        <v>3</v>
      </c>
      <c r="B42" s="7" t="s">
        <v>4</v>
      </c>
      <c r="C42" s="429"/>
      <c r="D42" s="431" t="s">
        <v>128</v>
      </c>
      <c r="E42" s="431" t="s">
        <v>7</v>
      </c>
      <c r="F42" s="431" t="s">
        <v>8</v>
      </c>
    </row>
    <row r="43" spans="1:6" ht="13.5" thickBot="1" x14ac:dyDescent="0.25">
      <c r="A43" s="8"/>
      <c r="B43" s="9" t="s">
        <v>6</v>
      </c>
      <c r="C43" s="430"/>
      <c r="D43" s="432"/>
      <c r="E43" s="432"/>
      <c r="F43" s="432"/>
    </row>
    <row r="44" spans="1:6" x14ac:dyDescent="0.2">
      <c r="A44" s="62">
        <v>1</v>
      </c>
      <c r="B44" s="63" t="s">
        <v>61</v>
      </c>
      <c r="C44" s="64" t="s">
        <v>62</v>
      </c>
      <c r="D44" s="65">
        <f t="shared" ref="D44:D51" si="3">+E44+F44</f>
        <v>1014783</v>
      </c>
      <c r="E44" s="66">
        <v>635106</v>
      </c>
      <c r="F44" s="67">
        <v>379677</v>
      </c>
    </row>
    <row r="45" spans="1:6" x14ac:dyDescent="0.2">
      <c r="A45" s="14">
        <v>2</v>
      </c>
      <c r="B45" s="25" t="s">
        <v>63</v>
      </c>
      <c r="C45" s="26" t="s">
        <v>64</v>
      </c>
      <c r="D45" s="65">
        <f t="shared" si="3"/>
        <v>110506</v>
      </c>
      <c r="E45" s="18">
        <v>22789</v>
      </c>
      <c r="F45" s="24">
        <v>87717</v>
      </c>
    </row>
    <row r="46" spans="1:6" x14ac:dyDescent="0.2">
      <c r="A46" s="68">
        <v>3</v>
      </c>
      <c r="B46" s="69" t="s">
        <v>65</v>
      </c>
      <c r="C46" s="53" t="s">
        <v>66</v>
      </c>
      <c r="D46" s="65">
        <f t="shared" si="3"/>
        <v>154218</v>
      </c>
      <c r="E46" s="70">
        <v>144200</v>
      </c>
      <c r="F46" s="67">
        <v>10018</v>
      </c>
    </row>
    <row r="47" spans="1:6" x14ac:dyDescent="0.2">
      <c r="A47" s="14">
        <v>4</v>
      </c>
      <c r="B47" s="29" t="s">
        <v>67</v>
      </c>
      <c r="C47" s="16" t="s">
        <v>68</v>
      </c>
      <c r="D47" s="65">
        <f t="shared" si="3"/>
        <v>1626673</v>
      </c>
      <c r="E47" s="18">
        <v>1228632</v>
      </c>
      <c r="F47" s="24">
        <v>398041</v>
      </c>
    </row>
    <row r="48" spans="1:6" x14ac:dyDescent="0.2">
      <c r="A48" s="68">
        <v>5</v>
      </c>
      <c r="B48" s="29">
        <v>5171</v>
      </c>
      <c r="C48" s="16" t="s">
        <v>69</v>
      </c>
      <c r="D48" s="65">
        <f t="shared" si="3"/>
        <v>620222</v>
      </c>
      <c r="E48" s="18">
        <v>483916</v>
      </c>
      <c r="F48" s="24">
        <v>136306</v>
      </c>
    </row>
    <row r="49" spans="1:6" x14ac:dyDescent="0.2">
      <c r="A49" s="14">
        <v>6</v>
      </c>
      <c r="B49" s="69">
        <v>5213</v>
      </c>
      <c r="C49" s="53" t="s">
        <v>70</v>
      </c>
      <c r="D49" s="65">
        <f t="shared" si="3"/>
        <v>1943100</v>
      </c>
      <c r="E49" s="71">
        <v>1943100</v>
      </c>
      <c r="F49" s="72"/>
    </row>
    <row r="50" spans="1:6" x14ac:dyDescent="0.2">
      <c r="A50" s="68">
        <v>7</v>
      </c>
      <c r="B50" s="69">
        <v>5213</v>
      </c>
      <c r="C50" s="73" t="s">
        <v>71</v>
      </c>
      <c r="D50" s="65">
        <f t="shared" si="3"/>
        <v>57687</v>
      </c>
      <c r="E50" s="30">
        <f>1999407-E49</f>
        <v>56307</v>
      </c>
      <c r="F50" s="31">
        <v>1380</v>
      </c>
    </row>
    <row r="51" spans="1:6" x14ac:dyDescent="0.2">
      <c r="A51" s="14">
        <v>8</v>
      </c>
      <c r="B51" s="69" t="s">
        <v>72</v>
      </c>
      <c r="C51" s="53" t="s">
        <v>73</v>
      </c>
      <c r="D51" s="17">
        <f t="shared" si="3"/>
        <v>539083</v>
      </c>
      <c r="E51" s="30">
        <v>525696</v>
      </c>
      <c r="F51" s="31">
        <v>13387</v>
      </c>
    </row>
    <row r="52" spans="1:6" x14ac:dyDescent="0.2">
      <c r="A52" s="68">
        <v>9</v>
      </c>
      <c r="B52" s="74">
        <v>5331</v>
      </c>
      <c r="C52" s="53" t="s">
        <v>74</v>
      </c>
      <c r="D52" s="17">
        <f>+E52+F52</f>
        <v>1782326</v>
      </c>
      <c r="E52" s="30">
        <v>1390772</v>
      </c>
      <c r="F52" s="31">
        <v>391554</v>
      </c>
    </row>
    <row r="53" spans="1:6" x14ac:dyDescent="0.2">
      <c r="A53" s="14">
        <v>10</v>
      </c>
      <c r="B53" s="69" t="s">
        <v>75</v>
      </c>
      <c r="C53" s="53" t="s">
        <v>76</v>
      </c>
      <c r="D53" s="17">
        <f>+E53+F53</f>
        <v>12302</v>
      </c>
      <c r="E53" s="30">
        <f>1120+10827</f>
        <v>11947</v>
      </c>
      <c r="F53" s="31">
        <v>355</v>
      </c>
    </row>
    <row r="54" spans="1:6" x14ac:dyDescent="0.2">
      <c r="A54" s="68">
        <v>11</v>
      </c>
      <c r="B54" s="69">
        <v>5347</v>
      </c>
      <c r="C54" s="53" t="s">
        <v>52</v>
      </c>
      <c r="D54" s="54" t="s">
        <v>53</v>
      </c>
      <c r="E54" s="30">
        <v>1137436</v>
      </c>
      <c r="F54" s="31"/>
    </row>
    <row r="55" spans="1:6" x14ac:dyDescent="0.2">
      <c r="A55" s="14">
        <v>12</v>
      </c>
      <c r="B55" s="69">
        <v>5347</v>
      </c>
      <c r="C55" s="53" t="s">
        <v>54</v>
      </c>
      <c r="D55" s="54" t="s">
        <v>53</v>
      </c>
      <c r="E55" s="30"/>
      <c r="F55" s="31">
        <v>280</v>
      </c>
    </row>
    <row r="56" spans="1:6" x14ac:dyDescent="0.2">
      <c r="A56" s="68">
        <v>13</v>
      </c>
      <c r="B56" s="69">
        <v>5347</v>
      </c>
      <c r="C56" s="53" t="s">
        <v>55</v>
      </c>
      <c r="D56" s="54" t="s">
        <v>53</v>
      </c>
      <c r="E56" s="30"/>
      <c r="F56" s="31">
        <v>10618</v>
      </c>
    </row>
    <row r="57" spans="1:6" x14ac:dyDescent="0.2">
      <c r="A57" s="14">
        <v>14</v>
      </c>
      <c r="B57" s="69">
        <v>5362</v>
      </c>
      <c r="C57" s="53" t="s">
        <v>17</v>
      </c>
      <c r="D57" s="17">
        <f>+E57+F57</f>
        <v>361398</v>
      </c>
      <c r="E57" s="30">
        <v>350000</v>
      </c>
      <c r="F57" s="31">
        <v>11398</v>
      </c>
    </row>
    <row r="58" spans="1:6" x14ac:dyDescent="0.2">
      <c r="A58" s="68">
        <v>15</v>
      </c>
      <c r="B58" s="69">
        <v>5901</v>
      </c>
      <c r="C58" s="75" t="s">
        <v>77</v>
      </c>
      <c r="D58" s="17">
        <f>+E58+F58</f>
        <v>66529</v>
      </c>
      <c r="E58" s="18">
        <v>47873</v>
      </c>
      <c r="F58" s="31">
        <v>18656</v>
      </c>
    </row>
    <row r="59" spans="1:6" x14ac:dyDescent="0.2">
      <c r="A59" s="14">
        <v>16</v>
      </c>
      <c r="B59" s="76" t="s">
        <v>78</v>
      </c>
      <c r="C59" s="75" t="s">
        <v>79</v>
      </c>
      <c r="D59" s="13">
        <f>+E59+F59</f>
        <v>1157258</v>
      </c>
      <c r="E59" s="30">
        <f>8832938-SUM(E44:E58)</f>
        <v>855164</v>
      </c>
      <c r="F59" s="31">
        <f>1761481-F44-F45-F46-F47-F48-F49-F50-F51-F52-F53-F54-F55-F56-F57-F58</f>
        <v>302094</v>
      </c>
    </row>
    <row r="60" spans="1:6" ht="13.5" thickBot="1" x14ac:dyDescent="0.25">
      <c r="A60" s="68">
        <v>17</v>
      </c>
      <c r="B60" s="32" t="s">
        <v>80</v>
      </c>
      <c r="C60" s="77" t="s">
        <v>81</v>
      </c>
      <c r="D60" s="35">
        <f>SUM(D44:D59)</f>
        <v>9446085</v>
      </c>
      <c r="E60" s="35">
        <f>SUM(E44:E59)</f>
        <v>8832938</v>
      </c>
      <c r="F60" s="35">
        <f>SUM(F44:F59)</f>
        <v>1761481</v>
      </c>
    </row>
    <row r="61" spans="1:6" x14ac:dyDescent="0.2">
      <c r="A61" s="14">
        <v>18</v>
      </c>
      <c r="B61" s="78">
        <v>6351</v>
      </c>
      <c r="C61" s="79" t="s">
        <v>82</v>
      </c>
      <c r="D61" s="13">
        <f>+E61+F61</f>
        <v>61119</v>
      </c>
      <c r="E61" s="18">
        <v>60119</v>
      </c>
      <c r="F61" s="18">
        <v>1000</v>
      </c>
    </row>
    <row r="62" spans="1:6" x14ac:dyDescent="0.2">
      <c r="A62" s="68">
        <v>19</v>
      </c>
      <c r="B62" s="80" t="s">
        <v>83</v>
      </c>
      <c r="C62" s="81" t="s">
        <v>84</v>
      </c>
      <c r="D62" s="13">
        <f>+E62+F62</f>
        <v>3490476</v>
      </c>
      <c r="E62" s="18">
        <f>2476188-E61</f>
        <v>2416069</v>
      </c>
      <c r="F62" s="24">
        <f>1075407-F61</f>
        <v>1074407</v>
      </c>
    </row>
    <row r="63" spans="1:6" ht="13.5" thickBot="1" x14ac:dyDescent="0.25">
      <c r="A63" s="14">
        <v>20</v>
      </c>
      <c r="B63" s="82" t="s">
        <v>85</v>
      </c>
      <c r="C63" s="83" t="s">
        <v>86</v>
      </c>
      <c r="D63" s="52">
        <f>SUM(D61:D62)</f>
        <v>3551595</v>
      </c>
      <c r="E63" s="52">
        <f>SUM(E61:E62)</f>
        <v>2476188</v>
      </c>
      <c r="F63" s="52">
        <f>SUM(F61:F62)</f>
        <v>1075407</v>
      </c>
    </row>
    <row r="64" spans="1:6" ht="13.5" thickBot="1" x14ac:dyDescent="0.25">
      <c r="A64" s="55">
        <v>21</v>
      </c>
      <c r="B64" s="56" t="s">
        <v>87</v>
      </c>
      <c r="C64" s="57" t="s">
        <v>88</v>
      </c>
      <c r="D64" s="58">
        <f>+D60+D63</f>
        <v>12997680</v>
      </c>
      <c r="E64" s="58">
        <f>+E60+E63</f>
        <v>11309126</v>
      </c>
      <c r="F64" s="58">
        <f>+F60+F63</f>
        <v>2836888</v>
      </c>
    </row>
    <row r="65" spans="1:6" ht="13.5" thickBot="1" x14ac:dyDescent="0.25">
      <c r="A65" s="59"/>
      <c r="B65" s="84"/>
      <c r="C65" s="85"/>
      <c r="D65" s="85"/>
      <c r="E65" s="85"/>
      <c r="F65" s="85"/>
    </row>
    <row r="66" spans="1:6" ht="13.5" thickBot="1" x14ac:dyDescent="0.25">
      <c r="A66" s="4"/>
      <c r="B66" s="5" t="s">
        <v>1</v>
      </c>
      <c r="C66" s="428" t="s">
        <v>89</v>
      </c>
      <c r="D66" s="425" t="str">
        <f>$D$3</f>
        <v>SCHVÁLENÝ ROZPOČET 2016</v>
      </c>
      <c r="E66" s="426"/>
      <c r="F66" s="427"/>
    </row>
    <row r="67" spans="1:6" x14ac:dyDescent="0.2">
      <c r="A67" s="6" t="s">
        <v>3</v>
      </c>
      <c r="B67" s="7" t="s">
        <v>4</v>
      </c>
      <c r="C67" s="429"/>
      <c r="D67" s="431" t="s">
        <v>128</v>
      </c>
      <c r="E67" s="431" t="s">
        <v>7</v>
      </c>
      <c r="F67" s="431" t="s">
        <v>8</v>
      </c>
    </row>
    <row r="68" spans="1:6" ht="13.5" thickBot="1" x14ac:dyDescent="0.25">
      <c r="A68" s="8"/>
      <c r="B68" s="9" t="s">
        <v>6</v>
      </c>
      <c r="C68" s="430"/>
      <c r="D68" s="432"/>
      <c r="E68" s="432"/>
      <c r="F68" s="432"/>
    </row>
    <row r="69" spans="1:6" x14ac:dyDescent="0.2">
      <c r="A69" s="14">
        <v>1</v>
      </c>
      <c r="B69" s="25">
        <v>8115</v>
      </c>
      <c r="C69" s="16" t="s">
        <v>90</v>
      </c>
      <c r="D69" s="65">
        <f>+E69+F69</f>
        <v>2152705</v>
      </c>
      <c r="E69" s="86">
        <v>1445609</v>
      </c>
      <c r="F69" s="86">
        <v>707096</v>
      </c>
    </row>
    <row r="70" spans="1:6" x14ac:dyDescent="0.2">
      <c r="A70" s="10">
        <v>2</v>
      </c>
      <c r="B70" s="15">
        <v>8124</v>
      </c>
      <c r="C70" s="16" t="s">
        <v>91</v>
      </c>
      <c r="D70" s="18">
        <f>+E70+F70</f>
        <v>-46154</v>
      </c>
      <c r="E70" s="18"/>
      <c r="F70" s="18">
        <v>-46154</v>
      </c>
    </row>
    <row r="71" spans="1:6" ht="13.5" thickBot="1" x14ac:dyDescent="0.25">
      <c r="A71" s="10">
        <v>3</v>
      </c>
      <c r="B71" s="74">
        <v>8224</v>
      </c>
      <c r="C71" s="16" t="s">
        <v>92</v>
      </c>
      <c r="D71" s="30">
        <f>+E71+F71</f>
        <v>-310527</v>
      </c>
      <c r="E71" s="30">
        <v>-310527</v>
      </c>
      <c r="F71" s="30"/>
    </row>
    <row r="72" spans="1:6" ht="13.5" thickBot="1" x14ac:dyDescent="0.25">
      <c r="A72" s="8">
        <v>4</v>
      </c>
      <c r="B72" s="87" t="s">
        <v>93</v>
      </c>
      <c r="C72" s="88" t="s">
        <v>94</v>
      </c>
      <c r="D72" s="89">
        <f>SUM(D69:D71)</f>
        <v>1796024</v>
      </c>
      <c r="E72" s="89">
        <f>SUM(E69:E71)</f>
        <v>1135082</v>
      </c>
      <c r="F72" s="89">
        <f>SUM(F69:F71)</f>
        <v>660942</v>
      </c>
    </row>
    <row r="73" spans="1:6" ht="13.5" thickBot="1" x14ac:dyDescent="0.25">
      <c r="A73" s="90"/>
      <c r="B73" s="90"/>
      <c r="C73" s="91"/>
      <c r="D73" s="91"/>
      <c r="E73" s="91"/>
      <c r="F73" s="91"/>
    </row>
    <row r="74" spans="1:6" ht="13.5" thickBot="1" x14ac:dyDescent="0.25">
      <c r="A74" s="4"/>
      <c r="B74" s="5" t="s">
        <v>6</v>
      </c>
      <c r="C74" s="428" t="s">
        <v>95</v>
      </c>
      <c r="D74" s="425" t="str">
        <f>$D$3</f>
        <v>SCHVÁLENÝ ROZPOČET 2016</v>
      </c>
      <c r="E74" s="426"/>
      <c r="F74" s="427"/>
    </row>
    <row r="75" spans="1:6" x14ac:dyDescent="0.2">
      <c r="A75" s="92" t="s">
        <v>3</v>
      </c>
      <c r="B75" s="7"/>
      <c r="C75" s="429"/>
      <c r="D75" s="431" t="s">
        <v>128</v>
      </c>
      <c r="E75" s="431" t="s">
        <v>7</v>
      </c>
      <c r="F75" s="431" t="s">
        <v>8</v>
      </c>
    </row>
    <row r="76" spans="1:6" ht="13.5" thickBot="1" x14ac:dyDescent="0.25">
      <c r="A76" s="93"/>
      <c r="B76" s="9"/>
      <c r="C76" s="430"/>
      <c r="D76" s="432"/>
      <c r="E76" s="432"/>
      <c r="F76" s="432"/>
    </row>
    <row r="77" spans="1:6" x14ac:dyDescent="0.2">
      <c r="A77" s="62">
        <v>1</v>
      </c>
      <c r="B77" s="94" t="s">
        <v>96</v>
      </c>
      <c r="C77" s="95" t="s">
        <v>97</v>
      </c>
      <c r="D77" s="96">
        <f>+D39</f>
        <v>11201656</v>
      </c>
      <c r="E77" s="96">
        <f>+E39</f>
        <v>10174044</v>
      </c>
      <c r="F77" s="96">
        <f>+F39</f>
        <v>2175946</v>
      </c>
    </row>
    <row r="78" spans="1:6" x14ac:dyDescent="0.2">
      <c r="A78" s="10">
        <v>2</v>
      </c>
      <c r="B78" s="97" t="s">
        <v>98</v>
      </c>
      <c r="C78" s="98" t="s">
        <v>99</v>
      </c>
      <c r="D78" s="99">
        <f>+D64</f>
        <v>12997680</v>
      </c>
      <c r="E78" s="99">
        <f>+E64</f>
        <v>11309126</v>
      </c>
      <c r="F78" s="99">
        <f>+F64</f>
        <v>2836888</v>
      </c>
    </row>
    <row r="79" spans="1:6" ht="13.5" thickBot="1" x14ac:dyDescent="0.25">
      <c r="A79" s="55">
        <v>3</v>
      </c>
      <c r="B79" s="100"/>
      <c r="C79" s="101" t="s">
        <v>100</v>
      </c>
      <c r="D79" s="102">
        <f>+D77-D78</f>
        <v>-1796024</v>
      </c>
      <c r="E79" s="102">
        <f>+E77-E78</f>
        <v>-1135082</v>
      </c>
      <c r="F79" s="102">
        <f>+F77-F78</f>
        <v>-660942</v>
      </c>
    </row>
    <row r="80" spans="1:6" ht="13.5" thickBot="1" x14ac:dyDescent="0.25">
      <c r="A80" s="103">
        <v>4</v>
      </c>
      <c r="B80" s="104" t="s">
        <v>93</v>
      </c>
      <c r="C80" s="105" t="s">
        <v>101</v>
      </c>
      <c r="D80" s="106">
        <f>+D72</f>
        <v>1796024</v>
      </c>
      <c r="E80" s="106">
        <f>+E72</f>
        <v>1135082</v>
      </c>
      <c r="F80" s="106">
        <f>+F72</f>
        <v>660942</v>
      </c>
    </row>
    <row r="81" spans="1:6" x14ac:dyDescent="0.2">
      <c r="A81" s="90"/>
      <c r="B81" s="90"/>
      <c r="C81" s="91"/>
      <c r="D81" s="91"/>
      <c r="E81" s="3"/>
      <c r="F81" s="3"/>
    </row>
    <row r="82" spans="1:6" x14ac:dyDescent="0.2">
      <c r="A82" s="107" t="s">
        <v>53</v>
      </c>
      <c r="B82" s="90" t="s">
        <v>102</v>
      </c>
      <c r="C82" s="91"/>
      <c r="D82" s="91"/>
      <c r="E82" s="3"/>
      <c r="F82" s="3"/>
    </row>
  </sheetData>
  <mergeCells count="21">
    <mergeCell ref="A1:F1"/>
    <mergeCell ref="D4:D5"/>
    <mergeCell ref="E4:E5"/>
    <mergeCell ref="F4:F5"/>
    <mergeCell ref="D42:D43"/>
    <mergeCell ref="E42:E43"/>
    <mergeCell ref="F42:F43"/>
    <mergeCell ref="D3:F3"/>
    <mergeCell ref="D41:F41"/>
    <mergeCell ref="D66:F66"/>
    <mergeCell ref="D74:F74"/>
    <mergeCell ref="C3:C5"/>
    <mergeCell ref="C41:C43"/>
    <mergeCell ref="C66:C68"/>
    <mergeCell ref="C74:C76"/>
    <mergeCell ref="D67:D68"/>
    <mergeCell ref="E67:E68"/>
    <mergeCell ref="F67:F68"/>
    <mergeCell ref="D75:D76"/>
    <mergeCell ref="E75:E76"/>
    <mergeCell ref="F75:F76"/>
  </mergeCells>
  <printOptions horizontalCentered="1"/>
  <pageMargins left="0.70866141732283472" right="0.70866141732283472" top="0.39370078740157483" bottom="0.23622047244094491" header="0.23622047244094491" footer="0.15748031496062992"/>
  <pageSetup paperSize="9" scale="72" orientation="portrait" r:id="rId1"/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5"/>
  <sheetViews>
    <sheetView showZeros="0" zoomScaleNormal="100" workbookViewId="0">
      <selection activeCell="B36" sqref="B36"/>
    </sheetView>
  </sheetViews>
  <sheetFormatPr defaultRowHeight="12.75" x14ac:dyDescent="0.2"/>
  <cols>
    <col min="1" max="1" width="8" style="108" customWidth="1"/>
    <col min="2" max="2" width="49.7109375" style="108" customWidth="1"/>
    <col min="3" max="4" width="15.28515625" style="108" customWidth="1"/>
    <col min="5" max="16384" width="9.140625" style="108"/>
  </cols>
  <sheetData>
    <row r="1" spans="1:4" ht="18.75" x14ac:dyDescent="0.3">
      <c r="A1" s="436" t="s">
        <v>127</v>
      </c>
      <c r="B1" s="436"/>
      <c r="C1" s="436"/>
      <c r="D1" s="436"/>
    </row>
    <row r="2" spans="1:4" x14ac:dyDescent="0.2">
      <c r="A2" s="438"/>
      <c r="B2" s="438"/>
      <c r="C2" s="438"/>
      <c r="D2" s="438"/>
    </row>
    <row r="3" spans="1:4" ht="15" x14ac:dyDescent="0.25">
      <c r="A3" s="437" t="s">
        <v>103</v>
      </c>
      <c r="B3" s="437"/>
      <c r="C3" s="437"/>
      <c r="D3" s="437"/>
    </row>
    <row r="5" spans="1:4" x14ac:dyDescent="0.2">
      <c r="A5" s="438" t="s">
        <v>102</v>
      </c>
      <c r="B5" s="438"/>
      <c r="C5" s="438"/>
      <c r="D5" s="438"/>
    </row>
    <row r="7" spans="1:4" x14ac:dyDescent="0.2">
      <c r="D7" s="110" t="s">
        <v>104</v>
      </c>
    </row>
    <row r="8" spans="1:4" x14ac:dyDescent="0.2">
      <c r="A8" s="112"/>
      <c r="B8" s="118"/>
      <c r="C8" s="439" t="s">
        <v>105</v>
      </c>
      <c r="D8" s="440"/>
    </row>
    <row r="9" spans="1:4" x14ac:dyDescent="0.2">
      <c r="A9" s="113" t="s">
        <v>1</v>
      </c>
      <c r="B9" s="119" t="s">
        <v>106</v>
      </c>
      <c r="C9" s="122" t="s">
        <v>107</v>
      </c>
      <c r="D9" s="122" t="s">
        <v>107</v>
      </c>
    </row>
    <row r="10" spans="1:4" x14ac:dyDescent="0.2">
      <c r="A10" s="120"/>
      <c r="B10" s="121"/>
      <c r="C10" s="123" t="s">
        <v>108</v>
      </c>
      <c r="D10" s="123" t="s">
        <v>109</v>
      </c>
    </row>
    <row r="11" spans="1:4" x14ac:dyDescent="0.2">
      <c r="A11" s="114"/>
      <c r="B11" s="124"/>
      <c r="C11" s="126"/>
      <c r="D11" s="126"/>
    </row>
    <row r="12" spans="1:4" x14ac:dyDescent="0.2">
      <c r="A12" s="115"/>
      <c r="B12" s="125" t="s">
        <v>5</v>
      </c>
      <c r="C12" s="127"/>
      <c r="D12" s="127"/>
    </row>
    <row r="13" spans="1:4" x14ac:dyDescent="0.2">
      <c r="A13" s="116">
        <v>4137</v>
      </c>
      <c r="B13" s="124" t="s">
        <v>110</v>
      </c>
      <c r="C13" s="127">
        <f>C30</f>
        <v>10618</v>
      </c>
      <c r="D13" s="127"/>
    </row>
    <row r="14" spans="1:4" x14ac:dyDescent="0.2">
      <c r="A14" s="116">
        <v>4137</v>
      </c>
      <c r="B14" s="124" t="s">
        <v>111</v>
      </c>
      <c r="C14" s="127">
        <f>C46</f>
        <v>1137436</v>
      </c>
      <c r="D14" s="127">
        <f>D46</f>
        <v>280</v>
      </c>
    </row>
    <row r="15" spans="1:4" x14ac:dyDescent="0.2">
      <c r="A15" s="129"/>
      <c r="B15" s="131" t="s">
        <v>97</v>
      </c>
      <c r="C15" s="133">
        <f>SUM(C13:C14)</f>
        <v>1148054</v>
      </c>
      <c r="D15" s="130">
        <f>SUM(D11:D14)</f>
        <v>280</v>
      </c>
    </row>
    <row r="16" spans="1:4" x14ac:dyDescent="0.2">
      <c r="A16" s="116"/>
      <c r="B16" s="124"/>
      <c r="C16" s="127"/>
      <c r="D16" s="126"/>
    </row>
    <row r="17" spans="1:4" x14ac:dyDescent="0.2">
      <c r="A17" s="117"/>
      <c r="B17" s="125" t="s">
        <v>60</v>
      </c>
      <c r="C17" s="127"/>
      <c r="D17" s="127"/>
    </row>
    <row r="18" spans="1:4" x14ac:dyDescent="0.2">
      <c r="A18" s="116">
        <v>5347</v>
      </c>
      <c r="B18" s="132" t="s">
        <v>112</v>
      </c>
      <c r="C18" s="127">
        <f>C34</f>
        <v>1137436</v>
      </c>
      <c r="D18" s="127">
        <f>#REF!</f>
        <v>280</v>
      </c>
    </row>
    <row r="19" spans="1:4" x14ac:dyDescent="0.2">
      <c r="A19" s="116">
        <v>5347</v>
      </c>
      <c r="B19" s="132" t="s">
        <v>113</v>
      </c>
      <c r="C19" s="127">
        <f>C51</f>
        <v>10618</v>
      </c>
      <c r="D19" s="127"/>
    </row>
    <row r="20" spans="1:4" x14ac:dyDescent="0.2">
      <c r="A20" s="129"/>
      <c r="B20" s="131" t="s">
        <v>99</v>
      </c>
      <c r="C20" s="133">
        <f>SUM(C16:C19)</f>
        <v>1148054</v>
      </c>
      <c r="D20" s="130">
        <f>SUM(D16:D19)</f>
        <v>280</v>
      </c>
    </row>
    <row r="21" spans="1:4" x14ac:dyDescent="0.2">
      <c r="A21" s="129"/>
      <c r="B21" s="131" t="s">
        <v>114</v>
      </c>
      <c r="C21" s="133">
        <f>C15-C20</f>
        <v>0</v>
      </c>
      <c r="D21" s="130">
        <f>D15-D20</f>
        <v>0</v>
      </c>
    </row>
    <row r="22" spans="1:4" x14ac:dyDescent="0.2">
      <c r="B22" s="108" t="s">
        <v>115</v>
      </c>
    </row>
    <row r="24" spans="1:4" x14ac:dyDescent="0.2">
      <c r="C24" s="110" t="s">
        <v>104</v>
      </c>
    </row>
    <row r="25" spans="1:4" x14ac:dyDescent="0.2">
      <c r="A25" s="112"/>
      <c r="B25" s="138"/>
      <c r="C25" s="136" t="s">
        <v>116</v>
      </c>
    </row>
    <row r="26" spans="1:4" x14ac:dyDescent="0.2">
      <c r="A26" s="113" t="s">
        <v>1</v>
      </c>
      <c r="B26" s="134" t="s">
        <v>117</v>
      </c>
      <c r="C26" s="113" t="s">
        <v>107</v>
      </c>
    </row>
    <row r="27" spans="1:4" x14ac:dyDescent="0.2">
      <c r="A27" s="120"/>
      <c r="B27" s="139"/>
      <c r="C27" s="123" t="s">
        <v>118</v>
      </c>
    </row>
    <row r="28" spans="1:4" x14ac:dyDescent="0.2">
      <c r="A28" s="112"/>
      <c r="B28" s="138"/>
      <c r="C28" s="126"/>
    </row>
    <row r="29" spans="1:4" x14ac:dyDescent="0.2">
      <c r="A29" s="115"/>
      <c r="B29" s="125" t="s">
        <v>5</v>
      </c>
      <c r="C29" s="127"/>
    </row>
    <row r="30" spans="1:4" x14ac:dyDescent="0.2">
      <c r="A30" s="120">
        <v>4137</v>
      </c>
      <c r="B30" s="139" t="s">
        <v>119</v>
      </c>
      <c r="C30" s="128">
        <f>#REF!</f>
        <v>10618</v>
      </c>
    </row>
    <row r="31" spans="1:4" x14ac:dyDescent="0.2">
      <c r="A31" s="135"/>
      <c r="B31" s="140" t="s">
        <v>97</v>
      </c>
      <c r="C31" s="137">
        <f>SUM(C30:C30)</f>
        <v>10618</v>
      </c>
    </row>
    <row r="32" spans="1:4" x14ac:dyDescent="0.2">
      <c r="A32" s="114"/>
      <c r="B32" s="124"/>
      <c r="C32" s="127"/>
    </row>
    <row r="33" spans="1:4" x14ac:dyDescent="0.2">
      <c r="A33" s="115"/>
      <c r="B33" s="125" t="s">
        <v>60</v>
      </c>
      <c r="C33" s="127"/>
    </row>
    <row r="34" spans="1:4" x14ac:dyDescent="0.2">
      <c r="A34" s="120">
        <v>5347</v>
      </c>
      <c r="B34" s="139" t="s">
        <v>120</v>
      </c>
      <c r="C34" s="128">
        <f>#REF!</f>
        <v>1137436</v>
      </c>
    </row>
    <row r="35" spans="1:4" x14ac:dyDescent="0.2">
      <c r="A35" s="135"/>
      <c r="B35" s="140" t="s">
        <v>99</v>
      </c>
      <c r="C35" s="137">
        <f>SUM(C34:C34)</f>
        <v>1137436</v>
      </c>
    </row>
    <row r="36" spans="1:4" x14ac:dyDescent="0.2">
      <c r="A36" s="135"/>
      <c r="B36" s="140" t="s">
        <v>121</v>
      </c>
      <c r="C36" s="137">
        <f>C31-C35</f>
        <v>-1126818</v>
      </c>
    </row>
    <row r="40" spans="1:4" x14ac:dyDescent="0.2">
      <c r="D40" s="110" t="s">
        <v>104</v>
      </c>
    </row>
    <row r="41" spans="1:4" x14ac:dyDescent="0.2">
      <c r="A41" s="112"/>
      <c r="B41" s="112"/>
      <c r="C41" s="434" t="s">
        <v>105</v>
      </c>
      <c r="D41" s="435"/>
    </row>
    <row r="42" spans="1:4" x14ac:dyDescent="0.2">
      <c r="A42" s="113" t="s">
        <v>1</v>
      </c>
      <c r="B42" s="113" t="s">
        <v>122</v>
      </c>
      <c r="C42" s="136" t="s">
        <v>107</v>
      </c>
      <c r="D42" s="136" t="s">
        <v>107</v>
      </c>
    </row>
    <row r="43" spans="1:4" x14ac:dyDescent="0.2">
      <c r="A43" s="120"/>
      <c r="B43" s="120"/>
      <c r="C43" s="123" t="s">
        <v>118</v>
      </c>
      <c r="D43" s="123" t="s">
        <v>123</v>
      </c>
    </row>
    <row r="44" spans="1:4" x14ac:dyDescent="0.2">
      <c r="A44" s="114"/>
      <c r="B44" s="114"/>
      <c r="C44" s="127"/>
      <c r="D44" s="127"/>
    </row>
    <row r="45" spans="1:4" x14ac:dyDescent="0.2">
      <c r="A45" s="115"/>
      <c r="B45" s="115" t="s">
        <v>5</v>
      </c>
      <c r="C45" s="127"/>
      <c r="D45" s="127"/>
    </row>
    <row r="46" spans="1:4" x14ac:dyDescent="0.2">
      <c r="A46" s="120">
        <v>4137</v>
      </c>
      <c r="B46" s="120" t="s">
        <v>124</v>
      </c>
      <c r="C46" s="128">
        <f>#REF!</f>
        <v>1137436</v>
      </c>
      <c r="D46" s="128">
        <f>#REF!</f>
        <v>280</v>
      </c>
    </row>
    <row r="47" spans="1:4" x14ac:dyDescent="0.2">
      <c r="A47" s="135"/>
      <c r="B47" s="135" t="s">
        <v>97</v>
      </c>
      <c r="C47" s="137">
        <f>SUM(C46:C46)</f>
        <v>1137436</v>
      </c>
      <c r="D47" s="137">
        <f>SUM(D46:D46)</f>
        <v>280</v>
      </c>
    </row>
    <row r="48" spans="1:4" x14ac:dyDescent="0.2">
      <c r="A48" s="114"/>
      <c r="B48" s="114"/>
      <c r="C48" s="127"/>
      <c r="D48" s="127"/>
    </row>
    <row r="49" spans="1:4" x14ac:dyDescent="0.2">
      <c r="A49" s="115"/>
      <c r="B49" s="115" t="s">
        <v>60</v>
      </c>
      <c r="C49" s="127"/>
      <c r="D49" s="127"/>
    </row>
    <row r="50" spans="1:4" x14ac:dyDescent="0.2">
      <c r="A50" s="114">
        <v>5347</v>
      </c>
      <c r="B50" s="114" t="s">
        <v>125</v>
      </c>
      <c r="C50" s="127"/>
      <c r="D50" s="127">
        <f>#REF!</f>
        <v>280</v>
      </c>
    </row>
    <row r="51" spans="1:4" x14ac:dyDescent="0.2">
      <c r="A51" s="120">
        <v>5347</v>
      </c>
      <c r="B51" s="120" t="s">
        <v>126</v>
      </c>
      <c r="C51" s="128">
        <f>#REF!</f>
        <v>10618</v>
      </c>
      <c r="D51" s="128"/>
    </row>
    <row r="52" spans="1:4" x14ac:dyDescent="0.2">
      <c r="A52" s="135"/>
      <c r="B52" s="135" t="s">
        <v>99</v>
      </c>
      <c r="C52" s="137">
        <f>SUM(C50:C51)</f>
        <v>10618</v>
      </c>
      <c r="D52" s="137">
        <f>SUM(D50:D51)</f>
        <v>280</v>
      </c>
    </row>
    <row r="53" spans="1:4" x14ac:dyDescent="0.2">
      <c r="A53" s="135"/>
      <c r="B53" s="135" t="s">
        <v>121</v>
      </c>
      <c r="C53" s="137">
        <f>C47-C52</f>
        <v>1126818</v>
      </c>
      <c r="D53" s="137">
        <f>D47-D52</f>
        <v>0</v>
      </c>
    </row>
    <row r="55" spans="1:4" x14ac:dyDescent="0.2">
      <c r="C55" s="111"/>
    </row>
  </sheetData>
  <mergeCells count="6">
    <mergeCell ref="C41:D41"/>
    <mergeCell ref="A1:D1"/>
    <mergeCell ref="A3:D3"/>
    <mergeCell ref="A2:D2"/>
    <mergeCell ref="A5:D5"/>
    <mergeCell ref="C8:D8"/>
  </mergeCells>
  <printOptions horizontalCentered="1"/>
  <pageMargins left="0.78740157480314965" right="0.78740157480314965" top="0.86614173228346458" bottom="0.7480314960629921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zoomScaleNormal="100" zoomScaleSheetLayoutView="100" workbookViewId="0">
      <selection activeCell="M1" sqref="M1:N1048576"/>
    </sheetView>
  </sheetViews>
  <sheetFormatPr defaultRowHeight="12.75" x14ac:dyDescent="0.2"/>
  <cols>
    <col min="1" max="1" width="8.28515625" style="108" customWidth="1"/>
    <col min="2" max="2" width="49.28515625" style="108" customWidth="1"/>
    <col min="3" max="3" width="15.85546875" style="108" customWidth="1"/>
    <col min="4" max="5" width="14.7109375" style="108" customWidth="1"/>
    <col min="6" max="6" width="15.42578125" style="108" customWidth="1"/>
    <col min="7" max="7" width="13.42578125" style="108" customWidth="1"/>
    <col min="8" max="8" width="14" style="108" customWidth="1"/>
    <col min="9" max="12" width="9.140625" style="108"/>
    <col min="13" max="13" width="21.42578125" style="486" bestFit="1" customWidth="1"/>
    <col min="14" max="14" width="9.140625" style="486"/>
    <col min="15" max="16384" width="9.140625" style="108"/>
  </cols>
  <sheetData>
    <row r="1" spans="1:14" ht="18.75" x14ac:dyDescent="0.3">
      <c r="A1" s="436" t="s">
        <v>447</v>
      </c>
      <c r="B1" s="436"/>
      <c r="C1" s="436"/>
      <c r="D1" s="436"/>
      <c r="E1" s="436"/>
      <c r="F1" s="436"/>
      <c r="G1" s="436"/>
      <c r="H1" s="436"/>
    </row>
    <row r="2" spans="1:14" x14ac:dyDescent="0.2">
      <c r="A2" s="141"/>
      <c r="B2" s="109"/>
      <c r="C2" s="109"/>
      <c r="F2" s="124"/>
    </row>
    <row r="3" spans="1:14" ht="13.5" thickBot="1" x14ac:dyDescent="0.25">
      <c r="F3" s="124"/>
    </row>
    <row r="4" spans="1:14" ht="26.25" thickBot="1" x14ac:dyDescent="0.25">
      <c r="A4" s="166" t="s">
        <v>129</v>
      </c>
      <c r="B4" s="142" t="s">
        <v>130</v>
      </c>
      <c r="C4" s="143" t="s">
        <v>128</v>
      </c>
      <c r="D4" s="144" t="s">
        <v>7</v>
      </c>
      <c r="E4" s="145" t="s">
        <v>8</v>
      </c>
      <c r="F4" s="125"/>
      <c r="M4" s="487" t="s">
        <v>436</v>
      </c>
      <c r="N4" s="487" t="s">
        <v>437</v>
      </c>
    </row>
    <row r="5" spans="1:14" ht="15" x14ac:dyDescent="0.25">
      <c r="A5" s="177">
        <v>1</v>
      </c>
      <c r="B5" s="178" t="s">
        <v>131</v>
      </c>
      <c r="C5" s="179">
        <f>+'Daňové a Transfery'!E38</f>
        <v>8083453</v>
      </c>
      <c r="D5" s="180">
        <f>+'Daňové a Transfery'!F38</f>
        <v>7908019</v>
      </c>
      <c r="E5" s="181">
        <f>+'Daňové a Transfery'!G38</f>
        <v>175434</v>
      </c>
      <c r="F5" s="150"/>
      <c r="G5" s="111"/>
      <c r="M5" s="486" t="s">
        <v>131</v>
      </c>
      <c r="N5" s="488">
        <f>C5/1000</f>
        <v>8083.4530000000004</v>
      </c>
    </row>
    <row r="6" spans="1:14" ht="15" x14ac:dyDescent="0.25">
      <c r="A6" s="182">
        <v>2</v>
      </c>
      <c r="B6" s="183" t="s">
        <v>132</v>
      </c>
      <c r="C6" s="184">
        <f>+'N a K'!E113</f>
        <v>763089</v>
      </c>
      <c r="D6" s="185">
        <f>+D31</f>
        <v>621241</v>
      </c>
      <c r="E6" s="186">
        <f>+'N a K'!G113</f>
        <v>141848</v>
      </c>
      <c r="F6" s="150"/>
      <c r="G6" s="111"/>
      <c r="M6" s="486" t="s">
        <v>132</v>
      </c>
      <c r="N6" s="488">
        <f t="shared" ref="N6:N8" si="0">C6/1000</f>
        <v>763.08900000000006</v>
      </c>
    </row>
    <row r="7" spans="1:14" ht="15" x14ac:dyDescent="0.25">
      <c r="A7" s="182">
        <v>3</v>
      </c>
      <c r="B7" s="183" t="s">
        <v>133</v>
      </c>
      <c r="C7" s="184">
        <f>+'N a K'!H113</f>
        <v>794785</v>
      </c>
      <c r="D7" s="185">
        <f>+G31</f>
        <v>794780</v>
      </c>
      <c r="E7" s="186">
        <f>+'N a K'!J113</f>
        <v>5</v>
      </c>
      <c r="F7" s="150"/>
      <c r="G7" s="111"/>
      <c r="M7" s="486" t="s">
        <v>133</v>
      </c>
      <c r="N7" s="488">
        <f t="shared" si="0"/>
        <v>794.78499999999997</v>
      </c>
    </row>
    <row r="8" spans="1:14" ht="15.75" thickBot="1" x14ac:dyDescent="0.3">
      <c r="A8" s="187">
        <v>4</v>
      </c>
      <c r="B8" s="188" t="s">
        <v>134</v>
      </c>
      <c r="C8" s="189">
        <f>+'Daňové a Transfery'!E57</f>
        <v>1560329</v>
      </c>
      <c r="D8" s="190">
        <f>+'Daňové a Transfery'!F57</f>
        <v>850004</v>
      </c>
      <c r="E8" s="191">
        <f>+'Daňové a Transfery'!G57</f>
        <v>1858659</v>
      </c>
      <c r="F8" s="150"/>
      <c r="G8" s="111"/>
      <c r="M8" s="486" t="s">
        <v>435</v>
      </c>
      <c r="N8" s="488">
        <f t="shared" si="0"/>
        <v>1560.329</v>
      </c>
    </row>
    <row r="9" spans="1:14" ht="15.75" thickBot="1" x14ac:dyDescent="0.3">
      <c r="A9" s="192"/>
      <c r="B9" s="193" t="s">
        <v>135</v>
      </c>
      <c r="C9" s="194">
        <f>SUM(C5:C8)</f>
        <v>11201656</v>
      </c>
      <c r="D9" s="195">
        <f>SUM(D5:D8)</f>
        <v>10174044</v>
      </c>
      <c r="E9" s="196">
        <f>SUM(E5:E8)</f>
        <v>2175946</v>
      </c>
      <c r="F9" s="155"/>
      <c r="G9" s="111"/>
      <c r="N9" s="488">
        <f>SUM(N5:N8)</f>
        <v>11201.656000000001</v>
      </c>
    </row>
    <row r="10" spans="1:14" x14ac:dyDescent="0.2">
      <c r="D10" s="111"/>
      <c r="F10" s="124"/>
    </row>
    <row r="11" spans="1:14" ht="13.5" thickBot="1" x14ac:dyDescent="0.25"/>
    <row r="12" spans="1:14" x14ac:dyDescent="0.2">
      <c r="A12" s="441" t="s">
        <v>136</v>
      </c>
      <c r="B12" s="443" t="s">
        <v>137</v>
      </c>
      <c r="C12" s="156" t="s">
        <v>138</v>
      </c>
      <c r="D12" s="157"/>
      <c r="E12" s="158"/>
      <c r="F12" s="156" t="s">
        <v>139</v>
      </c>
      <c r="G12" s="157"/>
      <c r="H12" s="159"/>
    </row>
    <row r="13" spans="1:14" ht="26.25" thickBot="1" x14ac:dyDescent="0.25">
      <c r="A13" s="442"/>
      <c r="B13" s="444"/>
      <c r="C13" s="160" t="s">
        <v>128</v>
      </c>
      <c r="D13" s="161" t="s">
        <v>7</v>
      </c>
      <c r="E13" s="161" t="s">
        <v>8</v>
      </c>
      <c r="F13" s="160" t="s">
        <v>128</v>
      </c>
      <c r="G13" s="161" t="s">
        <v>7</v>
      </c>
      <c r="H13" s="162" t="s">
        <v>8</v>
      </c>
    </row>
    <row r="14" spans="1:14" x14ac:dyDescent="0.2">
      <c r="A14" s="163"/>
      <c r="B14" s="146" t="s">
        <v>140</v>
      </c>
      <c r="C14" s="147">
        <f>+'N a K'!E9</f>
        <v>87130</v>
      </c>
      <c r="D14" s="148">
        <f>+'N a K'!F9</f>
        <v>86916</v>
      </c>
      <c r="E14" s="148">
        <f>+'N a K'!G9</f>
        <v>214</v>
      </c>
      <c r="F14" s="147"/>
      <c r="G14" s="148"/>
      <c r="H14" s="149"/>
    </row>
    <row r="15" spans="1:14" x14ac:dyDescent="0.2">
      <c r="A15" s="154" t="s">
        <v>141</v>
      </c>
      <c r="B15" s="151" t="s">
        <v>142</v>
      </c>
      <c r="C15" s="164">
        <f>+'N a K'!E16</f>
        <v>22027</v>
      </c>
      <c r="D15" s="152">
        <f>+'N a K'!F16</f>
        <v>9485</v>
      </c>
      <c r="E15" s="152">
        <f>+'N a K'!G16</f>
        <v>12542</v>
      </c>
      <c r="F15" s="164"/>
      <c r="G15" s="152"/>
      <c r="H15" s="153"/>
    </row>
    <row r="16" spans="1:14" x14ac:dyDescent="0.2">
      <c r="A16" s="154" t="s">
        <v>143</v>
      </c>
      <c r="B16" s="151" t="s">
        <v>144</v>
      </c>
      <c r="C16" s="164">
        <f>+'N a K'!E26</f>
        <v>5859</v>
      </c>
      <c r="D16" s="152">
        <f>+'N a K'!F26</f>
        <v>3951</v>
      </c>
      <c r="E16" s="152">
        <f>+'N a K'!G26</f>
        <v>1908</v>
      </c>
      <c r="F16" s="164"/>
      <c r="G16" s="152"/>
      <c r="H16" s="153"/>
    </row>
    <row r="17" spans="1:8" x14ac:dyDescent="0.2">
      <c r="A17" s="154" t="s">
        <v>145</v>
      </c>
      <c r="B17" s="151" t="s">
        <v>146</v>
      </c>
      <c r="C17" s="164">
        <f>+'N a K'!E30</f>
        <v>69169</v>
      </c>
      <c r="D17" s="152">
        <f>+'N a K'!F30</f>
        <v>69140</v>
      </c>
      <c r="E17" s="152">
        <f>+'N a K'!G30</f>
        <v>29</v>
      </c>
      <c r="F17" s="164"/>
      <c r="G17" s="152"/>
      <c r="H17" s="153"/>
    </row>
    <row r="18" spans="1:8" x14ac:dyDescent="0.2">
      <c r="A18" s="154" t="s">
        <v>147</v>
      </c>
      <c r="B18" s="151" t="s">
        <v>148</v>
      </c>
      <c r="C18" s="164">
        <f>+'N a K'!E33</f>
        <v>100</v>
      </c>
      <c r="D18" s="152">
        <f>+'N a K'!F33</f>
        <v>100</v>
      </c>
      <c r="E18" s="152"/>
      <c r="F18" s="164">
        <f>'N a K'!H33</f>
        <v>450000</v>
      </c>
      <c r="G18" s="152">
        <f>'N a K'!I33</f>
        <v>450000</v>
      </c>
      <c r="H18" s="153"/>
    </row>
    <row r="19" spans="1:8" x14ac:dyDescent="0.2">
      <c r="A19" s="154" t="s">
        <v>149</v>
      </c>
      <c r="B19" s="151" t="s">
        <v>150</v>
      </c>
      <c r="C19" s="164">
        <f>+'N a K'!E41</f>
        <v>14521</v>
      </c>
      <c r="D19" s="152">
        <f>+'N a K'!F41</f>
        <v>5595</v>
      </c>
      <c r="E19" s="152">
        <f>+'N a K'!G41</f>
        <v>8926</v>
      </c>
      <c r="F19" s="164"/>
      <c r="G19" s="152"/>
      <c r="H19" s="153"/>
    </row>
    <row r="20" spans="1:8" x14ac:dyDescent="0.2">
      <c r="A20" s="154" t="s">
        <v>151</v>
      </c>
      <c r="B20" s="151" t="s">
        <v>152</v>
      </c>
      <c r="C20" s="164">
        <f>+'N a K'!E54</f>
        <v>103566</v>
      </c>
      <c r="D20" s="152">
        <f>+'N a K'!F54</f>
        <v>95263</v>
      </c>
      <c r="E20" s="152">
        <f>+'N a K'!G54</f>
        <v>8303</v>
      </c>
      <c r="F20" s="164"/>
      <c r="G20" s="152"/>
      <c r="H20" s="153"/>
    </row>
    <row r="21" spans="1:8" x14ac:dyDescent="0.2">
      <c r="A21" s="154" t="s">
        <v>153</v>
      </c>
      <c r="B21" s="151" t="s">
        <v>154</v>
      </c>
      <c r="C21" s="164">
        <f>+'N a K'!E60</f>
        <v>3250</v>
      </c>
      <c r="D21" s="152">
        <f>+'N a K'!F60</f>
        <v>1117</v>
      </c>
      <c r="E21" s="152">
        <f>+'N a K'!G60</f>
        <v>2133</v>
      </c>
      <c r="F21" s="164"/>
      <c r="G21" s="152"/>
      <c r="H21" s="153"/>
    </row>
    <row r="22" spans="1:8" x14ac:dyDescent="0.2">
      <c r="A22" s="154" t="s">
        <v>155</v>
      </c>
      <c r="B22" s="151" t="s">
        <v>156</v>
      </c>
      <c r="C22" s="164">
        <f>+'N a K'!E64</f>
        <v>15590</v>
      </c>
      <c r="D22" s="152">
        <f>+'N a K'!F64</f>
        <v>10167</v>
      </c>
      <c r="E22" s="152">
        <f>+'N a K'!G64</f>
        <v>5423</v>
      </c>
      <c r="F22" s="164"/>
      <c r="G22" s="152"/>
      <c r="H22" s="153"/>
    </row>
    <row r="23" spans="1:8" x14ac:dyDescent="0.2">
      <c r="A23" s="154" t="s">
        <v>157</v>
      </c>
      <c r="B23" s="151" t="s">
        <v>158</v>
      </c>
      <c r="C23" s="164">
        <f>+'N a K'!E73</f>
        <v>228123</v>
      </c>
      <c r="D23" s="152">
        <f>+'N a K'!F73</f>
        <v>184429</v>
      </c>
      <c r="E23" s="152">
        <f>+'N a K'!G73</f>
        <v>43694</v>
      </c>
      <c r="F23" s="164">
        <f>+'N a K'!H73</f>
        <v>344585</v>
      </c>
      <c r="G23" s="152">
        <f>+'N a K'!I73</f>
        <v>344580</v>
      </c>
      <c r="H23" s="153">
        <f>'N a K'!J73</f>
        <v>5</v>
      </c>
    </row>
    <row r="24" spans="1:8" x14ac:dyDescent="0.2">
      <c r="A24" s="154" t="s">
        <v>159</v>
      </c>
      <c r="B24" s="151" t="s">
        <v>160</v>
      </c>
      <c r="C24" s="164">
        <f>+'N a K'!E79</f>
        <v>20059</v>
      </c>
      <c r="D24" s="152">
        <f>+'N a K'!F79</f>
        <v>19779</v>
      </c>
      <c r="E24" s="152">
        <f>+'N a K'!G79</f>
        <v>280</v>
      </c>
      <c r="F24" s="164"/>
      <c r="G24" s="152"/>
      <c r="H24" s="153"/>
    </row>
    <row r="25" spans="1:8" x14ac:dyDescent="0.2">
      <c r="A25" s="154" t="s">
        <v>161</v>
      </c>
      <c r="B25" s="151" t="s">
        <v>162</v>
      </c>
      <c r="C25" s="164">
        <f>+'N a K'!E90</f>
        <v>28108</v>
      </c>
      <c r="D25" s="152">
        <f>+'N a K'!F90</f>
        <v>2970</v>
      </c>
      <c r="E25" s="152">
        <f>+'N a K'!G90</f>
        <v>25138</v>
      </c>
      <c r="F25" s="164"/>
      <c r="G25" s="152"/>
      <c r="H25" s="153"/>
    </row>
    <row r="26" spans="1:8" x14ac:dyDescent="0.2">
      <c r="A26" s="154" t="s">
        <v>163</v>
      </c>
      <c r="B26" s="151" t="s">
        <v>164</v>
      </c>
      <c r="C26" s="164">
        <f>+'N a K'!E95</f>
        <v>31287</v>
      </c>
      <c r="D26" s="152">
        <f>+'N a K'!F95</f>
        <v>31152</v>
      </c>
      <c r="E26" s="152">
        <f>+'N a K'!G95</f>
        <v>135</v>
      </c>
      <c r="F26" s="164">
        <f>+'N a K'!H95</f>
        <v>200</v>
      </c>
      <c r="G26" s="152">
        <f>+'N a K'!I95</f>
        <v>200</v>
      </c>
      <c r="H26" s="153"/>
    </row>
    <row r="27" spans="1:8" x14ac:dyDescent="0.2">
      <c r="A27" s="165">
        <v>55</v>
      </c>
      <c r="B27" s="151" t="s">
        <v>165</v>
      </c>
      <c r="C27" s="164">
        <f>+'N a K'!E98</f>
        <v>153</v>
      </c>
      <c r="D27" s="152"/>
      <c r="E27" s="152">
        <f>+'N a K'!G98</f>
        <v>153</v>
      </c>
      <c r="F27" s="164"/>
      <c r="G27" s="152"/>
      <c r="H27" s="153"/>
    </row>
    <row r="28" spans="1:8" x14ac:dyDescent="0.2">
      <c r="A28" s="154" t="s">
        <v>166</v>
      </c>
      <c r="B28" s="151" t="s">
        <v>167</v>
      </c>
      <c r="C28" s="164">
        <f>+'N a K'!E103</f>
        <v>46135</v>
      </c>
      <c r="D28" s="152">
        <f>+'N a K'!F103</f>
        <v>16947</v>
      </c>
      <c r="E28" s="152">
        <f>+'N a K'!G103</f>
        <v>29188</v>
      </c>
      <c r="F28" s="164"/>
      <c r="G28" s="152"/>
      <c r="H28" s="153"/>
    </row>
    <row r="29" spans="1:8" x14ac:dyDescent="0.2">
      <c r="A29" s="154" t="s">
        <v>168</v>
      </c>
      <c r="B29" s="151" t="s">
        <v>169</v>
      </c>
      <c r="C29" s="164">
        <f>+'N a K'!E106</f>
        <v>30</v>
      </c>
      <c r="D29" s="152">
        <f>+'N a K'!F106</f>
        <v>30</v>
      </c>
      <c r="E29" s="152"/>
      <c r="F29" s="164"/>
      <c r="G29" s="152"/>
      <c r="H29" s="153"/>
    </row>
    <row r="30" spans="1:8" ht="13.5" thickBot="1" x14ac:dyDescent="0.25">
      <c r="A30" s="174" t="s">
        <v>170</v>
      </c>
      <c r="B30" s="167" t="s">
        <v>171</v>
      </c>
      <c r="C30" s="175">
        <f>+'N a K'!E109</f>
        <v>87982</v>
      </c>
      <c r="D30" s="168">
        <f>+'N a K'!F109</f>
        <v>84200</v>
      </c>
      <c r="E30" s="168">
        <f>+'N a K'!G109</f>
        <v>3782</v>
      </c>
      <c r="F30" s="175"/>
      <c r="G30" s="168"/>
      <c r="H30" s="169"/>
    </row>
    <row r="31" spans="1:8" ht="13.5" thickBot="1" x14ac:dyDescent="0.25">
      <c r="A31" s="176"/>
      <c r="B31" s="170" t="s">
        <v>135</v>
      </c>
      <c r="C31" s="171">
        <f t="shared" ref="C31:H31" si="1">SUM(C14:C30)</f>
        <v>763089</v>
      </c>
      <c r="D31" s="172">
        <f t="shared" si="1"/>
        <v>621241</v>
      </c>
      <c r="E31" s="172">
        <f t="shared" si="1"/>
        <v>141848</v>
      </c>
      <c r="F31" s="171">
        <f t="shared" si="1"/>
        <v>794785</v>
      </c>
      <c r="G31" s="172">
        <f t="shared" si="1"/>
        <v>794780</v>
      </c>
      <c r="H31" s="173">
        <f t="shared" si="1"/>
        <v>5</v>
      </c>
    </row>
    <row r="32" spans="1:8" x14ac:dyDescent="0.2">
      <c r="H32" s="111"/>
    </row>
    <row r="33" spans="1:1" x14ac:dyDescent="0.2">
      <c r="A33" s="108" t="s">
        <v>172</v>
      </c>
    </row>
  </sheetData>
  <mergeCells count="3">
    <mergeCell ref="A12:A13"/>
    <mergeCell ref="B12:B13"/>
    <mergeCell ref="A1:H1"/>
  </mergeCells>
  <printOptions horizontalCentered="1" verticalCentered="1"/>
  <pageMargins left="0.6692913385826772" right="0.6692913385826772" top="0.82677165354330717" bottom="0.43307086614173229" header="0.59055118110236227" footer="0.31496062992125984"/>
  <pageSetup paperSize="9" orientation="landscape" r:id="rId1"/>
  <headerFooter alignWithMargins="0">
    <oddHeader xml:space="preserve">&amp;R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2"/>
  <sheetViews>
    <sheetView zoomScaleNormal="100" zoomScaleSheetLayoutView="100" workbookViewId="0">
      <pane ySplit="5" topLeftCell="A6" activePane="bottomLeft" state="frozen"/>
      <selection pane="bottomLeft" activeCell="A44" sqref="A44:G44"/>
    </sheetView>
  </sheetViews>
  <sheetFormatPr defaultRowHeight="12.75" x14ac:dyDescent="0.2"/>
  <cols>
    <col min="1" max="1" width="5.42578125" style="108" customWidth="1"/>
    <col min="2" max="2" width="6" style="108" bestFit="1" customWidth="1"/>
    <col min="3" max="3" width="7.140625" style="108" customWidth="1"/>
    <col min="4" max="4" width="58.28515625" style="108" customWidth="1"/>
    <col min="5" max="5" width="13" style="108" customWidth="1"/>
    <col min="6" max="6" width="11.140625" style="108" customWidth="1"/>
    <col min="7" max="7" width="12.42578125" style="108" customWidth="1"/>
    <col min="8" max="16384" width="9.140625" style="108"/>
  </cols>
  <sheetData>
    <row r="1" spans="1:7" ht="18.75" x14ac:dyDescent="0.3">
      <c r="A1" s="436" t="s">
        <v>448</v>
      </c>
      <c r="B1" s="436"/>
      <c r="C1" s="436"/>
      <c r="D1" s="436"/>
      <c r="E1" s="436"/>
      <c r="F1" s="436"/>
      <c r="G1" s="436"/>
    </row>
    <row r="2" spans="1:7" ht="15" x14ac:dyDescent="0.2">
      <c r="A2" s="447" t="s">
        <v>429</v>
      </c>
      <c r="B2" s="447"/>
      <c r="C2" s="447"/>
      <c r="D2" s="447"/>
      <c r="E2" s="447"/>
      <c r="F2" s="447"/>
      <c r="G2" s="447"/>
    </row>
    <row r="3" spans="1:7" x14ac:dyDescent="0.2">
      <c r="G3" s="238" t="s">
        <v>428</v>
      </c>
    </row>
    <row r="4" spans="1:7" x14ac:dyDescent="0.2">
      <c r="A4" s="446" t="s">
        <v>173</v>
      </c>
      <c r="B4" s="446" t="s">
        <v>425</v>
      </c>
      <c r="C4" s="446" t="s">
        <v>174</v>
      </c>
      <c r="D4" s="445" t="s">
        <v>175</v>
      </c>
      <c r="E4" s="445" t="s">
        <v>128</v>
      </c>
      <c r="F4" s="445" t="s">
        <v>7</v>
      </c>
      <c r="G4" s="445" t="s">
        <v>8</v>
      </c>
    </row>
    <row r="5" spans="1:7" x14ac:dyDescent="0.2">
      <c r="A5" s="446"/>
      <c r="B5" s="446"/>
      <c r="C5" s="446"/>
      <c r="D5" s="445"/>
      <c r="E5" s="445"/>
      <c r="F5" s="445"/>
      <c r="G5" s="445"/>
    </row>
    <row r="6" spans="1:7" x14ac:dyDescent="0.2">
      <c r="A6" s="216"/>
      <c r="B6" s="216"/>
      <c r="C6" s="216"/>
      <c r="D6" s="217"/>
      <c r="E6" s="217"/>
      <c r="F6" s="217"/>
      <c r="G6" s="217"/>
    </row>
    <row r="7" spans="1:7" x14ac:dyDescent="0.2">
      <c r="A7" s="198">
        <v>1</v>
      </c>
      <c r="B7" s="198">
        <v>11</v>
      </c>
      <c r="C7" s="198">
        <v>1111</v>
      </c>
      <c r="D7" s="218" t="s">
        <v>176</v>
      </c>
      <c r="E7" s="219">
        <f>+F7+G7</f>
        <v>1690000</v>
      </c>
      <c r="F7" s="219">
        <v>1690000</v>
      </c>
      <c r="G7" s="219"/>
    </row>
    <row r="8" spans="1:7" x14ac:dyDescent="0.2">
      <c r="A8" s="198">
        <v>1</v>
      </c>
      <c r="B8" s="198">
        <v>11</v>
      </c>
      <c r="C8" s="198">
        <v>1112</v>
      </c>
      <c r="D8" s="218" t="s">
        <v>177</v>
      </c>
      <c r="E8" s="219">
        <f t="shared" ref="E8:E36" si="0">+F8+G8</f>
        <v>30000</v>
      </c>
      <c r="F8" s="219">
        <v>30000</v>
      </c>
      <c r="G8" s="219"/>
    </row>
    <row r="9" spans="1:7" x14ac:dyDescent="0.2">
      <c r="A9" s="198">
        <v>1</v>
      </c>
      <c r="B9" s="198">
        <v>11</v>
      </c>
      <c r="C9" s="198">
        <v>1113</v>
      </c>
      <c r="D9" s="218" t="s">
        <v>178</v>
      </c>
      <c r="E9" s="219">
        <f t="shared" si="0"/>
        <v>180000</v>
      </c>
      <c r="F9" s="219">
        <v>180000</v>
      </c>
      <c r="G9" s="219"/>
    </row>
    <row r="10" spans="1:7" x14ac:dyDescent="0.2">
      <c r="A10" s="198">
        <v>1</v>
      </c>
      <c r="B10" s="198">
        <v>11</v>
      </c>
      <c r="C10" s="198">
        <v>1121</v>
      </c>
      <c r="D10" s="218" t="s">
        <v>179</v>
      </c>
      <c r="E10" s="219">
        <f t="shared" si="0"/>
        <v>1690000</v>
      </c>
      <c r="F10" s="219">
        <v>1690000</v>
      </c>
      <c r="G10" s="219"/>
    </row>
    <row r="11" spans="1:7" x14ac:dyDescent="0.2">
      <c r="A11" s="198">
        <v>1</v>
      </c>
      <c r="B11" s="198">
        <v>11</v>
      </c>
      <c r="C11" s="198">
        <v>1122</v>
      </c>
      <c r="D11" s="218" t="s">
        <v>180</v>
      </c>
      <c r="E11" s="219">
        <f t="shared" si="0"/>
        <v>79269</v>
      </c>
      <c r="F11" s="219"/>
      <c r="G11" s="220">
        <v>79269</v>
      </c>
    </row>
    <row r="12" spans="1:7" ht="15" x14ac:dyDescent="0.2">
      <c r="A12" s="198">
        <v>1</v>
      </c>
      <c r="B12" s="198">
        <v>11</v>
      </c>
      <c r="C12" s="198">
        <v>1122</v>
      </c>
      <c r="D12" s="218" t="s">
        <v>423</v>
      </c>
      <c r="E12" s="219">
        <f t="shared" si="0"/>
        <v>361398</v>
      </c>
      <c r="F12" s="219">
        <v>350000</v>
      </c>
      <c r="G12" s="220">
        <v>11398</v>
      </c>
    </row>
    <row r="13" spans="1:7" x14ac:dyDescent="0.2">
      <c r="A13" s="221" t="s">
        <v>181</v>
      </c>
      <c r="B13" s="200"/>
      <c r="C13" s="200"/>
      <c r="D13" s="222"/>
      <c r="E13" s="223">
        <f t="shared" si="0"/>
        <v>4030667</v>
      </c>
      <c r="F13" s="223">
        <f>SUM(F7:F12)</f>
        <v>3940000</v>
      </c>
      <c r="G13" s="223">
        <f>SUM(G7:G12)</f>
        <v>90667</v>
      </c>
    </row>
    <row r="14" spans="1:7" x14ac:dyDescent="0.2">
      <c r="A14" s="224"/>
      <c r="B14" s="225"/>
      <c r="C14" s="225"/>
      <c r="D14" s="226"/>
      <c r="E14" s="227"/>
      <c r="F14" s="227"/>
      <c r="G14" s="227"/>
    </row>
    <row r="15" spans="1:7" x14ac:dyDescent="0.2">
      <c r="A15" s="198">
        <v>1</v>
      </c>
      <c r="B15" s="198">
        <v>12</v>
      </c>
      <c r="C15" s="198">
        <v>1211</v>
      </c>
      <c r="D15" s="218" t="s">
        <v>13</v>
      </c>
      <c r="E15" s="219">
        <f t="shared" si="0"/>
        <v>3380000</v>
      </c>
      <c r="F15" s="219">
        <v>3380000</v>
      </c>
      <c r="G15" s="219"/>
    </row>
    <row r="16" spans="1:7" x14ac:dyDescent="0.2">
      <c r="A16" s="221" t="s">
        <v>182</v>
      </c>
      <c r="B16" s="200"/>
      <c r="C16" s="200"/>
      <c r="D16" s="222"/>
      <c r="E16" s="223">
        <f t="shared" si="0"/>
        <v>3380000</v>
      </c>
      <c r="F16" s="223">
        <f>SUM(F15)</f>
        <v>3380000</v>
      </c>
      <c r="G16" s="223"/>
    </row>
    <row r="17" spans="1:7" x14ac:dyDescent="0.2">
      <c r="A17" s="224"/>
      <c r="B17" s="225"/>
      <c r="C17" s="225"/>
      <c r="D17" s="226"/>
      <c r="E17" s="220"/>
      <c r="F17" s="220"/>
      <c r="G17" s="220"/>
    </row>
    <row r="18" spans="1:7" x14ac:dyDescent="0.2">
      <c r="A18" s="198">
        <v>1</v>
      </c>
      <c r="B18" s="198">
        <v>13</v>
      </c>
      <c r="C18" s="198">
        <v>1334</v>
      </c>
      <c r="D18" s="218" t="s">
        <v>183</v>
      </c>
      <c r="E18" s="219">
        <f t="shared" si="0"/>
        <v>300</v>
      </c>
      <c r="F18" s="219">
        <v>300</v>
      </c>
      <c r="G18" s="219"/>
    </row>
    <row r="19" spans="1:7" x14ac:dyDescent="0.2">
      <c r="A19" s="198">
        <v>1</v>
      </c>
      <c r="B19" s="198">
        <v>13</v>
      </c>
      <c r="C19" s="198">
        <v>1335</v>
      </c>
      <c r="D19" s="218" t="s">
        <v>184</v>
      </c>
      <c r="E19" s="219">
        <f t="shared" si="0"/>
        <v>20</v>
      </c>
      <c r="F19" s="219">
        <v>20</v>
      </c>
      <c r="G19" s="219"/>
    </row>
    <row r="20" spans="1:7" x14ac:dyDescent="0.2">
      <c r="A20" s="198">
        <v>1</v>
      </c>
      <c r="B20" s="198">
        <v>13</v>
      </c>
      <c r="C20" s="198">
        <v>1339</v>
      </c>
      <c r="D20" s="218" t="s">
        <v>185</v>
      </c>
      <c r="E20" s="219">
        <f t="shared" si="0"/>
        <v>113</v>
      </c>
      <c r="F20" s="219">
        <v>113</v>
      </c>
      <c r="G20" s="219"/>
    </row>
    <row r="21" spans="1:7" x14ac:dyDescent="0.2">
      <c r="A21" s="198">
        <v>1</v>
      </c>
      <c r="B21" s="198">
        <v>13</v>
      </c>
      <c r="C21" s="198">
        <v>1340</v>
      </c>
      <c r="D21" s="218" t="s">
        <v>186</v>
      </c>
      <c r="E21" s="219">
        <f t="shared" si="0"/>
        <v>216359</v>
      </c>
      <c r="F21" s="219">
        <v>216359</v>
      </c>
      <c r="G21" s="219"/>
    </row>
    <row r="22" spans="1:7" x14ac:dyDescent="0.2">
      <c r="A22" s="198">
        <v>1</v>
      </c>
      <c r="B22" s="198">
        <v>13</v>
      </c>
      <c r="C22" s="198">
        <v>1341</v>
      </c>
      <c r="D22" s="218" t="s">
        <v>187</v>
      </c>
      <c r="E22" s="219">
        <f t="shared" si="0"/>
        <v>10232</v>
      </c>
      <c r="F22" s="219"/>
      <c r="G22" s="219">
        <v>10232</v>
      </c>
    </row>
    <row r="23" spans="1:7" x14ac:dyDescent="0.2">
      <c r="A23" s="198">
        <v>1</v>
      </c>
      <c r="B23" s="198">
        <v>13</v>
      </c>
      <c r="C23" s="198">
        <v>1342</v>
      </c>
      <c r="D23" s="218" t="s">
        <v>188</v>
      </c>
      <c r="E23" s="219">
        <f t="shared" si="0"/>
        <v>2137</v>
      </c>
      <c r="F23" s="219"/>
      <c r="G23" s="219">
        <v>2137</v>
      </c>
    </row>
    <row r="24" spans="1:7" x14ac:dyDescent="0.2">
      <c r="A24" s="198">
        <v>1</v>
      </c>
      <c r="B24" s="198">
        <v>13</v>
      </c>
      <c r="C24" s="198">
        <v>1343</v>
      </c>
      <c r="D24" s="218" t="s">
        <v>189</v>
      </c>
      <c r="E24" s="219">
        <f t="shared" si="0"/>
        <v>45724</v>
      </c>
      <c r="F24" s="219"/>
      <c r="G24" s="219">
        <v>45724</v>
      </c>
    </row>
    <row r="25" spans="1:7" x14ac:dyDescent="0.2">
      <c r="A25" s="198">
        <v>1</v>
      </c>
      <c r="B25" s="198">
        <v>13</v>
      </c>
      <c r="C25" s="198">
        <v>1344</v>
      </c>
      <c r="D25" s="218" t="s">
        <v>190</v>
      </c>
      <c r="E25" s="219">
        <f t="shared" si="0"/>
        <v>5080</v>
      </c>
      <c r="F25" s="219"/>
      <c r="G25" s="219">
        <v>5080</v>
      </c>
    </row>
    <row r="26" spans="1:7" x14ac:dyDescent="0.2">
      <c r="A26" s="198">
        <v>1</v>
      </c>
      <c r="B26" s="198">
        <v>13</v>
      </c>
      <c r="C26" s="198">
        <v>1345</v>
      </c>
      <c r="D26" s="218" t="s">
        <v>191</v>
      </c>
      <c r="E26" s="219">
        <f t="shared" si="0"/>
        <v>6367</v>
      </c>
      <c r="F26" s="219"/>
      <c r="G26" s="219">
        <v>6367</v>
      </c>
    </row>
    <row r="27" spans="1:7" x14ac:dyDescent="0.2">
      <c r="A27" s="198">
        <v>1</v>
      </c>
      <c r="B27" s="198">
        <v>13</v>
      </c>
      <c r="C27" s="198">
        <v>1346</v>
      </c>
      <c r="D27" s="218" t="s">
        <v>192</v>
      </c>
      <c r="E27" s="219">
        <f t="shared" si="0"/>
        <v>4000</v>
      </c>
      <c r="F27" s="219">
        <v>4000</v>
      </c>
      <c r="G27" s="219"/>
    </row>
    <row r="28" spans="1:7" x14ac:dyDescent="0.2">
      <c r="A28" s="198">
        <v>1</v>
      </c>
      <c r="B28" s="198">
        <v>13</v>
      </c>
      <c r="C28" s="198">
        <v>1351</v>
      </c>
      <c r="D28" s="218" t="s">
        <v>193</v>
      </c>
      <c r="E28" s="219">
        <f t="shared" si="0"/>
        <v>25020</v>
      </c>
      <c r="F28" s="219">
        <v>25000</v>
      </c>
      <c r="G28" s="219">
        <v>20</v>
      </c>
    </row>
    <row r="29" spans="1:7" x14ac:dyDescent="0.2">
      <c r="A29" s="198">
        <v>1</v>
      </c>
      <c r="B29" s="198">
        <v>13</v>
      </c>
      <c r="C29" s="198">
        <v>1353</v>
      </c>
      <c r="D29" s="228" t="s">
        <v>194</v>
      </c>
      <c r="E29" s="219">
        <f t="shared" si="0"/>
        <v>5000</v>
      </c>
      <c r="F29" s="219">
        <v>5000</v>
      </c>
      <c r="G29" s="219"/>
    </row>
    <row r="30" spans="1:7" x14ac:dyDescent="0.2">
      <c r="A30" s="198">
        <v>1</v>
      </c>
      <c r="B30" s="198">
        <v>13</v>
      </c>
      <c r="C30" s="198">
        <v>1355</v>
      </c>
      <c r="D30" s="218" t="s">
        <v>195</v>
      </c>
      <c r="E30" s="219">
        <f t="shared" si="0"/>
        <v>40000</v>
      </c>
      <c r="F30" s="219">
        <v>40000</v>
      </c>
      <c r="G30" s="219"/>
    </row>
    <row r="31" spans="1:7" x14ac:dyDescent="0.2">
      <c r="A31" s="198">
        <v>1</v>
      </c>
      <c r="B31" s="198">
        <v>13</v>
      </c>
      <c r="C31" s="198">
        <v>1359</v>
      </c>
      <c r="D31" s="218" t="s">
        <v>23</v>
      </c>
      <c r="E31" s="219">
        <f t="shared" si="0"/>
        <v>46</v>
      </c>
      <c r="F31" s="219"/>
      <c r="G31" s="219">
        <v>46</v>
      </c>
    </row>
    <row r="32" spans="1:7" x14ac:dyDescent="0.2">
      <c r="A32" s="229">
        <v>1</v>
      </c>
      <c r="B32" s="198">
        <v>13</v>
      </c>
      <c r="C32" s="230">
        <v>1361</v>
      </c>
      <c r="D32" s="218" t="s">
        <v>24</v>
      </c>
      <c r="E32" s="219">
        <f>+F32+G32</f>
        <v>82388</v>
      </c>
      <c r="F32" s="219">
        <v>67227</v>
      </c>
      <c r="G32" s="219">
        <v>15161</v>
      </c>
    </row>
    <row r="33" spans="1:7" x14ac:dyDescent="0.2">
      <c r="A33" s="231" t="s">
        <v>196</v>
      </c>
      <c r="B33" s="200"/>
      <c r="C33" s="200"/>
      <c r="D33" s="232"/>
      <c r="E33" s="223">
        <f t="shared" si="0"/>
        <v>442786</v>
      </c>
      <c r="F33" s="223">
        <f>SUM(F18:F32)</f>
        <v>358019</v>
      </c>
      <c r="G33" s="223">
        <f>SUM(G18:G32)</f>
        <v>84767</v>
      </c>
    </row>
    <row r="34" spans="1:7" x14ac:dyDescent="0.2">
      <c r="A34" s="198"/>
      <c r="B34" s="198"/>
      <c r="C34" s="198"/>
      <c r="D34" s="218"/>
      <c r="E34" s="219"/>
      <c r="F34" s="219"/>
      <c r="G34" s="219"/>
    </row>
    <row r="35" spans="1:7" x14ac:dyDescent="0.2">
      <c r="A35" s="198">
        <v>1</v>
      </c>
      <c r="B35" s="198">
        <v>15</v>
      </c>
      <c r="C35" s="198">
        <v>1511</v>
      </c>
      <c r="D35" s="218" t="s">
        <v>14</v>
      </c>
      <c r="E35" s="219">
        <f t="shared" si="0"/>
        <v>230000</v>
      </c>
      <c r="F35" s="219">
        <v>230000</v>
      </c>
      <c r="G35" s="219"/>
    </row>
    <row r="36" spans="1:7" x14ac:dyDescent="0.2">
      <c r="A36" s="231" t="s">
        <v>197</v>
      </c>
      <c r="B36" s="200"/>
      <c r="C36" s="200"/>
      <c r="D36" s="232"/>
      <c r="E36" s="223">
        <f t="shared" si="0"/>
        <v>230000</v>
      </c>
      <c r="F36" s="223">
        <f>SUM(F35)</f>
        <v>230000</v>
      </c>
      <c r="G36" s="223"/>
    </row>
    <row r="37" spans="1:7" ht="13.5" thickBot="1" x14ac:dyDescent="0.25">
      <c r="A37" s="112"/>
      <c r="B37" s="112"/>
      <c r="C37" s="112"/>
      <c r="D37" s="234"/>
      <c r="E37" s="235"/>
      <c r="F37" s="235"/>
      <c r="G37" s="235"/>
    </row>
    <row r="38" spans="1:7" ht="15.75" customHeight="1" thickTop="1" thickBot="1" x14ac:dyDescent="0.25">
      <c r="A38" s="421" t="s">
        <v>426</v>
      </c>
      <c r="B38" s="422"/>
      <c r="C38" s="422"/>
      <c r="D38" s="423"/>
      <c r="E38" s="424">
        <f>E13+E16+E33+E36</f>
        <v>8083453</v>
      </c>
      <c r="F38" s="424">
        <f>F13+F16+F33+F36</f>
        <v>7908019</v>
      </c>
      <c r="G38" s="424">
        <f>G13+G16+G33+G36</f>
        <v>175434</v>
      </c>
    </row>
    <row r="39" spans="1:7" ht="15.75" thickTop="1" x14ac:dyDescent="0.2">
      <c r="A39" s="212" t="s">
        <v>424</v>
      </c>
      <c r="B39" s="124"/>
      <c r="C39" s="124"/>
      <c r="D39" s="207"/>
      <c r="E39" s="208"/>
      <c r="F39" s="208"/>
      <c r="G39" s="208"/>
    </row>
    <row r="40" spans="1:7" x14ac:dyDescent="0.2">
      <c r="A40" s="124"/>
      <c r="B40" s="124"/>
      <c r="C40" s="124"/>
      <c r="D40" s="207"/>
      <c r="E40" s="208"/>
      <c r="F40" s="208"/>
      <c r="G40" s="208"/>
    </row>
    <row r="41" spans="1:7" x14ac:dyDescent="0.2">
      <c r="A41" s="124"/>
      <c r="B41" s="124"/>
      <c r="C41" s="124"/>
      <c r="D41" s="207"/>
      <c r="E41" s="208"/>
      <c r="F41" s="208"/>
      <c r="G41" s="208"/>
    </row>
    <row r="42" spans="1:7" x14ac:dyDescent="0.2">
      <c r="A42" s="124"/>
      <c r="B42" s="124"/>
      <c r="C42" s="124"/>
      <c r="D42" s="207"/>
      <c r="E42" s="208"/>
      <c r="F42" s="208"/>
      <c r="G42" s="208"/>
    </row>
    <row r="43" spans="1:7" ht="18.75" x14ac:dyDescent="0.3">
      <c r="A43" s="436" t="s">
        <v>449</v>
      </c>
      <c r="B43" s="436"/>
      <c r="C43" s="436"/>
      <c r="D43" s="436"/>
      <c r="E43" s="436"/>
      <c r="F43" s="436"/>
      <c r="G43" s="436"/>
    </row>
    <row r="44" spans="1:7" ht="15" x14ac:dyDescent="0.2">
      <c r="A44" s="448" t="s">
        <v>429</v>
      </c>
      <c r="B44" s="448"/>
      <c r="C44" s="448"/>
      <c r="D44" s="448"/>
      <c r="E44" s="448"/>
      <c r="F44" s="448"/>
      <c r="G44" s="448"/>
    </row>
    <row r="45" spans="1:7" x14ac:dyDescent="0.2">
      <c r="E45" s="111"/>
      <c r="F45" s="111"/>
      <c r="G45" s="238" t="s">
        <v>428</v>
      </c>
    </row>
    <row r="46" spans="1:7" x14ac:dyDescent="0.2">
      <c r="A46" s="446" t="s">
        <v>173</v>
      </c>
      <c r="B46" s="446" t="s">
        <v>425</v>
      </c>
      <c r="C46" s="446" t="s">
        <v>174</v>
      </c>
      <c r="D46" s="445" t="s">
        <v>175</v>
      </c>
      <c r="E46" s="445" t="s">
        <v>128</v>
      </c>
      <c r="F46" s="445" t="s">
        <v>7</v>
      </c>
      <c r="G46" s="445" t="s">
        <v>8</v>
      </c>
    </row>
    <row r="47" spans="1:7" x14ac:dyDescent="0.2">
      <c r="A47" s="446"/>
      <c r="B47" s="446"/>
      <c r="C47" s="446"/>
      <c r="D47" s="445"/>
      <c r="E47" s="445"/>
      <c r="F47" s="445"/>
      <c r="G47" s="445"/>
    </row>
    <row r="48" spans="1:7" x14ac:dyDescent="0.2">
      <c r="A48" s="198">
        <v>4</v>
      </c>
      <c r="B48" s="198">
        <v>41</v>
      </c>
      <c r="C48" s="198">
        <v>4112</v>
      </c>
      <c r="D48" s="218" t="s">
        <v>198</v>
      </c>
      <c r="E48" s="219">
        <f>+F48+G48</f>
        <v>332707</v>
      </c>
      <c r="F48" s="219">
        <f>#REF!</f>
        <v>163125</v>
      </c>
      <c r="G48" s="219">
        <f>#REF!</f>
        <v>169582</v>
      </c>
    </row>
    <row r="49" spans="1:26" x14ac:dyDescent="0.2">
      <c r="A49" s="198">
        <v>4</v>
      </c>
      <c r="B49" s="198">
        <v>41</v>
      </c>
      <c r="C49" s="198">
        <v>4116</v>
      </c>
      <c r="D49" s="218" t="s">
        <v>49</v>
      </c>
      <c r="E49" s="219">
        <f>+F49+G49</f>
        <v>12390</v>
      </c>
      <c r="F49" s="219"/>
      <c r="G49" s="219">
        <f>#REF!</f>
        <v>12390</v>
      </c>
    </row>
    <row r="50" spans="1:26" x14ac:dyDescent="0.2">
      <c r="A50" s="198">
        <v>4</v>
      </c>
      <c r="B50" s="198">
        <v>41</v>
      </c>
      <c r="C50" s="198">
        <v>4121</v>
      </c>
      <c r="D50" s="218" t="s">
        <v>199</v>
      </c>
      <c r="E50" s="219">
        <f>+F50+G50</f>
        <v>99</v>
      </c>
      <c r="F50" s="219">
        <f>#REF!</f>
        <v>50</v>
      </c>
      <c r="G50" s="219">
        <f>#REF!</f>
        <v>49</v>
      </c>
    </row>
    <row r="51" spans="1:26" x14ac:dyDescent="0.2">
      <c r="A51" s="198">
        <v>4</v>
      </c>
      <c r="B51" s="198">
        <v>41</v>
      </c>
      <c r="C51" s="198">
        <v>4131</v>
      </c>
      <c r="D51" s="218" t="s">
        <v>200</v>
      </c>
      <c r="E51" s="219">
        <f>+F51+G51</f>
        <v>1215133</v>
      </c>
      <c r="F51" s="219">
        <f>#REF!</f>
        <v>676211</v>
      </c>
      <c r="G51" s="219">
        <f>#REF!</f>
        <v>538922</v>
      </c>
    </row>
    <row r="52" spans="1:26" x14ac:dyDescent="0.2">
      <c r="A52" s="198">
        <v>4</v>
      </c>
      <c r="B52" s="198">
        <v>41</v>
      </c>
      <c r="C52" s="198">
        <v>4137</v>
      </c>
      <c r="D52" s="218" t="s">
        <v>52</v>
      </c>
      <c r="E52" s="219" t="s">
        <v>201</v>
      </c>
      <c r="F52" s="219"/>
      <c r="G52" s="219">
        <f>#REF!</f>
        <v>1137436</v>
      </c>
    </row>
    <row r="53" spans="1:26" x14ac:dyDescent="0.2">
      <c r="A53" s="198">
        <v>4</v>
      </c>
      <c r="B53" s="198">
        <v>41</v>
      </c>
      <c r="C53" s="198">
        <v>4137</v>
      </c>
      <c r="D53" s="218" t="s">
        <v>54</v>
      </c>
      <c r="E53" s="219" t="s">
        <v>201</v>
      </c>
      <c r="F53" s="219"/>
      <c r="G53" s="219">
        <f>#REF!</f>
        <v>280</v>
      </c>
    </row>
    <row r="54" spans="1:26" x14ac:dyDescent="0.2">
      <c r="A54" s="198">
        <v>4</v>
      </c>
      <c r="B54" s="198">
        <v>41</v>
      </c>
      <c r="C54" s="198">
        <v>4137</v>
      </c>
      <c r="D54" s="218" t="s">
        <v>202</v>
      </c>
      <c r="E54" s="219" t="s">
        <v>201</v>
      </c>
      <c r="F54" s="219">
        <f>#REF!</f>
        <v>10618</v>
      </c>
      <c r="G54" s="219"/>
    </row>
    <row r="55" spans="1:26" x14ac:dyDescent="0.2">
      <c r="A55" s="231" t="s">
        <v>203</v>
      </c>
      <c r="B55" s="200"/>
      <c r="C55" s="200"/>
      <c r="D55" s="222"/>
      <c r="E55" s="223">
        <f>SUM(E48:E54)</f>
        <v>1560329</v>
      </c>
      <c r="F55" s="223">
        <f>SUM(F48:F54)</f>
        <v>850004</v>
      </c>
      <c r="G55" s="223">
        <f>SUM(G48:G54)</f>
        <v>1858659</v>
      </c>
    </row>
    <row r="56" spans="1:26" ht="13.5" thickBot="1" x14ac:dyDescent="0.25">
      <c r="A56" s="237"/>
      <c r="B56" s="112"/>
      <c r="C56" s="112"/>
      <c r="D56" s="234"/>
      <c r="E56" s="235"/>
      <c r="F56" s="235"/>
      <c r="G56" s="235"/>
    </row>
    <row r="57" spans="1:26" ht="15.75" customHeight="1" thickTop="1" thickBot="1" x14ac:dyDescent="0.25">
      <c r="A57" s="421" t="s">
        <v>427</v>
      </c>
      <c r="B57" s="422"/>
      <c r="C57" s="422"/>
      <c r="D57" s="423"/>
      <c r="E57" s="424">
        <f>+E55</f>
        <v>1560329</v>
      </c>
      <c r="F57" s="424">
        <f t="shared" ref="F57:G57" si="1">+F55</f>
        <v>850004</v>
      </c>
      <c r="G57" s="424">
        <f t="shared" si="1"/>
        <v>1858659</v>
      </c>
    </row>
    <row r="58" spans="1:26" ht="13.5" thickTop="1" x14ac:dyDescent="0.2">
      <c r="A58" s="124" t="s">
        <v>172</v>
      </c>
      <c r="B58" s="124"/>
      <c r="C58" s="124"/>
      <c r="D58" s="207"/>
      <c r="E58" s="210"/>
      <c r="F58" s="211"/>
      <c r="G58" s="211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</row>
    <row r="59" spans="1:26" x14ac:dyDescent="0.2">
      <c r="B59" s="124"/>
      <c r="C59" s="124"/>
      <c r="D59" s="207"/>
      <c r="E59" s="210"/>
      <c r="F59" s="211"/>
      <c r="G59" s="211"/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24"/>
      <c r="T59" s="124"/>
      <c r="U59" s="124"/>
      <c r="V59" s="124"/>
      <c r="W59" s="124"/>
      <c r="X59" s="124"/>
      <c r="Y59" s="124"/>
      <c r="Z59" s="124"/>
    </row>
    <row r="60" spans="1:26" x14ac:dyDescent="0.2">
      <c r="A60" s="125"/>
      <c r="B60" s="124"/>
      <c r="C60" s="124"/>
      <c r="D60" s="207"/>
      <c r="E60" s="210"/>
      <c r="F60" s="211"/>
      <c r="G60" s="211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</row>
    <row r="61" spans="1:26" x14ac:dyDescent="0.2">
      <c r="B61" s="124"/>
      <c r="C61" s="124"/>
      <c r="D61" s="124"/>
      <c r="E61" s="213"/>
      <c r="F61" s="214"/>
      <c r="G61" s="21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  <c r="X61" s="124"/>
      <c r="Y61" s="124"/>
      <c r="Z61" s="124"/>
    </row>
    <row r="62" spans="1:26" x14ac:dyDescent="0.2">
      <c r="E62" s="111"/>
      <c r="F62" s="215"/>
      <c r="G62" s="215"/>
    </row>
  </sheetData>
  <mergeCells count="18">
    <mergeCell ref="A1:G1"/>
    <mergeCell ref="A2:G2"/>
    <mergeCell ref="A43:G43"/>
    <mergeCell ref="A44:G44"/>
    <mergeCell ref="A4:A5"/>
    <mergeCell ref="B4:B5"/>
    <mergeCell ref="C4:C5"/>
    <mergeCell ref="D4:D5"/>
    <mergeCell ref="E4:E5"/>
    <mergeCell ref="F4:F5"/>
    <mergeCell ref="G4:G5"/>
    <mergeCell ref="F46:F47"/>
    <mergeCell ref="G46:G47"/>
    <mergeCell ref="A46:A47"/>
    <mergeCell ref="B46:B47"/>
    <mergeCell ref="C46:C47"/>
    <mergeCell ref="D46:D47"/>
    <mergeCell ref="E46:E47"/>
  </mergeCells>
  <printOptions horizontalCentered="1"/>
  <pageMargins left="0.55000000000000004" right="0.36" top="0.74" bottom="0.43" header="0.23622047244094491" footer="0.27"/>
  <pageSetup paperSize="9" scale="92" orientation="portrait" r:id="rId1"/>
  <headerFooter alignWithMargins="0">
    <oddHeader xml:space="preserve">&amp;R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4"/>
  <sheetViews>
    <sheetView showGridLines="0" showZeros="0" zoomScaleNormal="100" zoomScaleSheetLayoutView="100" workbookViewId="0">
      <pane ySplit="6" topLeftCell="A7" activePane="bottomLeft" state="frozen"/>
      <selection pane="bottomLeft" activeCell="A2" sqref="A2:J2"/>
    </sheetView>
  </sheetViews>
  <sheetFormatPr defaultRowHeight="12.75" x14ac:dyDescent="0.2"/>
  <cols>
    <col min="1" max="1" width="4.5703125" style="108" customWidth="1"/>
    <col min="2" max="2" width="5.140625" style="108" customWidth="1"/>
    <col min="3" max="3" width="5" style="108" bestFit="1" customWidth="1"/>
    <col min="4" max="4" width="51.7109375" style="108" customWidth="1"/>
    <col min="5" max="5" width="11.7109375" style="111" customWidth="1"/>
    <col min="6" max="6" width="10.28515625" style="111" customWidth="1"/>
    <col min="7" max="7" width="10.42578125" style="111" customWidth="1"/>
    <col min="8" max="8" width="12" style="111" customWidth="1"/>
    <col min="9" max="9" width="10" style="111" customWidth="1"/>
    <col min="10" max="10" width="10.5703125" style="111" customWidth="1"/>
    <col min="11" max="11" width="18.5703125" style="111" hidden="1" customWidth="1"/>
    <col min="12" max="12" width="9" style="111" hidden="1" customWidth="1"/>
    <col min="13" max="13" width="11.85546875" style="111" hidden="1" customWidth="1"/>
    <col min="14" max="20" width="9.140625" style="111"/>
    <col min="21" max="16384" width="9.140625" style="108"/>
  </cols>
  <sheetData>
    <row r="1" spans="1:13" s="111" customFormat="1" ht="18.75" x14ac:dyDescent="0.3">
      <c r="A1" s="436" t="s">
        <v>450</v>
      </c>
      <c r="B1" s="436"/>
      <c r="C1" s="436"/>
      <c r="D1" s="436"/>
      <c r="E1" s="436"/>
      <c r="F1" s="436"/>
      <c r="G1" s="436"/>
      <c r="H1" s="436"/>
      <c r="I1" s="436"/>
      <c r="J1" s="436"/>
      <c r="K1" s="209"/>
      <c r="L1" s="209"/>
      <c r="M1" s="209"/>
    </row>
    <row r="2" spans="1:13" s="111" customFormat="1" ht="15" x14ac:dyDescent="0.25">
      <c r="A2" s="452" t="s">
        <v>204</v>
      </c>
      <c r="B2" s="452"/>
      <c r="C2" s="452"/>
      <c r="D2" s="452"/>
      <c r="E2" s="452"/>
      <c r="F2" s="452"/>
      <c r="G2" s="452"/>
      <c r="H2" s="452"/>
      <c r="I2" s="452"/>
      <c r="J2" s="452"/>
      <c r="K2" s="209"/>
      <c r="L2" s="209"/>
      <c r="M2" s="209"/>
    </row>
    <row r="3" spans="1:13" s="111" customFormat="1" x14ac:dyDescent="0.2">
      <c r="A3" s="109"/>
      <c r="B3" s="109"/>
      <c r="C3" s="109"/>
      <c r="D3" s="141"/>
      <c r="E3" s="209"/>
      <c r="F3" s="209"/>
      <c r="G3" s="209"/>
    </row>
    <row r="4" spans="1:13" s="111" customFormat="1" x14ac:dyDescent="0.2">
      <c r="A4" s="109"/>
      <c r="B4" s="109"/>
      <c r="C4" s="109"/>
      <c r="D4" s="141"/>
      <c r="E4" s="209"/>
      <c r="F4" s="209"/>
      <c r="G4" s="209"/>
      <c r="J4" s="247" t="s">
        <v>428</v>
      </c>
    </row>
    <row r="5" spans="1:13" s="111" customFormat="1" x14ac:dyDescent="0.2">
      <c r="A5" s="453" t="s">
        <v>430</v>
      </c>
      <c r="B5" s="449" t="s">
        <v>205</v>
      </c>
      <c r="C5" s="449" t="s">
        <v>206</v>
      </c>
      <c r="D5" s="451" t="s">
        <v>207</v>
      </c>
      <c r="E5" s="455" t="s">
        <v>208</v>
      </c>
      <c r="F5" s="456"/>
      <c r="G5" s="457"/>
      <c r="H5" s="455" t="s">
        <v>209</v>
      </c>
      <c r="I5" s="456"/>
      <c r="J5" s="457"/>
      <c r="K5" s="248" t="s">
        <v>210</v>
      </c>
      <c r="L5" s="248"/>
      <c r="M5" s="248"/>
    </row>
    <row r="6" spans="1:13" s="111" customFormat="1" ht="25.5" x14ac:dyDescent="0.2">
      <c r="A6" s="454"/>
      <c r="B6" s="450"/>
      <c r="C6" s="450"/>
      <c r="D6" s="450"/>
      <c r="E6" s="305" t="s">
        <v>128</v>
      </c>
      <c r="F6" s="305" t="s">
        <v>211</v>
      </c>
      <c r="G6" s="305" t="s">
        <v>8</v>
      </c>
      <c r="H6" s="305" t="s">
        <v>128</v>
      </c>
      <c r="I6" s="305" t="s">
        <v>211</v>
      </c>
      <c r="J6" s="305" t="s">
        <v>8</v>
      </c>
      <c r="K6" s="249" t="s">
        <v>128</v>
      </c>
      <c r="L6" s="250" t="s">
        <v>211</v>
      </c>
      <c r="M6" s="250" t="s">
        <v>8</v>
      </c>
    </row>
    <row r="7" spans="1:13" s="111" customFormat="1" x14ac:dyDescent="0.2">
      <c r="A7" s="197"/>
      <c r="B7" s="197"/>
      <c r="C7" s="197"/>
      <c r="D7" s="251"/>
      <c r="E7" s="271"/>
      <c r="F7" s="239"/>
      <c r="G7" s="272"/>
      <c r="H7" s="271"/>
      <c r="I7" s="239"/>
      <c r="J7" s="272"/>
      <c r="K7" s="271"/>
      <c r="L7" s="239"/>
      <c r="M7" s="272"/>
    </row>
    <row r="8" spans="1:13" s="111" customFormat="1" ht="13.5" thickBot="1" x14ac:dyDescent="0.25">
      <c r="A8" s="198"/>
      <c r="B8" s="198"/>
      <c r="C8" s="198"/>
      <c r="D8" s="252" t="s">
        <v>212</v>
      </c>
      <c r="E8" s="273">
        <f>+F8+G8</f>
        <v>87130</v>
      </c>
      <c r="F8" s="240">
        <v>86916</v>
      </c>
      <c r="G8" s="274">
        <v>214</v>
      </c>
      <c r="H8" s="273"/>
      <c r="I8" s="199"/>
      <c r="J8" s="279"/>
      <c r="K8" s="273">
        <f>+L8+M8</f>
        <v>87130</v>
      </c>
      <c r="L8" s="199">
        <f>+F8+I8</f>
        <v>86916</v>
      </c>
      <c r="M8" s="279">
        <f>+G8+J8</f>
        <v>214</v>
      </c>
    </row>
    <row r="9" spans="1:13" s="111" customFormat="1" ht="14.25" thickTop="1" thickBot="1" x14ac:dyDescent="0.25">
      <c r="A9" s="236" t="s">
        <v>213</v>
      </c>
      <c r="B9" s="204"/>
      <c r="C9" s="205"/>
      <c r="D9" s="253"/>
      <c r="E9" s="275">
        <f>+E8</f>
        <v>87130</v>
      </c>
      <c r="F9" s="206">
        <f>+F8</f>
        <v>86916</v>
      </c>
      <c r="G9" s="276">
        <f>SUM(G8)</f>
        <v>214</v>
      </c>
      <c r="H9" s="275"/>
      <c r="I9" s="206"/>
      <c r="J9" s="276"/>
      <c r="K9" s="275">
        <f>+K8</f>
        <v>87130</v>
      </c>
      <c r="L9" s="206">
        <f>+L8</f>
        <v>86916</v>
      </c>
      <c r="M9" s="276">
        <f>+M8</f>
        <v>214</v>
      </c>
    </row>
    <row r="10" spans="1:13" s="111" customFormat="1" ht="13.5" thickTop="1" x14ac:dyDescent="0.2">
      <c r="A10" s="224"/>
      <c r="B10" s="225"/>
      <c r="C10" s="225"/>
      <c r="D10" s="254"/>
      <c r="E10" s="277"/>
      <c r="F10" s="202"/>
      <c r="G10" s="278"/>
      <c r="H10" s="277"/>
      <c r="I10" s="202"/>
      <c r="J10" s="278"/>
      <c r="K10" s="277"/>
      <c r="L10" s="202"/>
      <c r="M10" s="278"/>
    </row>
    <row r="11" spans="1:13" s="111" customFormat="1" x14ac:dyDescent="0.2">
      <c r="A11" s="198">
        <v>1</v>
      </c>
      <c r="B11" s="198">
        <v>10</v>
      </c>
      <c r="C11" s="198">
        <v>1012</v>
      </c>
      <c r="D11" s="252" t="s">
        <v>214</v>
      </c>
      <c r="E11" s="273">
        <f t="shared" ref="E11:E72" si="0">+F11+G11</f>
        <v>1773</v>
      </c>
      <c r="F11" s="199"/>
      <c r="G11" s="279">
        <v>1773</v>
      </c>
      <c r="H11" s="273"/>
      <c r="I11" s="199"/>
      <c r="J11" s="279"/>
      <c r="K11" s="273">
        <f>+L11+M11</f>
        <v>1773</v>
      </c>
      <c r="L11" s="199">
        <f t="shared" ref="L11:M15" si="1">+F11+I11</f>
        <v>0</v>
      </c>
      <c r="M11" s="279">
        <f t="shared" si="1"/>
        <v>1773</v>
      </c>
    </row>
    <row r="12" spans="1:13" s="111" customFormat="1" x14ac:dyDescent="0.2">
      <c r="A12" s="198">
        <v>1</v>
      </c>
      <c r="B12" s="198">
        <v>10</v>
      </c>
      <c r="C12" s="198">
        <v>1014</v>
      </c>
      <c r="D12" s="252" t="s">
        <v>215</v>
      </c>
      <c r="E12" s="273">
        <f t="shared" si="0"/>
        <v>770</v>
      </c>
      <c r="F12" s="199">
        <v>770</v>
      </c>
      <c r="G12" s="279"/>
      <c r="H12" s="273"/>
      <c r="I12" s="199"/>
      <c r="J12" s="279"/>
      <c r="K12" s="273">
        <f>+L12+M12</f>
        <v>770</v>
      </c>
      <c r="L12" s="199">
        <f t="shared" si="1"/>
        <v>770</v>
      </c>
      <c r="M12" s="279">
        <f t="shared" si="1"/>
        <v>0</v>
      </c>
    </row>
    <row r="13" spans="1:13" s="111" customFormat="1" x14ac:dyDescent="0.2">
      <c r="A13" s="198">
        <v>1</v>
      </c>
      <c r="B13" s="198">
        <v>10</v>
      </c>
      <c r="C13" s="198">
        <v>1019</v>
      </c>
      <c r="D13" s="252" t="s">
        <v>216</v>
      </c>
      <c r="E13" s="273">
        <f t="shared" si="0"/>
        <v>10769</v>
      </c>
      <c r="F13" s="199"/>
      <c r="G13" s="279">
        <v>10769</v>
      </c>
      <c r="H13" s="273"/>
      <c r="I13" s="199"/>
      <c r="J13" s="279"/>
      <c r="K13" s="273">
        <f>+L13+M13</f>
        <v>10769</v>
      </c>
      <c r="L13" s="199">
        <f t="shared" si="1"/>
        <v>0</v>
      </c>
      <c r="M13" s="279">
        <f t="shared" si="1"/>
        <v>10769</v>
      </c>
    </row>
    <row r="14" spans="1:13" s="111" customFormat="1" x14ac:dyDescent="0.2">
      <c r="A14" s="198">
        <v>1</v>
      </c>
      <c r="B14" s="198">
        <v>10</v>
      </c>
      <c r="C14" s="198">
        <v>1031</v>
      </c>
      <c r="D14" s="252" t="s">
        <v>217</v>
      </c>
      <c r="E14" s="273">
        <f t="shared" si="0"/>
        <v>8500</v>
      </c>
      <c r="F14" s="199">
        <v>8500</v>
      </c>
      <c r="G14" s="279"/>
      <c r="H14" s="273"/>
      <c r="I14" s="199"/>
      <c r="J14" s="279"/>
      <c r="K14" s="273">
        <f>+L14+M14</f>
        <v>8500</v>
      </c>
      <c r="L14" s="199">
        <f t="shared" si="1"/>
        <v>8500</v>
      </c>
      <c r="M14" s="279">
        <f t="shared" si="1"/>
        <v>0</v>
      </c>
    </row>
    <row r="15" spans="1:13" s="111" customFormat="1" x14ac:dyDescent="0.2">
      <c r="A15" s="198">
        <v>1</v>
      </c>
      <c r="B15" s="198">
        <v>10</v>
      </c>
      <c r="C15" s="198">
        <v>1032</v>
      </c>
      <c r="D15" s="252" t="s">
        <v>218</v>
      </c>
      <c r="E15" s="273">
        <f t="shared" si="0"/>
        <v>215</v>
      </c>
      <c r="F15" s="199">
        <v>215</v>
      </c>
      <c r="G15" s="279"/>
      <c r="H15" s="273"/>
      <c r="I15" s="199"/>
      <c r="J15" s="279"/>
      <c r="K15" s="273">
        <f>+L15+M15</f>
        <v>215</v>
      </c>
      <c r="L15" s="199">
        <f t="shared" si="1"/>
        <v>215</v>
      </c>
      <c r="M15" s="279">
        <f t="shared" si="1"/>
        <v>0</v>
      </c>
    </row>
    <row r="16" spans="1:13" s="111" customFormat="1" x14ac:dyDescent="0.2">
      <c r="A16" s="221" t="s">
        <v>219</v>
      </c>
      <c r="B16" s="200"/>
      <c r="C16" s="200"/>
      <c r="D16" s="255"/>
      <c r="E16" s="280">
        <f>SUM(E11:E15)</f>
        <v>22027</v>
      </c>
      <c r="F16" s="201">
        <f>SUM(F11:F15)</f>
        <v>9485</v>
      </c>
      <c r="G16" s="281">
        <f>SUM(G11:G15)</f>
        <v>12542</v>
      </c>
      <c r="H16" s="280"/>
      <c r="I16" s="201"/>
      <c r="J16" s="281"/>
      <c r="K16" s="280">
        <f>SUM(K11:K15)</f>
        <v>22027</v>
      </c>
      <c r="L16" s="201">
        <f>SUM(L11:L15)</f>
        <v>9485</v>
      </c>
      <c r="M16" s="281">
        <f>SUM(M11:M15)</f>
        <v>12542</v>
      </c>
    </row>
    <row r="17" spans="1:13" s="111" customFormat="1" ht="13.5" thickBot="1" x14ac:dyDescent="0.25">
      <c r="A17" s="256"/>
      <c r="B17" s="112"/>
      <c r="C17" s="112"/>
      <c r="D17" s="257"/>
      <c r="E17" s="282"/>
      <c r="F17" s="241"/>
      <c r="G17" s="283"/>
      <c r="H17" s="282"/>
      <c r="I17" s="241"/>
      <c r="J17" s="283"/>
      <c r="K17" s="282"/>
      <c r="L17" s="241"/>
      <c r="M17" s="283"/>
    </row>
    <row r="18" spans="1:13" s="111" customFormat="1" ht="14.25" thickTop="1" thickBot="1" x14ac:dyDescent="0.25">
      <c r="A18" s="258" t="s">
        <v>220</v>
      </c>
      <c r="B18" s="204"/>
      <c r="C18" s="204"/>
      <c r="D18" s="259"/>
      <c r="E18" s="275">
        <f>+E16</f>
        <v>22027</v>
      </c>
      <c r="F18" s="206">
        <f>+F16</f>
        <v>9485</v>
      </c>
      <c r="G18" s="276">
        <f>+G16</f>
        <v>12542</v>
      </c>
      <c r="H18" s="275"/>
      <c r="I18" s="206"/>
      <c r="J18" s="276"/>
      <c r="K18" s="275">
        <f>+K16</f>
        <v>22027</v>
      </c>
      <c r="L18" s="206">
        <f>+L16</f>
        <v>9485</v>
      </c>
      <c r="M18" s="276">
        <f>+M16</f>
        <v>12542</v>
      </c>
    </row>
    <row r="19" spans="1:13" s="111" customFormat="1" ht="13.5" thickTop="1" x14ac:dyDescent="0.2">
      <c r="A19" s="260"/>
      <c r="B19" s="120"/>
      <c r="C19" s="120"/>
      <c r="D19" s="261"/>
      <c r="E19" s="273"/>
      <c r="F19" s="199"/>
      <c r="G19" s="279"/>
      <c r="H19" s="273"/>
      <c r="I19" s="199"/>
      <c r="J19" s="279"/>
      <c r="K19" s="273"/>
      <c r="L19" s="199"/>
      <c r="M19" s="279"/>
    </row>
    <row r="20" spans="1:13" s="111" customFormat="1" x14ac:dyDescent="0.2">
      <c r="A20" s="262">
        <v>2</v>
      </c>
      <c r="B20" s="120">
        <v>21</v>
      </c>
      <c r="C20" s="120">
        <v>2119</v>
      </c>
      <c r="D20" s="261" t="s">
        <v>221</v>
      </c>
      <c r="E20" s="273">
        <f t="shared" si="0"/>
        <v>150</v>
      </c>
      <c r="F20" s="199">
        <v>150</v>
      </c>
      <c r="G20" s="279"/>
      <c r="H20" s="273"/>
      <c r="I20" s="199"/>
      <c r="J20" s="279"/>
      <c r="K20" s="273">
        <f t="shared" ref="K20:K25" si="2">+L20+M20</f>
        <v>150</v>
      </c>
      <c r="L20" s="199">
        <f t="shared" ref="L20:L22" si="3">+F20+I20</f>
        <v>150</v>
      </c>
      <c r="M20" s="279">
        <f>+G20+J20</f>
        <v>0</v>
      </c>
    </row>
    <row r="21" spans="1:13" s="111" customFormat="1" x14ac:dyDescent="0.2">
      <c r="A21" s="262">
        <v>2</v>
      </c>
      <c r="B21" s="120">
        <v>21</v>
      </c>
      <c r="C21" s="120">
        <v>2122</v>
      </c>
      <c r="D21" s="261" t="s">
        <v>222</v>
      </c>
      <c r="E21" s="273">
        <f t="shared" si="0"/>
        <v>3</v>
      </c>
      <c r="F21" s="199"/>
      <c r="G21" s="279">
        <v>3</v>
      </c>
      <c r="H21" s="273"/>
      <c r="I21" s="199"/>
      <c r="J21" s="279"/>
      <c r="K21" s="273">
        <f t="shared" si="2"/>
        <v>3</v>
      </c>
      <c r="L21" s="199">
        <f t="shared" si="3"/>
        <v>0</v>
      </c>
      <c r="M21" s="279">
        <f>+G21+J21</f>
        <v>3</v>
      </c>
    </row>
    <row r="22" spans="1:13" s="111" customFormat="1" x14ac:dyDescent="0.2">
      <c r="A22" s="262">
        <v>2</v>
      </c>
      <c r="B22" s="120">
        <v>21</v>
      </c>
      <c r="C22" s="120">
        <v>2141</v>
      </c>
      <c r="D22" s="261" t="s">
        <v>223</v>
      </c>
      <c r="E22" s="273">
        <f t="shared" si="0"/>
        <v>690</v>
      </c>
      <c r="F22" s="199"/>
      <c r="G22" s="279">
        <v>690</v>
      </c>
      <c r="H22" s="273"/>
      <c r="I22" s="199"/>
      <c r="J22" s="279"/>
      <c r="K22" s="273">
        <f t="shared" si="2"/>
        <v>690</v>
      </c>
      <c r="L22" s="199">
        <f t="shared" si="3"/>
        <v>0</v>
      </c>
      <c r="M22" s="279">
        <f>+G22+J22</f>
        <v>690</v>
      </c>
    </row>
    <row r="23" spans="1:13" s="111" customFormat="1" x14ac:dyDescent="0.2">
      <c r="A23" s="262">
        <v>2</v>
      </c>
      <c r="B23" s="120">
        <v>21</v>
      </c>
      <c r="C23" s="120">
        <v>2143</v>
      </c>
      <c r="D23" s="261" t="s">
        <v>224</v>
      </c>
      <c r="E23" s="273">
        <f t="shared" si="0"/>
        <v>3801</v>
      </c>
      <c r="F23" s="199">
        <v>3801</v>
      </c>
      <c r="G23" s="279"/>
      <c r="H23" s="273"/>
      <c r="I23" s="199"/>
      <c r="J23" s="279"/>
      <c r="K23" s="284">
        <f t="shared" si="2"/>
        <v>3801</v>
      </c>
      <c r="L23" s="199">
        <f>+F23+I23</f>
        <v>3801</v>
      </c>
      <c r="M23" s="279">
        <f t="shared" ref="M23:M24" si="4">+G23+J23</f>
        <v>0</v>
      </c>
    </row>
    <row r="24" spans="1:13" s="111" customFormat="1" x14ac:dyDescent="0.2">
      <c r="A24" s="262">
        <v>2</v>
      </c>
      <c r="B24" s="120">
        <v>21</v>
      </c>
      <c r="C24" s="120">
        <v>2144</v>
      </c>
      <c r="D24" s="261" t="s">
        <v>225</v>
      </c>
      <c r="E24" s="284">
        <f>+F24+G24</f>
        <v>85</v>
      </c>
      <c r="F24" s="199"/>
      <c r="G24" s="279">
        <v>85</v>
      </c>
      <c r="H24" s="273"/>
      <c r="I24" s="199"/>
      <c r="J24" s="279"/>
      <c r="K24" s="284">
        <f t="shared" si="2"/>
        <v>85</v>
      </c>
      <c r="L24" s="199">
        <f t="shared" ref="L24:L25" si="5">+F24+I24</f>
        <v>0</v>
      </c>
      <c r="M24" s="279">
        <f t="shared" si="4"/>
        <v>85</v>
      </c>
    </row>
    <row r="25" spans="1:13" s="111" customFormat="1" x14ac:dyDescent="0.2">
      <c r="A25" s="262">
        <v>2</v>
      </c>
      <c r="B25" s="120">
        <v>21</v>
      </c>
      <c r="C25" s="120">
        <v>2169</v>
      </c>
      <c r="D25" s="263" t="s">
        <v>226</v>
      </c>
      <c r="E25" s="273">
        <f t="shared" si="0"/>
        <v>1130</v>
      </c>
      <c r="F25" s="199"/>
      <c r="G25" s="279">
        <v>1130</v>
      </c>
      <c r="H25" s="273"/>
      <c r="I25" s="199"/>
      <c r="J25" s="279"/>
      <c r="K25" s="273">
        <f t="shared" si="2"/>
        <v>1130</v>
      </c>
      <c r="L25" s="199">
        <f t="shared" si="5"/>
        <v>0</v>
      </c>
      <c r="M25" s="279">
        <f>+G25+J25</f>
        <v>1130</v>
      </c>
    </row>
    <row r="26" spans="1:13" s="111" customFormat="1" x14ac:dyDescent="0.2">
      <c r="A26" s="231" t="s">
        <v>227</v>
      </c>
      <c r="B26" s="200"/>
      <c r="C26" s="200"/>
      <c r="D26" s="264"/>
      <c r="E26" s="285">
        <f>SUM(E20:E25)</f>
        <v>5859</v>
      </c>
      <c r="F26" s="203">
        <f>SUM(F20:F25)</f>
        <v>3951</v>
      </c>
      <c r="G26" s="286">
        <f>SUM(G20:G25)</f>
        <v>1908</v>
      </c>
      <c r="H26" s="285"/>
      <c r="I26" s="203"/>
      <c r="J26" s="286"/>
      <c r="K26" s="285">
        <f>SUM(K20:K25)</f>
        <v>5859</v>
      </c>
      <c r="L26" s="203">
        <f>SUM(L20:L25)</f>
        <v>3951</v>
      </c>
      <c r="M26" s="286">
        <f>SUM(M20:M25)</f>
        <v>1908</v>
      </c>
    </row>
    <row r="27" spans="1:13" s="111" customFormat="1" x14ac:dyDescent="0.2">
      <c r="A27" s="233"/>
      <c r="B27" s="198"/>
      <c r="C27" s="198"/>
      <c r="D27" s="265"/>
      <c r="E27" s="284"/>
      <c r="F27" s="242"/>
      <c r="G27" s="287"/>
      <c r="H27" s="284"/>
      <c r="I27" s="242"/>
      <c r="J27" s="287"/>
      <c r="K27" s="284"/>
      <c r="L27" s="242"/>
      <c r="M27" s="287"/>
    </row>
    <row r="28" spans="1:13" s="111" customFormat="1" x14ac:dyDescent="0.2">
      <c r="A28" s="198">
        <v>2</v>
      </c>
      <c r="B28" s="198">
        <v>22</v>
      </c>
      <c r="C28" s="198">
        <v>2212</v>
      </c>
      <c r="D28" s="252" t="s">
        <v>228</v>
      </c>
      <c r="E28" s="284">
        <f t="shared" si="0"/>
        <v>1010</v>
      </c>
      <c r="F28" s="199">
        <v>1000</v>
      </c>
      <c r="G28" s="279">
        <v>10</v>
      </c>
      <c r="H28" s="284"/>
      <c r="I28" s="199"/>
      <c r="J28" s="279"/>
      <c r="K28" s="284">
        <f>+L28+M28</f>
        <v>1010</v>
      </c>
      <c r="L28" s="199">
        <f t="shared" ref="L28:M29" si="6">+F28+I28</f>
        <v>1000</v>
      </c>
      <c r="M28" s="279">
        <f t="shared" si="6"/>
        <v>10</v>
      </c>
    </row>
    <row r="29" spans="1:13" s="111" customFormat="1" x14ac:dyDescent="0.2">
      <c r="A29" s="198">
        <v>2</v>
      </c>
      <c r="B29" s="198">
        <v>22</v>
      </c>
      <c r="C29" s="198">
        <v>2219</v>
      </c>
      <c r="D29" s="252" t="s">
        <v>229</v>
      </c>
      <c r="E29" s="284">
        <f t="shared" si="0"/>
        <v>68159</v>
      </c>
      <c r="F29" s="199">
        <v>68140</v>
      </c>
      <c r="G29" s="279">
        <v>19</v>
      </c>
      <c r="H29" s="284"/>
      <c r="I29" s="199"/>
      <c r="J29" s="279"/>
      <c r="K29" s="284">
        <f>+L29+M29</f>
        <v>68159</v>
      </c>
      <c r="L29" s="199">
        <f t="shared" si="6"/>
        <v>68140</v>
      </c>
      <c r="M29" s="279">
        <f t="shared" si="6"/>
        <v>19</v>
      </c>
    </row>
    <row r="30" spans="1:13" s="111" customFormat="1" x14ac:dyDescent="0.2">
      <c r="A30" s="231" t="s">
        <v>230</v>
      </c>
      <c r="B30" s="200"/>
      <c r="C30" s="200"/>
      <c r="D30" s="255"/>
      <c r="E30" s="285">
        <f>SUM(E28:E29)</f>
        <v>69169</v>
      </c>
      <c r="F30" s="203">
        <f>SUM(F28:F29)</f>
        <v>69140</v>
      </c>
      <c r="G30" s="286">
        <f>SUM(G28:G29)</f>
        <v>29</v>
      </c>
      <c r="H30" s="285"/>
      <c r="I30" s="203"/>
      <c r="J30" s="286"/>
      <c r="K30" s="285">
        <f>SUM(K28:K29)</f>
        <v>69169</v>
      </c>
      <c r="L30" s="203">
        <f>SUM(L28:L29)</f>
        <v>69140</v>
      </c>
      <c r="M30" s="286">
        <f>SUM(M28:M29)</f>
        <v>29</v>
      </c>
    </row>
    <row r="31" spans="1:13" s="111" customFormat="1" x14ac:dyDescent="0.2">
      <c r="A31" s="233"/>
      <c r="B31" s="198"/>
      <c r="C31" s="198"/>
      <c r="D31" s="252"/>
      <c r="E31" s="284"/>
      <c r="F31" s="199"/>
      <c r="G31" s="279"/>
      <c r="H31" s="284"/>
      <c r="I31" s="199"/>
      <c r="J31" s="279"/>
      <c r="K31" s="284"/>
      <c r="L31" s="199"/>
      <c r="M31" s="279">
        <f>+G31+J31</f>
        <v>0</v>
      </c>
    </row>
    <row r="32" spans="1:13" s="111" customFormat="1" x14ac:dyDescent="0.2">
      <c r="A32" s="198">
        <v>2</v>
      </c>
      <c r="B32" s="198">
        <v>23</v>
      </c>
      <c r="C32" s="198">
        <v>2399</v>
      </c>
      <c r="D32" s="252" t="s">
        <v>231</v>
      </c>
      <c r="E32" s="284">
        <f t="shared" si="0"/>
        <v>100</v>
      </c>
      <c r="F32" s="199">
        <v>100</v>
      </c>
      <c r="G32" s="279"/>
      <c r="H32" s="284">
        <f>+I32+J32</f>
        <v>450000</v>
      </c>
      <c r="I32" s="199">
        <v>450000</v>
      </c>
      <c r="J32" s="279"/>
      <c r="K32" s="273">
        <f>+L32+M32</f>
        <v>450100</v>
      </c>
      <c r="L32" s="199">
        <f>+F32+I32</f>
        <v>450100</v>
      </c>
      <c r="M32" s="279">
        <f t="shared" ref="M32" si="7">+G32+J32</f>
        <v>0</v>
      </c>
    </row>
    <row r="33" spans="1:13" s="111" customFormat="1" x14ac:dyDescent="0.2">
      <c r="A33" s="231" t="s">
        <v>232</v>
      </c>
      <c r="B33" s="200"/>
      <c r="C33" s="200"/>
      <c r="D33" s="255"/>
      <c r="E33" s="285">
        <f t="shared" ref="E33:M33" si="8">SUM(E32:E32)</f>
        <v>100</v>
      </c>
      <c r="F33" s="203">
        <f t="shared" si="8"/>
        <v>100</v>
      </c>
      <c r="G33" s="286">
        <f t="shared" si="8"/>
        <v>0</v>
      </c>
      <c r="H33" s="285">
        <f t="shared" si="8"/>
        <v>450000</v>
      </c>
      <c r="I33" s="203">
        <f t="shared" si="8"/>
        <v>450000</v>
      </c>
      <c r="J33" s="286">
        <f t="shared" si="8"/>
        <v>0</v>
      </c>
      <c r="K33" s="285">
        <f t="shared" si="8"/>
        <v>450100</v>
      </c>
      <c r="L33" s="203">
        <f t="shared" si="8"/>
        <v>450100</v>
      </c>
      <c r="M33" s="286">
        <f t="shared" si="8"/>
        <v>0</v>
      </c>
    </row>
    <row r="34" spans="1:13" s="111" customFormat="1" ht="13.5" thickBot="1" x14ac:dyDescent="0.25">
      <c r="A34" s="266"/>
      <c r="B34" s="243"/>
      <c r="C34" s="243"/>
      <c r="D34" s="267"/>
      <c r="E34" s="288"/>
      <c r="F34" s="244"/>
      <c r="G34" s="289"/>
      <c r="H34" s="288"/>
      <c r="I34" s="244"/>
      <c r="J34" s="289"/>
      <c r="K34" s="288"/>
      <c r="L34" s="244"/>
      <c r="M34" s="289"/>
    </row>
    <row r="35" spans="1:13" s="111" customFormat="1" ht="14.25" thickTop="1" thickBot="1" x14ac:dyDescent="0.25">
      <c r="A35" s="236" t="s">
        <v>233</v>
      </c>
      <c r="B35" s="204"/>
      <c r="C35" s="204"/>
      <c r="D35" s="259"/>
      <c r="E35" s="275">
        <f t="shared" ref="E35:M35" si="9">+E26+E30+E33</f>
        <v>75128</v>
      </c>
      <c r="F35" s="206">
        <f t="shared" si="9"/>
        <v>73191</v>
      </c>
      <c r="G35" s="276">
        <f t="shared" si="9"/>
        <v>1937</v>
      </c>
      <c r="H35" s="275">
        <f t="shared" si="9"/>
        <v>450000</v>
      </c>
      <c r="I35" s="206">
        <f t="shared" si="9"/>
        <v>450000</v>
      </c>
      <c r="J35" s="276">
        <f t="shared" si="9"/>
        <v>0</v>
      </c>
      <c r="K35" s="275">
        <f t="shared" si="9"/>
        <v>525128</v>
      </c>
      <c r="L35" s="206">
        <f t="shared" si="9"/>
        <v>523191</v>
      </c>
      <c r="M35" s="276">
        <f t="shared" si="9"/>
        <v>1937</v>
      </c>
    </row>
    <row r="36" spans="1:13" s="111" customFormat="1" ht="13.5" thickTop="1" x14ac:dyDescent="0.2">
      <c r="A36" s="268"/>
      <c r="B36" s="120"/>
      <c r="C36" s="120"/>
      <c r="D36" s="261"/>
      <c r="E36" s="273"/>
      <c r="F36" s="199"/>
      <c r="G36" s="279"/>
      <c r="H36" s="273"/>
      <c r="I36" s="199"/>
      <c r="J36" s="279"/>
      <c r="K36" s="273"/>
      <c r="L36" s="199"/>
      <c r="M36" s="279"/>
    </row>
    <row r="37" spans="1:13" s="111" customFormat="1" x14ac:dyDescent="0.2">
      <c r="A37" s="120">
        <v>3</v>
      </c>
      <c r="B37" s="120">
        <v>31</v>
      </c>
      <c r="C37" s="120">
        <v>3111</v>
      </c>
      <c r="D37" s="261" t="s">
        <v>234</v>
      </c>
      <c r="E37" s="273">
        <f t="shared" si="0"/>
        <v>1693</v>
      </c>
      <c r="F37" s="199"/>
      <c r="G37" s="279">
        <v>1693</v>
      </c>
      <c r="H37" s="273"/>
      <c r="I37" s="199"/>
      <c r="J37" s="279"/>
      <c r="K37" s="273">
        <f>+L37+M37</f>
        <v>1693</v>
      </c>
      <c r="L37" s="199">
        <f t="shared" ref="L37" si="10">+F37+I37</f>
        <v>0</v>
      </c>
      <c r="M37" s="279">
        <f>+G37+J37</f>
        <v>1693</v>
      </c>
    </row>
    <row r="38" spans="1:13" s="111" customFormat="1" x14ac:dyDescent="0.2">
      <c r="A38" s="198">
        <v>3</v>
      </c>
      <c r="B38" s="198">
        <v>31</v>
      </c>
      <c r="C38" s="198">
        <v>3113</v>
      </c>
      <c r="D38" s="252" t="s">
        <v>235</v>
      </c>
      <c r="E38" s="273">
        <f t="shared" si="0"/>
        <v>12298</v>
      </c>
      <c r="F38" s="199">
        <v>5595</v>
      </c>
      <c r="G38" s="279">
        <v>6703</v>
      </c>
      <c r="H38" s="284"/>
      <c r="I38" s="199"/>
      <c r="J38" s="279"/>
      <c r="K38" s="284">
        <f>+L38+M38</f>
        <v>12298</v>
      </c>
      <c r="L38" s="199">
        <f>+F38+I38</f>
        <v>5595</v>
      </c>
      <c r="M38" s="279">
        <f>+G38+J38</f>
        <v>6703</v>
      </c>
    </row>
    <row r="39" spans="1:13" s="111" customFormat="1" x14ac:dyDescent="0.2">
      <c r="A39" s="198">
        <v>3</v>
      </c>
      <c r="B39" s="198">
        <v>31</v>
      </c>
      <c r="C39" s="198">
        <v>3119</v>
      </c>
      <c r="D39" s="252" t="s">
        <v>236</v>
      </c>
      <c r="E39" s="284">
        <f>+F39+G39</f>
        <v>520</v>
      </c>
      <c r="F39" s="199"/>
      <c r="G39" s="279">
        <v>520</v>
      </c>
      <c r="H39" s="284"/>
      <c r="I39" s="199"/>
      <c r="J39" s="279"/>
      <c r="K39" s="284">
        <f>+L39+M39</f>
        <v>520</v>
      </c>
      <c r="L39" s="199">
        <f t="shared" ref="L39:L40" si="11">+F39+I39</f>
        <v>0</v>
      </c>
      <c r="M39" s="279">
        <f>+G39+J39</f>
        <v>520</v>
      </c>
    </row>
    <row r="40" spans="1:13" s="111" customFormat="1" x14ac:dyDescent="0.2">
      <c r="A40" s="198">
        <v>3</v>
      </c>
      <c r="B40" s="198">
        <v>31</v>
      </c>
      <c r="C40" s="198">
        <v>3146</v>
      </c>
      <c r="D40" s="252" t="s">
        <v>237</v>
      </c>
      <c r="E40" s="273">
        <f t="shared" si="0"/>
        <v>10</v>
      </c>
      <c r="F40" s="199"/>
      <c r="G40" s="279">
        <v>10</v>
      </c>
      <c r="H40" s="284"/>
      <c r="I40" s="199"/>
      <c r="J40" s="279"/>
      <c r="K40" s="284">
        <f>+L40+M40</f>
        <v>10</v>
      </c>
      <c r="L40" s="199">
        <f t="shared" si="11"/>
        <v>0</v>
      </c>
      <c r="M40" s="279">
        <f>+G40+J40</f>
        <v>10</v>
      </c>
    </row>
    <row r="41" spans="1:13" s="111" customFormat="1" x14ac:dyDescent="0.2">
      <c r="A41" s="231" t="s">
        <v>238</v>
      </c>
      <c r="B41" s="200"/>
      <c r="C41" s="200"/>
      <c r="D41" s="255"/>
      <c r="E41" s="285">
        <f>SUM(E37:E40)</f>
        <v>14521</v>
      </c>
      <c r="F41" s="203">
        <f>SUM(F37:F40)</f>
        <v>5595</v>
      </c>
      <c r="G41" s="286">
        <f>SUM(G37:G40)</f>
        <v>8926</v>
      </c>
      <c r="H41" s="285"/>
      <c r="I41" s="203"/>
      <c r="J41" s="286"/>
      <c r="K41" s="285">
        <f>SUM(K37:K40)</f>
        <v>14521</v>
      </c>
      <c r="L41" s="203">
        <f>SUM(L37:L40)</f>
        <v>5595</v>
      </c>
      <c r="M41" s="286">
        <f>SUM(M37:M40)</f>
        <v>8926</v>
      </c>
    </row>
    <row r="42" spans="1:13" s="111" customFormat="1" x14ac:dyDescent="0.2">
      <c r="A42" s="233"/>
      <c r="B42" s="198"/>
      <c r="C42" s="198"/>
      <c r="D42" s="252"/>
      <c r="E42" s="284"/>
      <c r="F42" s="199"/>
      <c r="G42" s="279"/>
      <c r="H42" s="284"/>
      <c r="I42" s="199"/>
      <c r="J42" s="279"/>
      <c r="K42" s="284"/>
      <c r="L42" s="199"/>
      <c r="M42" s="279"/>
    </row>
    <row r="43" spans="1:13" s="111" customFormat="1" x14ac:dyDescent="0.2">
      <c r="A43" s="198">
        <v>3</v>
      </c>
      <c r="B43" s="198">
        <v>33</v>
      </c>
      <c r="C43" s="198">
        <v>3311</v>
      </c>
      <c r="D43" s="252" t="s">
        <v>239</v>
      </c>
      <c r="E43" s="284">
        <f t="shared" si="0"/>
        <v>78365</v>
      </c>
      <c r="F43" s="199">
        <v>78365</v>
      </c>
      <c r="G43" s="279"/>
      <c r="H43" s="284"/>
      <c r="I43" s="199"/>
      <c r="J43" s="279"/>
      <c r="K43" s="284">
        <f t="shared" ref="K43:K53" si="12">+L43+M43</f>
        <v>78365</v>
      </c>
      <c r="L43" s="199">
        <f t="shared" ref="L43:M53" si="13">+F43+I43</f>
        <v>78365</v>
      </c>
      <c r="M43" s="279">
        <f t="shared" si="13"/>
        <v>0</v>
      </c>
    </row>
    <row r="44" spans="1:13" s="111" customFormat="1" x14ac:dyDescent="0.2">
      <c r="A44" s="198">
        <v>3</v>
      </c>
      <c r="B44" s="198">
        <v>33</v>
      </c>
      <c r="C44" s="198">
        <v>3312</v>
      </c>
      <c r="D44" s="252" t="s">
        <v>240</v>
      </c>
      <c r="E44" s="284">
        <f t="shared" si="0"/>
        <v>1800</v>
      </c>
      <c r="F44" s="199">
        <v>1800</v>
      </c>
      <c r="G44" s="279"/>
      <c r="H44" s="284"/>
      <c r="I44" s="199"/>
      <c r="J44" s="279"/>
      <c r="K44" s="284">
        <f t="shared" si="12"/>
        <v>1800</v>
      </c>
      <c r="L44" s="199">
        <f t="shared" si="13"/>
        <v>1800</v>
      </c>
      <c r="M44" s="279">
        <f t="shared" si="13"/>
        <v>0</v>
      </c>
    </row>
    <row r="45" spans="1:13" s="111" customFormat="1" x14ac:dyDescent="0.2">
      <c r="A45" s="198">
        <v>3</v>
      </c>
      <c r="B45" s="198">
        <v>33</v>
      </c>
      <c r="C45" s="198">
        <v>3313</v>
      </c>
      <c r="D45" s="252" t="s">
        <v>241</v>
      </c>
      <c r="E45" s="284">
        <f t="shared" si="0"/>
        <v>228</v>
      </c>
      <c r="F45" s="199"/>
      <c r="G45" s="279">
        <v>228</v>
      </c>
      <c r="H45" s="284"/>
      <c r="I45" s="199"/>
      <c r="J45" s="279"/>
      <c r="K45" s="284">
        <f>+L45+M45</f>
        <v>228</v>
      </c>
      <c r="L45" s="199">
        <f t="shared" si="13"/>
        <v>0</v>
      </c>
      <c r="M45" s="279">
        <f t="shared" si="13"/>
        <v>228</v>
      </c>
    </row>
    <row r="46" spans="1:13" s="111" customFormat="1" x14ac:dyDescent="0.2">
      <c r="A46" s="198">
        <v>3</v>
      </c>
      <c r="B46" s="198">
        <v>33</v>
      </c>
      <c r="C46" s="198">
        <v>3314</v>
      </c>
      <c r="D46" s="252" t="s">
        <v>242</v>
      </c>
      <c r="E46" s="284">
        <f t="shared" si="0"/>
        <v>2942</v>
      </c>
      <c r="F46" s="199">
        <v>2942</v>
      </c>
      <c r="G46" s="279"/>
      <c r="H46" s="284"/>
      <c r="I46" s="199"/>
      <c r="J46" s="279"/>
      <c r="K46" s="284">
        <f t="shared" si="12"/>
        <v>2942</v>
      </c>
      <c r="L46" s="199">
        <f t="shared" si="13"/>
        <v>2942</v>
      </c>
      <c r="M46" s="279">
        <f t="shared" si="13"/>
        <v>0</v>
      </c>
    </row>
    <row r="47" spans="1:13" s="111" customFormat="1" x14ac:dyDescent="0.2">
      <c r="A47" s="198">
        <v>3</v>
      </c>
      <c r="B47" s="198">
        <v>33</v>
      </c>
      <c r="C47" s="198">
        <v>3315</v>
      </c>
      <c r="D47" s="252" t="s">
        <v>243</v>
      </c>
      <c r="E47" s="284">
        <f t="shared" si="0"/>
        <v>8047</v>
      </c>
      <c r="F47" s="199">
        <v>8047</v>
      </c>
      <c r="G47" s="279"/>
      <c r="H47" s="284"/>
      <c r="I47" s="199"/>
      <c r="J47" s="279"/>
      <c r="K47" s="284">
        <f t="shared" si="12"/>
        <v>8047</v>
      </c>
      <c r="L47" s="199">
        <f t="shared" si="13"/>
        <v>8047</v>
      </c>
      <c r="M47" s="279">
        <f t="shared" si="13"/>
        <v>0</v>
      </c>
    </row>
    <row r="48" spans="1:13" s="111" customFormat="1" x14ac:dyDescent="0.2">
      <c r="A48" s="198">
        <v>3</v>
      </c>
      <c r="B48" s="198">
        <v>33</v>
      </c>
      <c r="C48" s="198">
        <v>3317</v>
      </c>
      <c r="D48" s="252" t="s">
        <v>244</v>
      </c>
      <c r="E48" s="284">
        <f t="shared" si="0"/>
        <v>2909</v>
      </c>
      <c r="F48" s="199">
        <v>2909</v>
      </c>
      <c r="G48" s="279"/>
      <c r="H48" s="284"/>
      <c r="I48" s="199"/>
      <c r="J48" s="279"/>
      <c r="K48" s="284">
        <f t="shared" si="12"/>
        <v>2909</v>
      </c>
      <c r="L48" s="199">
        <f t="shared" si="13"/>
        <v>2909</v>
      </c>
      <c r="M48" s="279">
        <f t="shared" si="13"/>
        <v>0</v>
      </c>
    </row>
    <row r="49" spans="1:13" s="111" customFormat="1" x14ac:dyDescent="0.2">
      <c r="A49" s="198">
        <v>3</v>
      </c>
      <c r="B49" s="198">
        <v>33</v>
      </c>
      <c r="C49" s="198">
        <v>3319</v>
      </c>
      <c r="D49" s="252" t="s">
        <v>245</v>
      </c>
      <c r="E49" s="284">
        <f t="shared" si="0"/>
        <v>2245</v>
      </c>
      <c r="F49" s="199">
        <v>1050</v>
      </c>
      <c r="G49" s="279">
        <v>1195</v>
      </c>
      <c r="H49" s="284">
        <f>+I49+J49</f>
        <v>0</v>
      </c>
      <c r="I49" s="199"/>
      <c r="J49" s="279"/>
      <c r="K49" s="284">
        <f t="shared" si="12"/>
        <v>2245</v>
      </c>
      <c r="L49" s="199">
        <f t="shared" si="13"/>
        <v>1050</v>
      </c>
      <c r="M49" s="279">
        <f t="shared" si="13"/>
        <v>1195</v>
      </c>
    </row>
    <row r="50" spans="1:13" s="111" customFormat="1" x14ac:dyDescent="0.2">
      <c r="A50" s="198">
        <v>3</v>
      </c>
      <c r="B50" s="198">
        <v>33</v>
      </c>
      <c r="C50" s="198">
        <v>3322</v>
      </c>
      <c r="D50" s="252" t="s">
        <v>246</v>
      </c>
      <c r="E50" s="284">
        <f t="shared" si="0"/>
        <v>150</v>
      </c>
      <c r="F50" s="199">
        <v>150</v>
      </c>
      <c r="G50" s="279"/>
      <c r="H50" s="284"/>
      <c r="I50" s="199"/>
      <c r="J50" s="279"/>
      <c r="K50" s="284">
        <f t="shared" si="12"/>
        <v>150</v>
      </c>
      <c r="L50" s="199">
        <f t="shared" si="13"/>
        <v>150</v>
      </c>
      <c r="M50" s="279">
        <f t="shared" si="13"/>
        <v>0</v>
      </c>
    </row>
    <row r="51" spans="1:13" s="111" customFormat="1" x14ac:dyDescent="0.2">
      <c r="A51" s="198">
        <v>3</v>
      </c>
      <c r="B51" s="198">
        <v>33</v>
      </c>
      <c r="C51" s="198">
        <v>3349</v>
      </c>
      <c r="D51" s="265" t="s">
        <v>247</v>
      </c>
      <c r="E51" s="284">
        <f t="shared" si="0"/>
        <v>1267</v>
      </c>
      <c r="F51" s="199"/>
      <c r="G51" s="279">
        <v>1267</v>
      </c>
      <c r="H51" s="284"/>
      <c r="I51" s="199"/>
      <c r="J51" s="279"/>
      <c r="K51" s="284">
        <f t="shared" si="12"/>
        <v>1267</v>
      </c>
      <c r="L51" s="199">
        <f t="shared" si="13"/>
        <v>0</v>
      </c>
      <c r="M51" s="279">
        <f t="shared" si="13"/>
        <v>1267</v>
      </c>
    </row>
    <row r="52" spans="1:13" s="111" customFormat="1" x14ac:dyDescent="0.2">
      <c r="A52" s="198">
        <v>3</v>
      </c>
      <c r="B52" s="198">
        <v>33</v>
      </c>
      <c r="C52" s="198">
        <v>3392</v>
      </c>
      <c r="D52" s="265" t="s">
        <v>248</v>
      </c>
      <c r="E52" s="284">
        <f t="shared" si="0"/>
        <v>4128</v>
      </c>
      <c r="F52" s="199"/>
      <c r="G52" s="279">
        <v>4128</v>
      </c>
      <c r="H52" s="284"/>
      <c r="I52" s="199"/>
      <c r="J52" s="279"/>
      <c r="K52" s="284">
        <f t="shared" si="12"/>
        <v>4128</v>
      </c>
      <c r="L52" s="199">
        <f t="shared" si="13"/>
        <v>0</v>
      </c>
      <c r="M52" s="279">
        <f t="shared" si="13"/>
        <v>4128</v>
      </c>
    </row>
    <row r="53" spans="1:13" s="111" customFormat="1" x14ac:dyDescent="0.2">
      <c r="A53" s="198">
        <v>3</v>
      </c>
      <c r="B53" s="198">
        <v>33</v>
      </c>
      <c r="C53" s="198">
        <v>3399</v>
      </c>
      <c r="D53" s="265" t="s">
        <v>249</v>
      </c>
      <c r="E53" s="284">
        <f t="shared" si="0"/>
        <v>1485</v>
      </c>
      <c r="F53" s="199"/>
      <c r="G53" s="279">
        <v>1485</v>
      </c>
      <c r="H53" s="284"/>
      <c r="I53" s="199"/>
      <c r="J53" s="279"/>
      <c r="K53" s="284">
        <f t="shared" si="12"/>
        <v>1485</v>
      </c>
      <c r="L53" s="199">
        <f t="shared" si="13"/>
        <v>0</v>
      </c>
      <c r="M53" s="279">
        <f t="shared" si="13"/>
        <v>1485</v>
      </c>
    </row>
    <row r="54" spans="1:13" s="111" customFormat="1" x14ac:dyDescent="0.2">
      <c r="A54" s="231" t="s">
        <v>250</v>
      </c>
      <c r="B54" s="200"/>
      <c r="C54" s="200"/>
      <c r="D54" s="264"/>
      <c r="E54" s="285">
        <f>SUM(E43:E53)</f>
        <v>103566</v>
      </c>
      <c r="F54" s="203">
        <f>SUM(F43:F53)</f>
        <v>95263</v>
      </c>
      <c r="G54" s="286">
        <f>SUM(G43:G53)</f>
        <v>8303</v>
      </c>
      <c r="H54" s="285">
        <f>+I54+J54</f>
        <v>0</v>
      </c>
      <c r="I54" s="203"/>
      <c r="J54" s="286">
        <f>SUM(J43:J53)</f>
        <v>0</v>
      </c>
      <c r="K54" s="285">
        <f>SUM(K43:K53)</f>
        <v>103566</v>
      </c>
      <c r="L54" s="203">
        <f>SUM(L43:L53)</f>
        <v>95263</v>
      </c>
      <c r="M54" s="286">
        <f>SUM(M43:M53)</f>
        <v>8303</v>
      </c>
    </row>
    <row r="55" spans="1:13" s="111" customFormat="1" x14ac:dyDescent="0.2">
      <c r="A55" s="233"/>
      <c r="B55" s="198"/>
      <c r="C55" s="198"/>
      <c r="D55" s="265"/>
      <c r="E55" s="284"/>
      <c r="F55" s="199"/>
      <c r="G55" s="279"/>
      <c r="H55" s="284"/>
      <c r="I55" s="199"/>
      <c r="J55" s="279"/>
      <c r="K55" s="284"/>
      <c r="L55" s="199"/>
      <c r="M55" s="279"/>
    </row>
    <row r="56" spans="1:13" s="111" customFormat="1" x14ac:dyDescent="0.2">
      <c r="A56" s="198">
        <v>3</v>
      </c>
      <c r="B56" s="198">
        <v>34</v>
      </c>
      <c r="C56" s="198">
        <v>3412</v>
      </c>
      <c r="D56" s="265" t="s">
        <v>251</v>
      </c>
      <c r="E56" s="284">
        <f t="shared" si="0"/>
        <v>2023</v>
      </c>
      <c r="F56" s="199"/>
      <c r="G56" s="279">
        <v>2023</v>
      </c>
      <c r="H56" s="284"/>
      <c r="I56" s="199"/>
      <c r="J56" s="279"/>
      <c r="K56" s="273">
        <f>+L56+M56</f>
        <v>2023</v>
      </c>
      <c r="L56" s="199">
        <f t="shared" ref="L56:M59" si="14">+F56+I56</f>
        <v>0</v>
      </c>
      <c r="M56" s="279">
        <f t="shared" si="14"/>
        <v>2023</v>
      </c>
    </row>
    <row r="57" spans="1:13" s="111" customFormat="1" x14ac:dyDescent="0.2">
      <c r="A57" s="198">
        <v>3</v>
      </c>
      <c r="B57" s="198">
        <v>34</v>
      </c>
      <c r="C57" s="198">
        <v>3419</v>
      </c>
      <c r="D57" s="265" t="s">
        <v>252</v>
      </c>
      <c r="E57" s="284">
        <f>+F57+G57</f>
        <v>1117</v>
      </c>
      <c r="F57" s="199">
        <v>1117</v>
      </c>
      <c r="G57" s="279"/>
      <c r="H57" s="284"/>
      <c r="I57" s="199"/>
      <c r="J57" s="279"/>
      <c r="K57" s="273">
        <f>+L57+M57</f>
        <v>1117</v>
      </c>
      <c r="L57" s="199">
        <f t="shared" si="14"/>
        <v>1117</v>
      </c>
      <c r="M57" s="279">
        <f t="shared" si="14"/>
        <v>0</v>
      </c>
    </row>
    <row r="58" spans="1:13" s="111" customFormat="1" x14ac:dyDescent="0.2">
      <c r="A58" s="198">
        <v>3</v>
      </c>
      <c r="B58" s="198">
        <v>34</v>
      </c>
      <c r="C58" s="198">
        <v>3421</v>
      </c>
      <c r="D58" s="265" t="s">
        <v>253</v>
      </c>
      <c r="E58" s="284">
        <f t="shared" ref="E58:E59" si="15">+F58+G58</f>
        <v>90</v>
      </c>
      <c r="F58" s="199"/>
      <c r="G58" s="279">
        <v>90</v>
      </c>
      <c r="H58" s="284"/>
      <c r="I58" s="199"/>
      <c r="J58" s="279"/>
      <c r="K58" s="273">
        <f>+L58+M58</f>
        <v>90</v>
      </c>
      <c r="L58" s="199">
        <f t="shared" si="14"/>
        <v>0</v>
      </c>
      <c r="M58" s="279">
        <f t="shared" si="14"/>
        <v>90</v>
      </c>
    </row>
    <row r="59" spans="1:13" s="111" customFormat="1" x14ac:dyDescent="0.2">
      <c r="A59" s="198">
        <v>3</v>
      </c>
      <c r="B59" s="198">
        <v>34</v>
      </c>
      <c r="C59" s="198">
        <v>3429</v>
      </c>
      <c r="D59" s="265" t="s">
        <v>254</v>
      </c>
      <c r="E59" s="284">
        <f t="shared" si="15"/>
        <v>20</v>
      </c>
      <c r="F59" s="199"/>
      <c r="G59" s="279">
        <v>20</v>
      </c>
      <c r="H59" s="284"/>
      <c r="I59" s="199"/>
      <c r="J59" s="279"/>
      <c r="K59" s="273">
        <f>+L59+M59</f>
        <v>20</v>
      </c>
      <c r="L59" s="199">
        <f t="shared" si="14"/>
        <v>0</v>
      </c>
      <c r="M59" s="279">
        <f t="shared" si="14"/>
        <v>20</v>
      </c>
    </row>
    <row r="60" spans="1:13" s="111" customFormat="1" x14ac:dyDescent="0.2">
      <c r="A60" s="231" t="s">
        <v>255</v>
      </c>
      <c r="B60" s="200"/>
      <c r="C60" s="200"/>
      <c r="D60" s="264"/>
      <c r="E60" s="285">
        <f>SUM(E56:E59)</f>
        <v>3250</v>
      </c>
      <c r="F60" s="203">
        <f>SUM(F56:F59)</f>
        <v>1117</v>
      </c>
      <c r="G60" s="286">
        <f>SUM(G56:G59)</f>
        <v>2133</v>
      </c>
      <c r="H60" s="285"/>
      <c r="I60" s="203"/>
      <c r="J60" s="286"/>
      <c r="K60" s="285">
        <f>SUM(K56:K59)</f>
        <v>3250</v>
      </c>
      <c r="L60" s="203">
        <f>SUM(L56:L59)</f>
        <v>1117</v>
      </c>
      <c r="M60" s="286">
        <f>SUM(M56:M59)</f>
        <v>2133</v>
      </c>
    </row>
    <row r="61" spans="1:13" s="111" customFormat="1" x14ac:dyDescent="0.2">
      <c r="A61" s="233"/>
      <c r="B61" s="198"/>
      <c r="C61" s="198"/>
      <c r="D61" s="265"/>
      <c r="E61" s="284"/>
      <c r="F61" s="199"/>
      <c r="G61" s="279"/>
      <c r="H61" s="284"/>
      <c r="I61" s="199"/>
      <c r="J61" s="279"/>
      <c r="K61" s="284"/>
      <c r="L61" s="199"/>
      <c r="M61" s="279"/>
    </row>
    <row r="62" spans="1:13" s="111" customFormat="1" x14ac:dyDescent="0.2">
      <c r="A62" s="198">
        <v>3</v>
      </c>
      <c r="B62" s="198">
        <v>35</v>
      </c>
      <c r="C62" s="198">
        <v>3511</v>
      </c>
      <c r="D62" s="252" t="s">
        <v>256</v>
      </c>
      <c r="E62" s="284">
        <f t="shared" si="0"/>
        <v>13117</v>
      </c>
      <c r="F62" s="199">
        <v>7694</v>
      </c>
      <c r="G62" s="279">
        <v>5423</v>
      </c>
      <c r="H62" s="284"/>
      <c r="I62" s="199"/>
      <c r="J62" s="279"/>
      <c r="K62" s="284">
        <f>+L62+M62</f>
        <v>13117</v>
      </c>
      <c r="L62" s="199">
        <f>+F62+I62</f>
        <v>7694</v>
      </c>
      <c r="M62" s="279">
        <f>+G62+J62</f>
        <v>5423</v>
      </c>
    </row>
    <row r="63" spans="1:13" s="111" customFormat="1" x14ac:dyDescent="0.2">
      <c r="A63" s="198">
        <v>3</v>
      </c>
      <c r="B63" s="198">
        <v>35</v>
      </c>
      <c r="C63" s="198">
        <v>3529</v>
      </c>
      <c r="D63" s="252" t="s">
        <v>257</v>
      </c>
      <c r="E63" s="284">
        <f t="shared" si="0"/>
        <v>2473</v>
      </c>
      <c r="F63" s="199">
        <v>2473</v>
      </c>
      <c r="G63" s="279"/>
      <c r="H63" s="284"/>
      <c r="I63" s="199"/>
      <c r="J63" s="279"/>
      <c r="K63" s="284">
        <f>+L63+M63</f>
        <v>2473</v>
      </c>
      <c r="L63" s="199">
        <f>+F63+I63</f>
        <v>2473</v>
      </c>
      <c r="M63" s="279">
        <f>+G63+J63</f>
        <v>0</v>
      </c>
    </row>
    <row r="64" spans="1:13" s="111" customFormat="1" x14ac:dyDescent="0.2">
      <c r="A64" s="231" t="s">
        <v>258</v>
      </c>
      <c r="B64" s="200"/>
      <c r="C64" s="200"/>
      <c r="D64" s="255"/>
      <c r="E64" s="285">
        <f t="shared" ref="E64:M64" si="16">SUM(E62:E63)</f>
        <v>15590</v>
      </c>
      <c r="F64" s="201">
        <f t="shared" si="16"/>
        <v>10167</v>
      </c>
      <c r="G64" s="281">
        <f t="shared" si="16"/>
        <v>5423</v>
      </c>
      <c r="H64" s="285">
        <f t="shared" si="16"/>
        <v>0</v>
      </c>
      <c r="I64" s="201">
        <f t="shared" si="16"/>
        <v>0</v>
      </c>
      <c r="J64" s="281">
        <f t="shared" si="16"/>
        <v>0</v>
      </c>
      <c r="K64" s="285">
        <f t="shared" si="16"/>
        <v>15590</v>
      </c>
      <c r="L64" s="203">
        <f t="shared" si="16"/>
        <v>10167</v>
      </c>
      <c r="M64" s="281">
        <f t="shared" si="16"/>
        <v>5423</v>
      </c>
    </row>
    <row r="65" spans="1:13" s="111" customFormat="1" x14ac:dyDescent="0.2">
      <c r="A65" s="233"/>
      <c r="B65" s="198"/>
      <c r="C65" s="198"/>
      <c r="D65" s="252"/>
      <c r="E65" s="284"/>
      <c r="F65" s="199"/>
      <c r="G65" s="279"/>
      <c r="H65" s="284"/>
      <c r="I65" s="199"/>
      <c r="J65" s="279"/>
      <c r="K65" s="284"/>
      <c r="L65" s="199"/>
      <c r="M65" s="279"/>
    </row>
    <row r="66" spans="1:13" s="111" customFormat="1" x14ac:dyDescent="0.2">
      <c r="A66" s="198">
        <v>3</v>
      </c>
      <c r="B66" s="198">
        <v>36</v>
      </c>
      <c r="C66" s="198">
        <v>3612</v>
      </c>
      <c r="D66" s="252" t="s">
        <v>259</v>
      </c>
      <c r="E66" s="284">
        <f t="shared" si="0"/>
        <v>61794</v>
      </c>
      <c r="F66" s="199">
        <v>56936</v>
      </c>
      <c r="G66" s="279">
        <v>4858</v>
      </c>
      <c r="H66" s="284">
        <f>+I66+J66</f>
        <v>247680</v>
      </c>
      <c r="I66" s="199">
        <v>247680</v>
      </c>
      <c r="J66" s="279"/>
      <c r="K66" s="284">
        <f t="shared" ref="K66:K72" si="17">+L66+M66</f>
        <v>309474</v>
      </c>
      <c r="L66" s="199">
        <f t="shared" ref="L66:M72" si="18">+F66+I66</f>
        <v>304616</v>
      </c>
      <c r="M66" s="279">
        <f t="shared" si="18"/>
        <v>4858</v>
      </c>
    </row>
    <row r="67" spans="1:13" s="111" customFormat="1" x14ac:dyDescent="0.2">
      <c r="A67" s="198">
        <v>3</v>
      </c>
      <c r="B67" s="198">
        <v>36</v>
      </c>
      <c r="C67" s="198">
        <v>3613</v>
      </c>
      <c r="D67" s="252" t="s">
        <v>260</v>
      </c>
      <c r="E67" s="284">
        <f t="shared" si="0"/>
        <v>14446</v>
      </c>
      <c r="F67" s="199"/>
      <c r="G67" s="279">
        <v>14446</v>
      </c>
      <c r="H67" s="284">
        <f>+I67+J67</f>
        <v>5</v>
      </c>
      <c r="I67" s="199"/>
      <c r="J67" s="279">
        <v>5</v>
      </c>
      <c r="K67" s="284">
        <f t="shared" si="17"/>
        <v>14451</v>
      </c>
      <c r="L67" s="199">
        <f t="shared" si="18"/>
        <v>0</v>
      </c>
      <c r="M67" s="279">
        <f t="shared" si="18"/>
        <v>14451</v>
      </c>
    </row>
    <row r="68" spans="1:13" s="111" customFormat="1" x14ac:dyDescent="0.2">
      <c r="A68" s="198">
        <v>3</v>
      </c>
      <c r="B68" s="198">
        <v>36</v>
      </c>
      <c r="C68" s="198">
        <v>3619</v>
      </c>
      <c r="D68" s="252" t="s">
        <v>261</v>
      </c>
      <c r="E68" s="284">
        <f t="shared" si="0"/>
        <v>1168</v>
      </c>
      <c r="F68" s="199">
        <v>1168</v>
      </c>
      <c r="G68" s="279"/>
      <c r="H68" s="284"/>
      <c r="I68" s="199"/>
      <c r="J68" s="279"/>
      <c r="K68" s="284">
        <f t="shared" si="17"/>
        <v>1168</v>
      </c>
      <c r="L68" s="199">
        <f t="shared" si="18"/>
        <v>1168</v>
      </c>
      <c r="M68" s="279">
        <f t="shared" si="18"/>
        <v>0</v>
      </c>
    </row>
    <row r="69" spans="1:13" s="111" customFormat="1" x14ac:dyDescent="0.2">
      <c r="A69" s="198">
        <v>3</v>
      </c>
      <c r="B69" s="198">
        <v>36</v>
      </c>
      <c r="C69" s="198">
        <v>3632</v>
      </c>
      <c r="D69" s="252" t="s">
        <v>262</v>
      </c>
      <c r="E69" s="284">
        <f t="shared" si="0"/>
        <v>11189</v>
      </c>
      <c r="F69" s="199">
        <v>11079</v>
      </c>
      <c r="G69" s="279">
        <v>110</v>
      </c>
      <c r="H69" s="284"/>
      <c r="I69" s="199"/>
      <c r="J69" s="279"/>
      <c r="K69" s="284">
        <f t="shared" si="17"/>
        <v>11189</v>
      </c>
      <c r="L69" s="199">
        <f t="shared" si="18"/>
        <v>11079</v>
      </c>
      <c r="M69" s="279">
        <f t="shared" si="18"/>
        <v>110</v>
      </c>
    </row>
    <row r="70" spans="1:13" s="111" customFormat="1" x14ac:dyDescent="0.2">
      <c r="A70" s="198">
        <v>3</v>
      </c>
      <c r="B70" s="198">
        <v>36</v>
      </c>
      <c r="C70" s="198">
        <v>3633</v>
      </c>
      <c r="D70" s="252" t="s">
        <v>263</v>
      </c>
      <c r="E70" s="284">
        <f>+F70+G70</f>
        <v>314</v>
      </c>
      <c r="F70" s="199"/>
      <c r="G70" s="279">
        <v>314</v>
      </c>
      <c r="H70" s="284"/>
      <c r="I70" s="199"/>
      <c r="J70" s="279"/>
      <c r="K70" s="284">
        <f>+L70+M70</f>
        <v>314</v>
      </c>
      <c r="L70" s="199">
        <f t="shared" si="18"/>
        <v>0</v>
      </c>
      <c r="M70" s="279">
        <f t="shared" si="18"/>
        <v>314</v>
      </c>
    </row>
    <row r="71" spans="1:13" s="111" customFormat="1" x14ac:dyDescent="0.2">
      <c r="A71" s="198">
        <v>3</v>
      </c>
      <c r="B71" s="198">
        <v>36</v>
      </c>
      <c r="C71" s="198">
        <v>3639</v>
      </c>
      <c r="D71" s="252" t="s">
        <v>264</v>
      </c>
      <c r="E71" s="284">
        <f t="shared" si="0"/>
        <v>137712</v>
      </c>
      <c r="F71" s="199">
        <v>115246</v>
      </c>
      <c r="G71" s="279">
        <v>22466</v>
      </c>
      <c r="H71" s="284">
        <f>+I71+J71</f>
        <v>96900</v>
      </c>
      <c r="I71" s="199">
        <v>96900</v>
      </c>
      <c r="J71" s="279"/>
      <c r="K71" s="284">
        <f t="shared" si="17"/>
        <v>234612</v>
      </c>
      <c r="L71" s="199">
        <f t="shared" si="18"/>
        <v>212146</v>
      </c>
      <c r="M71" s="279">
        <f t="shared" si="18"/>
        <v>22466</v>
      </c>
    </row>
    <row r="72" spans="1:13" s="111" customFormat="1" x14ac:dyDescent="0.2">
      <c r="A72" s="198">
        <v>3</v>
      </c>
      <c r="B72" s="198">
        <v>36</v>
      </c>
      <c r="C72" s="198">
        <v>3699</v>
      </c>
      <c r="D72" s="252" t="s">
        <v>265</v>
      </c>
      <c r="E72" s="284">
        <f t="shared" si="0"/>
        <v>1500</v>
      </c>
      <c r="F72" s="199"/>
      <c r="G72" s="279">
        <v>1500</v>
      </c>
      <c r="H72" s="284"/>
      <c r="I72" s="199"/>
      <c r="J72" s="279"/>
      <c r="K72" s="284">
        <f t="shared" si="17"/>
        <v>1500</v>
      </c>
      <c r="L72" s="199">
        <f t="shared" si="18"/>
        <v>0</v>
      </c>
      <c r="M72" s="279">
        <f t="shared" si="18"/>
        <v>1500</v>
      </c>
    </row>
    <row r="73" spans="1:13" s="111" customFormat="1" x14ac:dyDescent="0.2">
      <c r="A73" s="231" t="s">
        <v>266</v>
      </c>
      <c r="B73" s="200"/>
      <c r="C73" s="200"/>
      <c r="D73" s="255"/>
      <c r="E73" s="285">
        <f>SUM(E66:E72)</f>
        <v>228123</v>
      </c>
      <c r="F73" s="201">
        <f>SUM(F66:F72)</f>
        <v>184429</v>
      </c>
      <c r="G73" s="281">
        <f>SUM(G66:G72)</f>
        <v>43694</v>
      </c>
      <c r="H73" s="285">
        <f>+I73+J73</f>
        <v>344585</v>
      </c>
      <c r="I73" s="201">
        <f>SUM(I66:I71)</f>
        <v>344580</v>
      </c>
      <c r="J73" s="281">
        <f>SUM(J65:J72)</f>
        <v>5</v>
      </c>
      <c r="K73" s="285">
        <f>SUM(K66:K72)</f>
        <v>572708</v>
      </c>
      <c r="L73" s="201">
        <f>SUM(L66:L72)</f>
        <v>529009</v>
      </c>
      <c r="M73" s="281">
        <f>SUM(M66:M72)</f>
        <v>43699</v>
      </c>
    </row>
    <row r="74" spans="1:13" s="111" customFormat="1" x14ac:dyDescent="0.2">
      <c r="A74" s="233"/>
      <c r="B74" s="198"/>
      <c r="C74" s="198"/>
      <c r="D74" s="252"/>
      <c r="E74" s="284"/>
      <c r="F74" s="199"/>
      <c r="G74" s="279"/>
      <c r="H74" s="284"/>
      <c r="I74" s="199"/>
      <c r="J74" s="279"/>
      <c r="K74" s="284"/>
      <c r="L74" s="199"/>
      <c r="M74" s="279"/>
    </row>
    <row r="75" spans="1:13" s="111" customFormat="1" x14ac:dyDescent="0.2">
      <c r="A75" s="198">
        <v>3</v>
      </c>
      <c r="B75" s="198">
        <v>37</v>
      </c>
      <c r="C75" s="198">
        <v>3722</v>
      </c>
      <c r="D75" s="252" t="s">
        <v>267</v>
      </c>
      <c r="E75" s="284">
        <f>+F75+G75</f>
        <v>10</v>
      </c>
      <c r="F75" s="199"/>
      <c r="G75" s="279">
        <v>10</v>
      </c>
      <c r="H75" s="284"/>
      <c r="I75" s="199"/>
      <c r="J75" s="279"/>
      <c r="K75" s="284">
        <f>+L75+M75</f>
        <v>10</v>
      </c>
      <c r="L75" s="199">
        <f t="shared" ref="L75:M78" si="19">+F75+I75</f>
        <v>0</v>
      </c>
      <c r="M75" s="279">
        <f t="shared" si="19"/>
        <v>10</v>
      </c>
    </row>
    <row r="76" spans="1:13" s="111" customFormat="1" x14ac:dyDescent="0.2">
      <c r="A76" s="198">
        <v>3</v>
      </c>
      <c r="B76" s="198">
        <v>37</v>
      </c>
      <c r="C76" s="198">
        <v>3725</v>
      </c>
      <c r="D76" s="252" t="s">
        <v>268</v>
      </c>
      <c r="E76" s="284">
        <f>+F76+G76</f>
        <v>19000</v>
      </c>
      <c r="F76" s="199">
        <v>19000</v>
      </c>
      <c r="G76" s="279"/>
      <c r="H76" s="284"/>
      <c r="I76" s="199"/>
      <c r="J76" s="279"/>
      <c r="K76" s="284">
        <f>+L76+M76</f>
        <v>19000</v>
      </c>
      <c r="L76" s="199">
        <f t="shared" si="19"/>
        <v>19000</v>
      </c>
      <c r="M76" s="279">
        <f t="shared" si="19"/>
        <v>0</v>
      </c>
    </row>
    <row r="77" spans="1:13" s="111" customFormat="1" x14ac:dyDescent="0.2">
      <c r="A77" s="198">
        <v>3</v>
      </c>
      <c r="B77" s="198">
        <v>37</v>
      </c>
      <c r="C77" s="198">
        <v>3745</v>
      </c>
      <c r="D77" s="252" t="s">
        <v>269</v>
      </c>
      <c r="E77" s="284">
        <f>+F77+G77</f>
        <v>644</v>
      </c>
      <c r="F77" s="199">
        <v>374</v>
      </c>
      <c r="G77" s="279">
        <v>270</v>
      </c>
      <c r="H77" s="284"/>
      <c r="I77" s="199"/>
      <c r="J77" s="279"/>
      <c r="K77" s="284">
        <f>+L77+M77</f>
        <v>644</v>
      </c>
      <c r="L77" s="199">
        <f t="shared" si="19"/>
        <v>374</v>
      </c>
      <c r="M77" s="279">
        <f t="shared" si="19"/>
        <v>270</v>
      </c>
    </row>
    <row r="78" spans="1:13" s="111" customFormat="1" x14ac:dyDescent="0.2">
      <c r="A78" s="198">
        <v>3</v>
      </c>
      <c r="B78" s="198">
        <v>37</v>
      </c>
      <c r="C78" s="198">
        <v>3769</v>
      </c>
      <c r="D78" s="252" t="s">
        <v>270</v>
      </c>
      <c r="E78" s="284">
        <f>+F78+G78</f>
        <v>405</v>
      </c>
      <c r="F78" s="199">
        <v>405</v>
      </c>
      <c r="G78" s="279"/>
      <c r="H78" s="284"/>
      <c r="I78" s="199"/>
      <c r="J78" s="279"/>
      <c r="K78" s="284">
        <f>+L78+M78</f>
        <v>405</v>
      </c>
      <c r="L78" s="199">
        <f>+F78+I78</f>
        <v>405</v>
      </c>
      <c r="M78" s="279">
        <f t="shared" si="19"/>
        <v>0</v>
      </c>
    </row>
    <row r="79" spans="1:13" s="111" customFormat="1" x14ac:dyDescent="0.2">
      <c r="A79" s="231" t="s">
        <v>271</v>
      </c>
      <c r="B79" s="200"/>
      <c r="C79" s="200"/>
      <c r="D79" s="255"/>
      <c r="E79" s="285">
        <f>SUM(E75:E78)</f>
        <v>20059</v>
      </c>
      <c r="F79" s="201">
        <f>SUM(F75:F78)</f>
        <v>19779</v>
      </c>
      <c r="G79" s="281">
        <f>SUM(G75:G78)</f>
        <v>280</v>
      </c>
      <c r="H79" s="285"/>
      <c r="I79" s="201"/>
      <c r="J79" s="281"/>
      <c r="K79" s="285">
        <f>SUM(K75:K78)</f>
        <v>20059</v>
      </c>
      <c r="L79" s="201">
        <f>SUM(L75:L78)</f>
        <v>19779</v>
      </c>
      <c r="M79" s="281">
        <f>SUM(M75:M78)</f>
        <v>280</v>
      </c>
    </row>
    <row r="80" spans="1:13" s="111" customFormat="1" ht="13.5" thickBot="1" x14ac:dyDescent="0.25">
      <c r="A80" s="237"/>
      <c r="B80" s="112"/>
      <c r="C80" s="112"/>
      <c r="D80" s="257"/>
      <c r="E80" s="290"/>
      <c r="F80" s="241"/>
      <c r="G80" s="283"/>
      <c r="H80" s="290"/>
      <c r="I80" s="241"/>
      <c r="J80" s="283"/>
      <c r="K80" s="290"/>
      <c r="L80" s="241"/>
      <c r="M80" s="283"/>
    </row>
    <row r="81" spans="1:13" s="111" customFormat="1" ht="14.25" thickTop="1" thickBot="1" x14ac:dyDescent="0.25">
      <c r="A81" s="236" t="s">
        <v>272</v>
      </c>
      <c r="B81" s="204"/>
      <c r="C81" s="204"/>
      <c r="D81" s="259"/>
      <c r="E81" s="275">
        <f>+E41+E54+E60+E64+E73+E79</f>
        <v>385109</v>
      </c>
      <c r="F81" s="206">
        <f>+F41+F54+F60+F64+F73+F79</f>
        <v>316350</v>
      </c>
      <c r="G81" s="276">
        <f>+G41+G54+G60+G64+G73+G79</f>
        <v>68759</v>
      </c>
      <c r="H81" s="275">
        <f>+I81+J81</f>
        <v>344585</v>
      </c>
      <c r="I81" s="206">
        <f>I41+I54+I60+I64+I73+I79</f>
        <v>344580</v>
      </c>
      <c r="J81" s="276">
        <f>J41+J54+J60+J64+J73+J79</f>
        <v>5</v>
      </c>
      <c r="K81" s="275">
        <f>+K79+K73+K64+K60+K54+K41</f>
        <v>729694</v>
      </c>
      <c r="L81" s="206">
        <f>+L79+L73+L64+L60+L54+L41</f>
        <v>660930</v>
      </c>
      <c r="M81" s="276">
        <f>+M79+M73+M64+M60+M54+M41</f>
        <v>68764</v>
      </c>
    </row>
    <row r="82" spans="1:13" s="111" customFormat="1" ht="13.5" thickTop="1" x14ac:dyDescent="0.2">
      <c r="A82" s="268"/>
      <c r="B82" s="120"/>
      <c r="C82" s="120"/>
      <c r="D82" s="261"/>
      <c r="E82" s="273"/>
      <c r="F82" s="199"/>
      <c r="G82" s="279"/>
      <c r="H82" s="273"/>
      <c r="I82" s="199"/>
      <c r="J82" s="279"/>
      <c r="K82" s="273"/>
      <c r="L82" s="199"/>
      <c r="M82" s="279"/>
    </row>
    <row r="83" spans="1:13" s="111" customFormat="1" x14ac:dyDescent="0.2">
      <c r="A83" s="198">
        <v>4</v>
      </c>
      <c r="B83" s="198">
        <v>43</v>
      </c>
      <c r="C83" s="198">
        <v>4341</v>
      </c>
      <c r="D83" s="252" t="s">
        <v>273</v>
      </c>
      <c r="E83" s="284">
        <f t="shared" ref="E83:E88" si="20">+F83+G83</f>
        <v>200</v>
      </c>
      <c r="F83" s="199">
        <v>200</v>
      </c>
      <c r="G83" s="279"/>
      <c r="H83" s="284"/>
      <c r="I83" s="199"/>
      <c r="J83" s="279"/>
      <c r="K83" s="284">
        <f t="shared" ref="K83:K88" si="21">+L83+M83</f>
        <v>200</v>
      </c>
      <c r="L83" s="199">
        <f t="shared" ref="L83:M89" si="22">+F83+I83</f>
        <v>200</v>
      </c>
      <c r="M83" s="279">
        <f t="shared" si="22"/>
        <v>0</v>
      </c>
    </row>
    <row r="84" spans="1:13" s="111" customFormat="1" x14ac:dyDescent="0.2">
      <c r="A84" s="198">
        <v>4</v>
      </c>
      <c r="B84" s="198">
        <v>43</v>
      </c>
      <c r="C84" s="198">
        <v>4350</v>
      </c>
      <c r="D84" s="252" t="s">
        <v>274</v>
      </c>
      <c r="E84" s="284">
        <f t="shared" si="20"/>
        <v>2770</v>
      </c>
      <c r="F84" s="199">
        <v>2770</v>
      </c>
      <c r="G84" s="279"/>
      <c r="H84" s="284"/>
      <c r="I84" s="199"/>
      <c r="J84" s="279"/>
      <c r="K84" s="284">
        <f t="shared" si="21"/>
        <v>2770</v>
      </c>
      <c r="L84" s="199">
        <f t="shared" si="22"/>
        <v>2770</v>
      </c>
      <c r="M84" s="279">
        <f t="shared" si="22"/>
        <v>0</v>
      </c>
    </row>
    <row r="85" spans="1:13" s="111" customFormat="1" x14ac:dyDescent="0.2">
      <c r="A85" s="198">
        <v>4</v>
      </c>
      <c r="B85" s="198">
        <v>43</v>
      </c>
      <c r="C85" s="198">
        <v>4351</v>
      </c>
      <c r="D85" s="252" t="s">
        <v>275</v>
      </c>
      <c r="E85" s="284">
        <f t="shared" si="20"/>
        <v>21015</v>
      </c>
      <c r="F85" s="199"/>
      <c r="G85" s="279">
        <v>21015</v>
      </c>
      <c r="H85" s="284">
        <f>+I85+J85</f>
        <v>0</v>
      </c>
      <c r="I85" s="199"/>
      <c r="J85" s="279"/>
      <c r="K85" s="284">
        <f t="shared" si="21"/>
        <v>21015</v>
      </c>
      <c r="L85" s="199">
        <f t="shared" si="22"/>
        <v>0</v>
      </c>
      <c r="M85" s="279">
        <f t="shared" si="22"/>
        <v>21015</v>
      </c>
    </row>
    <row r="86" spans="1:13" s="111" customFormat="1" x14ac:dyDescent="0.2">
      <c r="A86" s="198">
        <v>4</v>
      </c>
      <c r="B86" s="198">
        <v>43</v>
      </c>
      <c r="C86" s="198">
        <v>4356</v>
      </c>
      <c r="D86" s="252" t="s">
        <v>276</v>
      </c>
      <c r="E86" s="284">
        <f t="shared" si="20"/>
        <v>470</v>
      </c>
      <c r="F86" s="199"/>
      <c r="G86" s="279">
        <v>470</v>
      </c>
      <c r="H86" s="284"/>
      <c r="I86" s="199"/>
      <c r="J86" s="279"/>
      <c r="K86" s="284">
        <f t="shared" si="21"/>
        <v>470</v>
      </c>
      <c r="L86" s="199">
        <f t="shared" si="22"/>
        <v>0</v>
      </c>
      <c r="M86" s="279">
        <f t="shared" si="22"/>
        <v>470</v>
      </c>
    </row>
    <row r="87" spans="1:13" s="111" customFormat="1" x14ac:dyDescent="0.2">
      <c r="A87" s="198">
        <v>4</v>
      </c>
      <c r="B87" s="198">
        <v>43</v>
      </c>
      <c r="C87" s="198">
        <v>4357</v>
      </c>
      <c r="D87" s="269" t="s">
        <v>277</v>
      </c>
      <c r="E87" s="284">
        <f t="shared" si="20"/>
        <v>10</v>
      </c>
      <c r="F87" s="199"/>
      <c r="G87" s="279">
        <v>10</v>
      </c>
      <c r="H87" s="284"/>
      <c r="I87" s="199"/>
      <c r="J87" s="279"/>
      <c r="K87" s="284">
        <f t="shared" si="21"/>
        <v>10</v>
      </c>
      <c r="L87" s="199">
        <f t="shared" si="22"/>
        <v>0</v>
      </c>
      <c r="M87" s="279">
        <f t="shared" si="22"/>
        <v>10</v>
      </c>
    </row>
    <row r="88" spans="1:13" s="111" customFormat="1" x14ac:dyDescent="0.2">
      <c r="A88" s="198">
        <v>4</v>
      </c>
      <c r="B88" s="198">
        <v>43</v>
      </c>
      <c r="C88" s="198">
        <v>4359</v>
      </c>
      <c r="D88" s="252" t="s">
        <v>278</v>
      </c>
      <c r="E88" s="284">
        <f t="shared" si="20"/>
        <v>3443</v>
      </c>
      <c r="F88" s="199"/>
      <c r="G88" s="279">
        <v>3443</v>
      </c>
      <c r="H88" s="284"/>
      <c r="I88" s="199"/>
      <c r="J88" s="279"/>
      <c r="K88" s="284">
        <f t="shared" si="21"/>
        <v>3443</v>
      </c>
      <c r="L88" s="199">
        <f t="shared" si="22"/>
        <v>0</v>
      </c>
      <c r="M88" s="279">
        <f>+G88+J88</f>
        <v>3443</v>
      </c>
    </row>
    <row r="89" spans="1:13" s="111" customFormat="1" x14ac:dyDescent="0.2">
      <c r="A89" s="198">
        <v>4</v>
      </c>
      <c r="B89" s="198">
        <v>43</v>
      </c>
      <c r="C89" s="198">
        <v>4379</v>
      </c>
      <c r="D89" s="252" t="s">
        <v>279</v>
      </c>
      <c r="E89" s="284">
        <f>+F89+G89</f>
        <v>200</v>
      </c>
      <c r="F89" s="199"/>
      <c r="G89" s="279">
        <v>200</v>
      </c>
      <c r="H89" s="284"/>
      <c r="I89" s="199"/>
      <c r="J89" s="279"/>
      <c r="K89" s="284">
        <f>+L89+M89</f>
        <v>200</v>
      </c>
      <c r="L89" s="199">
        <f t="shared" si="22"/>
        <v>0</v>
      </c>
      <c r="M89" s="279">
        <f>+G89+J89</f>
        <v>200</v>
      </c>
    </row>
    <row r="90" spans="1:13" s="111" customFormat="1" x14ac:dyDescent="0.2">
      <c r="A90" s="231" t="s">
        <v>280</v>
      </c>
      <c r="B90" s="200"/>
      <c r="C90" s="200"/>
      <c r="D90" s="255"/>
      <c r="E90" s="285">
        <f t="shared" ref="E90:M90" si="23">SUM(E83:E89)</f>
        <v>28108</v>
      </c>
      <c r="F90" s="201">
        <f t="shared" si="23"/>
        <v>2970</v>
      </c>
      <c r="G90" s="281">
        <f t="shared" si="23"/>
        <v>25138</v>
      </c>
      <c r="H90" s="285">
        <f t="shared" si="23"/>
        <v>0</v>
      </c>
      <c r="I90" s="201">
        <f t="shared" si="23"/>
        <v>0</v>
      </c>
      <c r="J90" s="281">
        <f t="shared" si="23"/>
        <v>0</v>
      </c>
      <c r="K90" s="285">
        <f t="shared" si="23"/>
        <v>28108</v>
      </c>
      <c r="L90" s="201">
        <f t="shared" si="23"/>
        <v>2970</v>
      </c>
      <c r="M90" s="281">
        <f t="shared" si="23"/>
        <v>25138</v>
      </c>
    </row>
    <row r="91" spans="1:13" s="111" customFormat="1" ht="13.5" thickBot="1" x14ac:dyDescent="0.25">
      <c r="A91" s="237"/>
      <c r="B91" s="112"/>
      <c r="C91" s="112"/>
      <c r="D91" s="257"/>
      <c r="E91" s="290"/>
      <c r="F91" s="241"/>
      <c r="G91" s="283"/>
      <c r="H91" s="290"/>
      <c r="I91" s="241"/>
      <c r="J91" s="283"/>
      <c r="K91" s="290"/>
      <c r="L91" s="241"/>
      <c r="M91" s="283" t="s">
        <v>281</v>
      </c>
    </row>
    <row r="92" spans="1:13" s="111" customFormat="1" ht="14.25" thickTop="1" thickBot="1" x14ac:dyDescent="0.25">
      <c r="A92" s="236" t="s">
        <v>282</v>
      </c>
      <c r="B92" s="204"/>
      <c r="C92" s="204"/>
      <c r="D92" s="259"/>
      <c r="E92" s="275">
        <f>+E90</f>
        <v>28108</v>
      </c>
      <c r="F92" s="206">
        <f>+F90</f>
        <v>2970</v>
      </c>
      <c r="G92" s="276">
        <f>+G90</f>
        <v>25138</v>
      </c>
      <c r="H92" s="275">
        <f>+I92+J92</f>
        <v>0</v>
      </c>
      <c r="I92" s="206">
        <f>I90</f>
        <v>0</v>
      </c>
      <c r="J92" s="276">
        <f>+J90</f>
        <v>0</v>
      </c>
      <c r="K92" s="275">
        <f>+K90</f>
        <v>28108</v>
      </c>
      <c r="L92" s="206">
        <f>+L90</f>
        <v>2970</v>
      </c>
      <c r="M92" s="276">
        <f>+M90</f>
        <v>25138</v>
      </c>
    </row>
    <row r="93" spans="1:13" s="111" customFormat="1" ht="13.5" thickTop="1" x14ac:dyDescent="0.2">
      <c r="A93" s="268"/>
      <c r="B93" s="120"/>
      <c r="C93" s="120"/>
      <c r="D93" s="261"/>
      <c r="E93" s="273"/>
      <c r="F93" s="199"/>
      <c r="G93" s="279"/>
      <c r="H93" s="273"/>
      <c r="I93" s="199"/>
      <c r="J93" s="279"/>
      <c r="K93" s="273"/>
      <c r="L93" s="199"/>
      <c r="M93" s="279"/>
    </row>
    <row r="94" spans="1:13" s="111" customFormat="1" x14ac:dyDescent="0.2">
      <c r="A94" s="198">
        <v>5</v>
      </c>
      <c r="B94" s="198">
        <v>53</v>
      </c>
      <c r="C94" s="198">
        <v>5311</v>
      </c>
      <c r="D94" s="252" t="s">
        <v>283</v>
      </c>
      <c r="E94" s="284">
        <f>+F94+G94</f>
        <v>31287</v>
      </c>
      <c r="F94" s="199">
        <v>31152</v>
      </c>
      <c r="G94" s="279">
        <v>135</v>
      </c>
      <c r="H94" s="284">
        <f>+I94+J94</f>
        <v>200</v>
      </c>
      <c r="I94" s="199">
        <v>200</v>
      </c>
      <c r="J94" s="279"/>
      <c r="K94" s="284">
        <f>+L94+M94</f>
        <v>31487</v>
      </c>
      <c r="L94" s="199">
        <f>+F94+I94</f>
        <v>31352</v>
      </c>
      <c r="M94" s="279">
        <f>+G94+J94</f>
        <v>135</v>
      </c>
    </row>
    <row r="95" spans="1:13" s="111" customFormat="1" x14ac:dyDescent="0.2">
      <c r="A95" s="231" t="s">
        <v>284</v>
      </c>
      <c r="B95" s="200"/>
      <c r="C95" s="200"/>
      <c r="D95" s="255"/>
      <c r="E95" s="285">
        <f>SUM(E94)</f>
        <v>31287</v>
      </c>
      <c r="F95" s="201">
        <f>+F94</f>
        <v>31152</v>
      </c>
      <c r="G95" s="281">
        <f>+G94</f>
        <v>135</v>
      </c>
      <c r="H95" s="285">
        <f>+I95+J95</f>
        <v>200</v>
      </c>
      <c r="I95" s="201">
        <f>SUM(I94)</f>
        <v>200</v>
      </c>
      <c r="J95" s="281"/>
      <c r="K95" s="285">
        <f>SUM(K94)</f>
        <v>31487</v>
      </c>
      <c r="L95" s="201">
        <f>SUM(L94)</f>
        <v>31352</v>
      </c>
      <c r="M95" s="281">
        <f>SUM(M94)</f>
        <v>135</v>
      </c>
    </row>
    <row r="96" spans="1:13" s="111" customFormat="1" x14ac:dyDescent="0.2">
      <c r="A96" s="270"/>
      <c r="B96" s="225"/>
      <c r="C96" s="225"/>
      <c r="D96" s="254"/>
      <c r="E96" s="291"/>
      <c r="F96" s="202"/>
      <c r="G96" s="278"/>
      <c r="H96" s="291"/>
      <c r="I96" s="202"/>
      <c r="J96" s="278"/>
      <c r="K96" s="291"/>
      <c r="L96" s="202"/>
      <c r="M96" s="278"/>
    </row>
    <row r="97" spans="1:13" s="111" customFormat="1" x14ac:dyDescent="0.2">
      <c r="A97" s="198">
        <v>5</v>
      </c>
      <c r="B97" s="198">
        <v>55</v>
      </c>
      <c r="C97" s="198">
        <v>5512</v>
      </c>
      <c r="D97" s="252" t="s">
        <v>285</v>
      </c>
      <c r="E97" s="284">
        <f>+F97+G97</f>
        <v>153</v>
      </c>
      <c r="F97" s="199"/>
      <c r="G97" s="279">
        <v>153</v>
      </c>
      <c r="H97" s="284"/>
      <c r="I97" s="199"/>
      <c r="J97" s="279"/>
      <c r="K97" s="284">
        <f>+L97+M97</f>
        <v>153</v>
      </c>
      <c r="L97" s="199">
        <f t="shared" ref="L97" si="24">+F97+I97</f>
        <v>0</v>
      </c>
      <c r="M97" s="279">
        <f>+G97+J97</f>
        <v>153</v>
      </c>
    </row>
    <row r="98" spans="1:13" s="111" customFormat="1" x14ac:dyDescent="0.2">
      <c r="A98" s="231" t="s">
        <v>286</v>
      </c>
      <c r="B98" s="200"/>
      <c r="C98" s="200"/>
      <c r="D98" s="255"/>
      <c r="E98" s="285">
        <f>SUM(E97)</f>
        <v>153</v>
      </c>
      <c r="F98" s="201">
        <f>+F97</f>
        <v>0</v>
      </c>
      <c r="G98" s="281">
        <f>G97</f>
        <v>153</v>
      </c>
      <c r="H98" s="285"/>
      <c r="I98" s="201"/>
      <c r="J98" s="281"/>
      <c r="K98" s="285">
        <f>SUM(K97)</f>
        <v>153</v>
      </c>
      <c r="L98" s="201">
        <f>SUM(L97)</f>
        <v>0</v>
      </c>
      <c r="M98" s="286">
        <f>SUM(M97)</f>
        <v>153</v>
      </c>
    </row>
    <row r="99" spans="1:13" s="111" customFormat="1" ht="13.5" thickBot="1" x14ac:dyDescent="0.25">
      <c r="A99" s="266"/>
      <c r="B99" s="243"/>
      <c r="C99" s="243"/>
      <c r="D99" s="267"/>
      <c r="E99" s="288"/>
      <c r="F99" s="244"/>
      <c r="G99" s="289"/>
      <c r="H99" s="288"/>
      <c r="I99" s="244"/>
      <c r="J99" s="289"/>
      <c r="K99" s="288"/>
      <c r="L99" s="244"/>
      <c r="M99" s="289"/>
    </row>
    <row r="100" spans="1:13" s="111" customFormat="1" ht="14.25" thickTop="1" thickBot="1" x14ac:dyDescent="0.25">
      <c r="A100" s="236" t="s">
        <v>287</v>
      </c>
      <c r="B100" s="204"/>
      <c r="C100" s="204"/>
      <c r="D100" s="259"/>
      <c r="E100" s="275">
        <f>+E95+E98</f>
        <v>31440</v>
      </c>
      <c r="F100" s="206">
        <f>+F95+F98</f>
        <v>31152</v>
      </c>
      <c r="G100" s="276">
        <f>+G95+G98</f>
        <v>288</v>
      </c>
      <c r="H100" s="275">
        <f>+I100+J100</f>
        <v>200</v>
      </c>
      <c r="I100" s="206">
        <f>I95+I98</f>
        <v>200</v>
      </c>
      <c r="J100" s="276">
        <f>J95+J98</f>
        <v>0</v>
      </c>
      <c r="K100" s="275">
        <f>+K95+K98</f>
        <v>31640</v>
      </c>
      <c r="L100" s="206">
        <f>+L95+L98</f>
        <v>31352</v>
      </c>
      <c r="M100" s="276">
        <f>+M95+M98</f>
        <v>288</v>
      </c>
    </row>
    <row r="101" spans="1:13" s="111" customFormat="1" ht="13.5" thickTop="1" x14ac:dyDescent="0.2">
      <c r="A101" s="268"/>
      <c r="B101" s="120"/>
      <c r="C101" s="120"/>
      <c r="D101" s="261"/>
      <c r="E101" s="273"/>
      <c r="F101" s="199"/>
      <c r="G101" s="279"/>
      <c r="H101" s="273"/>
      <c r="I101" s="199"/>
      <c r="J101" s="279"/>
      <c r="K101" s="273"/>
      <c r="L101" s="199"/>
      <c r="M101" s="279"/>
    </row>
    <row r="102" spans="1:13" s="111" customFormat="1" x14ac:dyDescent="0.2">
      <c r="A102" s="198">
        <v>6</v>
      </c>
      <c r="B102" s="198">
        <v>61</v>
      </c>
      <c r="C102" s="198">
        <v>6171</v>
      </c>
      <c r="D102" s="252" t="s">
        <v>288</v>
      </c>
      <c r="E102" s="284">
        <f>+F102+G102</f>
        <v>46135</v>
      </c>
      <c r="F102" s="199">
        <v>16947</v>
      </c>
      <c r="G102" s="279">
        <v>29188</v>
      </c>
      <c r="H102" s="284">
        <f>+I102+J102</f>
        <v>0</v>
      </c>
      <c r="I102" s="199"/>
      <c r="J102" s="279"/>
      <c r="K102" s="284">
        <f>+L102+M102</f>
        <v>46135</v>
      </c>
      <c r="L102" s="199">
        <f>+F102+I102</f>
        <v>16947</v>
      </c>
      <c r="M102" s="279">
        <f>+G102+J102</f>
        <v>29188</v>
      </c>
    </row>
    <row r="103" spans="1:13" s="111" customFormat="1" x14ac:dyDescent="0.2">
      <c r="A103" s="231" t="s">
        <v>289</v>
      </c>
      <c r="B103" s="200"/>
      <c r="C103" s="200"/>
      <c r="D103" s="255"/>
      <c r="E103" s="285">
        <f>SUM(E102)</f>
        <v>46135</v>
      </c>
      <c r="F103" s="201">
        <f>+F102</f>
        <v>16947</v>
      </c>
      <c r="G103" s="281">
        <f>+G102</f>
        <v>29188</v>
      </c>
      <c r="H103" s="285">
        <f>+I103+J103</f>
        <v>0</v>
      </c>
      <c r="I103" s="201">
        <f>+I102</f>
        <v>0</v>
      </c>
      <c r="J103" s="281">
        <f>+J102</f>
        <v>0</v>
      </c>
      <c r="K103" s="285">
        <f>SUM(K102)</f>
        <v>46135</v>
      </c>
      <c r="L103" s="201">
        <f>SUM(L102)</f>
        <v>16947</v>
      </c>
      <c r="M103" s="281">
        <f>+M102</f>
        <v>29188</v>
      </c>
    </row>
    <row r="104" spans="1:13" s="111" customFormat="1" x14ac:dyDescent="0.2">
      <c r="A104" s="233"/>
      <c r="B104" s="198"/>
      <c r="C104" s="198"/>
      <c r="D104" s="252"/>
      <c r="E104" s="284"/>
      <c r="F104" s="199"/>
      <c r="G104" s="279"/>
      <c r="H104" s="298"/>
      <c r="I104" s="199"/>
      <c r="J104" s="279"/>
      <c r="K104" s="284"/>
      <c r="L104" s="199"/>
      <c r="M104" s="279"/>
    </row>
    <row r="105" spans="1:13" s="111" customFormat="1" x14ac:dyDescent="0.2">
      <c r="A105" s="198">
        <v>6</v>
      </c>
      <c r="B105" s="198">
        <v>62</v>
      </c>
      <c r="C105" s="198">
        <v>6211</v>
      </c>
      <c r="D105" s="252" t="s">
        <v>290</v>
      </c>
      <c r="E105" s="284">
        <f>+F105+G105</f>
        <v>30</v>
      </c>
      <c r="F105" s="199">
        <v>30</v>
      </c>
      <c r="G105" s="279"/>
      <c r="H105" s="284"/>
      <c r="I105" s="199"/>
      <c r="J105" s="279"/>
      <c r="K105" s="284">
        <f>+L105+M105</f>
        <v>30</v>
      </c>
      <c r="L105" s="199">
        <f>+F105+I105</f>
        <v>30</v>
      </c>
      <c r="M105" s="279">
        <f t="shared" ref="M105" si="25">+G105+J105</f>
        <v>0</v>
      </c>
    </row>
    <row r="106" spans="1:13" s="111" customFormat="1" x14ac:dyDescent="0.2">
      <c r="A106" s="231" t="s">
        <v>291</v>
      </c>
      <c r="B106" s="200"/>
      <c r="C106" s="200"/>
      <c r="D106" s="255"/>
      <c r="E106" s="285">
        <f>SUM(E105)</f>
        <v>30</v>
      </c>
      <c r="F106" s="201">
        <f>+F105</f>
        <v>30</v>
      </c>
      <c r="G106" s="281"/>
      <c r="H106" s="285"/>
      <c r="I106" s="201"/>
      <c r="J106" s="281"/>
      <c r="K106" s="285">
        <f>SUM(K105)</f>
        <v>30</v>
      </c>
      <c r="L106" s="201">
        <f>SUM(L105)</f>
        <v>30</v>
      </c>
      <c r="M106" s="281"/>
    </row>
    <row r="107" spans="1:13" s="111" customFormat="1" x14ac:dyDescent="0.2">
      <c r="A107" s="233"/>
      <c r="B107" s="198"/>
      <c r="C107" s="198"/>
      <c r="D107" s="252"/>
      <c r="E107" s="284"/>
      <c r="F107" s="199"/>
      <c r="G107" s="279"/>
      <c r="H107" s="284"/>
      <c r="I107" s="199"/>
      <c r="J107" s="279"/>
      <c r="K107" s="284"/>
      <c r="L107" s="199"/>
      <c r="M107" s="279"/>
    </row>
    <row r="108" spans="1:13" s="111" customFormat="1" x14ac:dyDescent="0.2">
      <c r="A108" s="198">
        <v>6</v>
      </c>
      <c r="B108" s="198">
        <v>63</v>
      </c>
      <c r="C108" s="198">
        <v>6310</v>
      </c>
      <c r="D108" s="252" t="s">
        <v>292</v>
      </c>
      <c r="E108" s="284">
        <f>+F108+G108</f>
        <v>87982</v>
      </c>
      <c r="F108" s="199">
        <v>84200</v>
      </c>
      <c r="G108" s="279">
        <v>3782</v>
      </c>
      <c r="H108" s="284"/>
      <c r="I108" s="199"/>
      <c r="J108" s="279"/>
      <c r="K108" s="284">
        <f>+L108+M108</f>
        <v>87982</v>
      </c>
      <c r="L108" s="199">
        <f>+F108+I108</f>
        <v>84200</v>
      </c>
      <c r="M108" s="279">
        <f>+G108+J108</f>
        <v>3782</v>
      </c>
    </row>
    <row r="109" spans="1:13" s="111" customFormat="1" x14ac:dyDescent="0.2">
      <c r="A109" s="231" t="s">
        <v>293</v>
      </c>
      <c r="B109" s="200"/>
      <c r="C109" s="200"/>
      <c r="D109" s="255"/>
      <c r="E109" s="285">
        <f>SUM(E108:E108)</f>
        <v>87982</v>
      </c>
      <c r="F109" s="201">
        <f>SUM(F108:F108)</f>
        <v>84200</v>
      </c>
      <c r="G109" s="281">
        <f>SUM(G108:G108)</f>
        <v>3782</v>
      </c>
      <c r="H109" s="285"/>
      <c r="I109" s="201"/>
      <c r="J109" s="281"/>
      <c r="K109" s="285">
        <f>SUM(K108:K108)</f>
        <v>87982</v>
      </c>
      <c r="L109" s="201">
        <f>SUM(L108:L108)</f>
        <v>84200</v>
      </c>
      <c r="M109" s="281">
        <f>SUM(M108:M108)</f>
        <v>3782</v>
      </c>
    </row>
    <row r="110" spans="1:13" s="111" customFormat="1" ht="13.5" thickBot="1" x14ac:dyDescent="0.25">
      <c r="A110" s="237"/>
      <c r="B110" s="112"/>
      <c r="C110" s="112"/>
      <c r="D110" s="257"/>
      <c r="E110" s="290"/>
      <c r="F110" s="241"/>
      <c r="G110" s="283"/>
      <c r="H110" s="290"/>
      <c r="I110" s="241"/>
      <c r="J110" s="283"/>
      <c r="K110" s="290"/>
      <c r="L110" s="241"/>
      <c r="M110" s="283"/>
    </row>
    <row r="111" spans="1:13" s="111" customFormat="1" ht="14.25" thickTop="1" thickBot="1" x14ac:dyDescent="0.25">
      <c r="A111" s="236" t="s">
        <v>294</v>
      </c>
      <c r="B111" s="204"/>
      <c r="C111" s="204"/>
      <c r="D111" s="259"/>
      <c r="E111" s="275">
        <f>E103+E106+E109</f>
        <v>134147</v>
      </c>
      <c r="F111" s="206">
        <f>F103+F106+F109</f>
        <v>101177</v>
      </c>
      <c r="G111" s="276">
        <f>G103+G106+G109</f>
        <v>32970</v>
      </c>
      <c r="H111" s="275">
        <f>+I111+J111</f>
        <v>0</v>
      </c>
      <c r="I111" s="206">
        <f>+I103</f>
        <v>0</v>
      </c>
      <c r="J111" s="276">
        <f>+J103</f>
        <v>0</v>
      </c>
      <c r="K111" s="275">
        <f>+K103+K106+K109</f>
        <v>134147</v>
      </c>
      <c r="L111" s="206">
        <f>+L103+L106+L109</f>
        <v>101177</v>
      </c>
      <c r="M111" s="276">
        <f>+M103+M106+M109</f>
        <v>32970</v>
      </c>
    </row>
    <row r="112" spans="1:13" s="111" customFormat="1" ht="14.25" thickTop="1" thickBot="1" x14ac:dyDescent="0.25">
      <c r="A112" s="115"/>
      <c r="B112" s="114"/>
      <c r="C112" s="114"/>
      <c r="D112" s="299"/>
      <c r="E112" s="282"/>
      <c r="F112" s="241"/>
      <c r="G112" s="283"/>
      <c r="H112" s="282"/>
      <c r="I112" s="241"/>
      <c r="J112" s="283"/>
      <c r="K112" s="292"/>
      <c r="L112" s="293"/>
      <c r="M112" s="294"/>
    </row>
    <row r="113" spans="1:13" s="111" customFormat="1" ht="17.25" customHeight="1" thickTop="1" thickBot="1" x14ac:dyDescent="0.3">
      <c r="A113" s="306" t="s">
        <v>431</v>
      </c>
      <c r="B113" s="300"/>
      <c r="C113" s="300"/>
      <c r="D113" s="301"/>
      <c r="E113" s="302">
        <f>+E111+E100+E92+E81+E35+E18+E9</f>
        <v>763089</v>
      </c>
      <c r="F113" s="303">
        <f>+F111+F100+F92+F81+F35+F18+F9</f>
        <v>621241</v>
      </c>
      <c r="G113" s="304">
        <f>+G9+G18+G35+G81+G92+G100+G111</f>
        <v>141848</v>
      </c>
      <c r="H113" s="302">
        <f>+H111+H100+H92+H81+H35</f>
        <v>794785</v>
      </c>
      <c r="I113" s="303">
        <f>I9+I18+I35+I81+I92+I100+I111</f>
        <v>794780</v>
      </c>
      <c r="J113" s="304">
        <f>J9+J18+J35+J81+J92+J100+J111</f>
        <v>5</v>
      </c>
      <c r="K113" s="295">
        <f>+K9+K18+K35+K81+K92+K100+K111</f>
        <v>1557874</v>
      </c>
      <c r="L113" s="296">
        <f>+L9+L18+L35+L81+L92+L100+L111</f>
        <v>1416021</v>
      </c>
      <c r="M113" s="297">
        <f>+M9+M18+M35+M81+M92+M100+M111</f>
        <v>141853</v>
      </c>
    </row>
    <row r="114" spans="1:13" s="111" customFormat="1" ht="13.5" thickTop="1" x14ac:dyDescent="0.2">
      <c r="A114" s="108"/>
      <c r="B114" s="108"/>
      <c r="C114" s="108"/>
      <c r="D114" s="245"/>
      <c r="E114" s="246"/>
      <c r="F114" s="246"/>
      <c r="G114" s="246"/>
    </row>
  </sheetData>
  <mergeCells count="8">
    <mergeCell ref="B5:B6"/>
    <mergeCell ref="C5:C6"/>
    <mergeCell ref="D5:D6"/>
    <mergeCell ref="A1:J1"/>
    <mergeCell ref="A2:J2"/>
    <mergeCell ref="A5:A6"/>
    <mergeCell ref="H5:J5"/>
    <mergeCell ref="E5:G5"/>
  </mergeCells>
  <printOptions horizontalCentered="1"/>
  <pageMargins left="0.47244094488188981" right="0.51181102362204722" top="0.62992125984251968" bottom="0.59055118110236227" header="0.35433070866141736" footer="0.35433070866141736"/>
  <pageSetup paperSize="9" scale="78" fitToHeight="2" orientation="portrait" r:id="rId1"/>
  <headerFooter alignWithMargins="0">
    <oddHeader xml:space="preserve">&amp;R </oddHeader>
  </headerFooter>
  <rowBreaks count="1" manualBreakCount="1">
    <brk id="64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M49" sqref="M49"/>
    </sheetView>
  </sheetViews>
  <sheetFormatPr defaultRowHeight="12.75" x14ac:dyDescent="0.2"/>
  <sheetData/>
  <pageMargins left="0.47" right="0.42" top="0.78740157499999996" bottom="0.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Zeros="0" zoomScaleNormal="100" zoomScaleSheetLayoutView="75" workbookViewId="0">
      <selection activeCell="E31" sqref="E31"/>
    </sheetView>
  </sheetViews>
  <sheetFormatPr defaultRowHeight="12.75" x14ac:dyDescent="0.2"/>
  <cols>
    <col min="1" max="1" width="6.85546875" style="307" customWidth="1"/>
    <col min="2" max="2" width="47.28515625" style="307" bestFit="1" customWidth="1"/>
    <col min="3" max="3" width="12.28515625" style="307" customWidth="1"/>
    <col min="4" max="4" width="8.85546875" style="307" bestFit="1" customWidth="1"/>
    <col min="5" max="5" width="10.140625" style="307" customWidth="1"/>
    <col min="6" max="6" width="11.28515625" style="307" customWidth="1"/>
    <col min="7" max="7" width="8.85546875" style="307" bestFit="1" customWidth="1"/>
    <col min="8" max="8" width="10.140625" style="307" customWidth="1"/>
    <col min="9" max="9" width="12.7109375" style="307" customWidth="1"/>
    <col min="10" max="10" width="9.85546875" style="307" bestFit="1" customWidth="1"/>
    <col min="11" max="11" width="10.28515625" style="307" customWidth="1"/>
    <col min="12" max="12" width="9" style="476" bestFit="1" customWidth="1"/>
    <col min="13" max="13" width="6.42578125" style="476" bestFit="1" customWidth="1"/>
    <col min="14" max="16384" width="9.140625" style="307"/>
  </cols>
  <sheetData>
    <row r="1" spans="1:13" x14ac:dyDescent="0.2">
      <c r="L1" s="475"/>
    </row>
    <row r="2" spans="1:13" x14ac:dyDescent="0.2">
      <c r="A2" s="308"/>
      <c r="L2" s="475"/>
    </row>
    <row r="3" spans="1:13" ht="18.75" x14ac:dyDescent="0.3">
      <c r="A3" s="436" t="s">
        <v>451</v>
      </c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477"/>
    </row>
    <row r="4" spans="1:13" x14ac:dyDescent="0.2">
      <c r="A4" s="310"/>
      <c r="B4" s="309"/>
      <c r="C4" s="309"/>
      <c r="L4" s="475"/>
    </row>
    <row r="5" spans="1:13" ht="13.5" thickBot="1" x14ac:dyDescent="0.25">
      <c r="L5" s="475"/>
    </row>
    <row r="6" spans="1:13" x14ac:dyDescent="0.2">
      <c r="A6" s="458" t="s">
        <v>136</v>
      </c>
      <c r="B6" s="460" t="s">
        <v>137</v>
      </c>
      <c r="C6" s="461" t="s">
        <v>295</v>
      </c>
      <c r="D6" s="462"/>
      <c r="E6" s="463"/>
      <c r="F6" s="461" t="s">
        <v>296</v>
      </c>
      <c r="G6" s="462"/>
      <c r="H6" s="463"/>
      <c r="I6" s="461" t="s">
        <v>297</v>
      </c>
      <c r="J6" s="462"/>
      <c r="K6" s="463"/>
      <c r="L6" s="478" t="s">
        <v>298</v>
      </c>
    </row>
    <row r="7" spans="1:13" ht="26.25" thickBot="1" x14ac:dyDescent="0.25">
      <c r="A7" s="459"/>
      <c r="B7" s="444"/>
      <c r="C7" s="311" t="s">
        <v>128</v>
      </c>
      <c r="D7" s="312" t="s">
        <v>7</v>
      </c>
      <c r="E7" s="326" t="s">
        <v>8</v>
      </c>
      <c r="F7" s="311" t="s">
        <v>128</v>
      </c>
      <c r="G7" s="312" t="s">
        <v>7</v>
      </c>
      <c r="H7" s="326" t="s">
        <v>8</v>
      </c>
      <c r="I7" s="311" t="s">
        <v>128</v>
      </c>
      <c r="J7" s="312" t="s">
        <v>7</v>
      </c>
      <c r="K7" s="327" t="s">
        <v>8</v>
      </c>
      <c r="L7" s="478" t="s">
        <v>299</v>
      </c>
    </row>
    <row r="8" spans="1:13" x14ac:dyDescent="0.2">
      <c r="A8" s="313"/>
      <c r="B8" s="314"/>
      <c r="C8" s="315"/>
      <c r="D8" s="316"/>
      <c r="E8" s="316"/>
      <c r="F8" s="315"/>
      <c r="G8" s="316"/>
      <c r="H8" s="316"/>
      <c r="I8" s="315"/>
      <c r="J8" s="316"/>
      <c r="K8" s="317"/>
      <c r="L8" s="479"/>
    </row>
    <row r="9" spans="1:13" x14ac:dyDescent="0.2">
      <c r="A9" s="318" t="s">
        <v>141</v>
      </c>
      <c r="B9" s="319" t="s">
        <v>142</v>
      </c>
      <c r="C9" s="320">
        <f>+'B a K'!E12</f>
        <v>15909</v>
      </c>
      <c r="D9" s="321">
        <f>+'B a K'!F12</f>
        <v>15445</v>
      </c>
      <c r="E9" s="321">
        <f>+'B a K'!G12</f>
        <v>464</v>
      </c>
      <c r="F9" s="320">
        <f>+'B a K'!H12</f>
        <v>0</v>
      </c>
      <c r="G9" s="321">
        <f>+'B a K'!I12</f>
        <v>0</v>
      </c>
      <c r="H9" s="321">
        <f>+'B a K'!J12</f>
        <v>0</v>
      </c>
      <c r="I9" s="320">
        <f>+'B a K'!K12</f>
        <v>15909</v>
      </c>
      <c r="J9" s="321">
        <f>+'B a K'!L12</f>
        <v>15445</v>
      </c>
      <c r="K9" s="322">
        <f>+'B a K'!M12</f>
        <v>464</v>
      </c>
      <c r="L9" s="480">
        <f>I9*1000/$L$31</f>
        <v>42.149745654938535</v>
      </c>
      <c r="M9" s="481">
        <v>42</v>
      </c>
    </row>
    <row r="10" spans="1:13" x14ac:dyDescent="0.2">
      <c r="A10" s="318" t="s">
        <v>143</v>
      </c>
      <c r="B10" s="319" t="s">
        <v>144</v>
      </c>
      <c r="C10" s="320">
        <f>+'B a K'!E19</f>
        <v>55812</v>
      </c>
      <c r="D10" s="321">
        <f>+'B a K'!F19</f>
        <v>55582</v>
      </c>
      <c r="E10" s="321">
        <f>+'B a K'!G19</f>
        <v>230</v>
      </c>
      <c r="F10" s="320">
        <f>+'B a K'!H19</f>
        <v>44087</v>
      </c>
      <c r="G10" s="321">
        <f>+'B a K'!I19</f>
        <v>8165</v>
      </c>
      <c r="H10" s="321">
        <f>+'B a K'!J19</f>
        <v>35922</v>
      </c>
      <c r="I10" s="320">
        <f>+'B a K'!K19</f>
        <v>99899</v>
      </c>
      <c r="J10" s="321">
        <f>+'B a K'!L19</f>
        <v>63747</v>
      </c>
      <c r="K10" s="322">
        <f>+'B a K'!M19</f>
        <v>36152</v>
      </c>
      <c r="L10" s="480">
        <f t="shared" ref="L10:L28" si="0">I10*1000/$L$31</f>
        <v>264.67518016108522</v>
      </c>
      <c r="M10" s="481">
        <v>265</v>
      </c>
    </row>
    <row r="11" spans="1:13" x14ac:dyDescent="0.2">
      <c r="A11" s="318" t="s">
        <v>145</v>
      </c>
      <c r="B11" s="319" t="s">
        <v>146</v>
      </c>
      <c r="C11" s="320">
        <f>+'B a K'!E29</f>
        <v>2775655</v>
      </c>
      <c r="D11" s="321">
        <f>+'B a K'!F29</f>
        <v>2577821</v>
      </c>
      <c r="E11" s="321">
        <f>+'B a K'!G29</f>
        <v>197834</v>
      </c>
      <c r="F11" s="320">
        <f>+'B a K'!H29</f>
        <v>447624</v>
      </c>
      <c r="G11" s="321">
        <f>+'B a K'!I29</f>
        <v>431730</v>
      </c>
      <c r="H11" s="321">
        <f>+'B a K'!J29</f>
        <v>15894</v>
      </c>
      <c r="I11" s="320">
        <f>+'B a K'!K29</f>
        <v>3223279</v>
      </c>
      <c r="J11" s="321">
        <f>+'B a K'!L29</f>
        <v>3009551</v>
      </c>
      <c r="K11" s="322">
        <f>+'B a K'!M29</f>
        <v>213728</v>
      </c>
      <c r="L11" s="480">
        <f t="shared" si="0"/>
        <v>8539.8447435353955</v>
      </c>
      <c r="M11" s="481">
        <v>8540</v>
      </c>
    </row>
    <row r="12" spans="1:13" x14ac:dyDescent="0.2">
      <c r="A12" s="318" t="s">
        <v>147</v>
      </c>
      <c r="B12" s="319" t="s">
        <v>148</v>
      </c>
      <c r="C12" s="320">
        <f>+'B a K'!E37</f>
        <v>26172</v>
      </c>
      <c r="D12" s="321">
        <f>+'B a K'!F37</f>
        <v>25470</v>
      </c>
      <c r="E12" s="321">
        <f>+'B a K'!G37</f>
        <v>702</v>
      </c>
      <c r="F12" s="320">
        <f>+'B a K'!H37</f>
        <v>728006</v>
      </c>
      <c r="G12" s="321">
        <f>+'B a K'!I37</f>
        <v>727850</v>
      </c>
      <c r="H12" s="321">
        <f>+'B a K'!J37</f>
        <v>156</v>
      </c>
      <c r="I12" s="320">
        <f>+'B a K'!K37</f>
        <v>754178</v>
      </c>
      <c r="J12" s="321">
        <f>+'B a K'!L37</f>
        <v>753320</v>
      </c>
      <c r="K12" s="322">
        <f>+'B a K'!M37</f>
        <v>858</v>
      </c>
      <c r="L12" s="480">
        <f t="shared" si="0"/>
        <v>1998.1401017380247</v>
      </c>
      <c r="M12" s="481">
        <v>1998</v>
      </c>
    </row>
    <row r="13" spans="1:13" x14ac:dyDescent="0.2">
      <c r="A13" s="318" t="s">
        <v>149</v>
      </c>
      <c r="B13" s="319" t="s">
        <v>150</v>
      </c>
      <c r="C13" s="320">
        <f>+'B a K'!E50+'B a K'!E55</f>
        <v>430030</v>
      </c>
      <c r="D13" s="321">
        <f>+'B a K'!F50+'B a K'!F55</f>
        <v>45151</v>
      </c>
      <c r="E13" s="321">
        <f>+'B a K'!G50+'B a K'!G55</f>
        <v>384879</v>
      </c>
      <c r="F13" s="320">
        <f>+'B a K'!H50+'B a K'!H55</f>
        <v>215314</v>
      </c>
      <c r="G13" s="321">
        <f>+'B a K'!I50+'B a K'!I55</f>
        <v>104640</v>
      </c>
      <c r="H13" s="321">
        <f>+'B a K'!J50+'B a K'!J55</f>
        <v>110674</v>
      </c>
      <c r="I13" s="320">
        <f>+'B a K'!K50+'B a K'!K55</f>
        <v>645344</v>
      </c>
      <c r="J13" s="321">
        <f>+'B a K'!L50+'B a K'!L55</f>
        <v>149791</v>
      </c>
      <c r="K13" s="322">
        <f>+'B a K'!M50+'B a K'!M55</f>
        <v>495553</v>
      </c>
      <c r="L13" s="480">
        <f t="shared" si="0"/>
        <v>1709.7922848664689</v>
      </c>
      <c r="M13" s="481">
        <v>1710</v>
      </c>
    </row>
    <row r="14" spans="1:13" x14ac:dyDescent="0.2">
      <c r="A14" s="318" t="s">
        <v>151</v>
      </c>
      <c r="B14" s="319" t="s">
        <v>152</v>
      </c>
      <c r="C14" s="320">
        <f>+'B a K'!E74</f>
        <v>906693</v>
      </c>
      <c r="D14" s="321">
        <f>+'B a K'!F74</f>
        <v>850536</v>
      </c>
      <c r="E14" s="321">
        <f>+'B a K'!G74</f>
        <v>56157</v>
      </c>
      <c r="F14" s="320">
        <f>+'B a K'!H74</f>
        <v>149573</v>
      </c>
      <c r="G14" s="321">
        <f>+'B a K'!I74</f>
        <v>131140</v>
      </c>
      <c r="H14" s="321">
        <f>+'B a K'!J74</f>
        <v>18433</v>
      </c>
      <c r="I14" s="320">
        <f>+'B a K'!K74</f>
        <v>1056266</v>
      </c>
      <c r="J14" s="321">
        <f>+'B a K'!L74</f>
        <v>981676</v>
      </c>
      <c r="K14" s="322">
        <f>+'B a K'!M74</f>
        <v>74590</v>
      </c>
      <c r="L14" s="480">
        <f t="shared" si="0"/>
        <v>2798.500423908436</v>
      </c>
      <c r="M14" s="481">
        <v>2799</v>
      </c>
    </row>
    <row r="15" spans="1:13" x14ac:dyDescent="0.2">
      <c r="A15" s="318" t="s">
        <v>153</v>
      </c>
      <c r="B15" s="319" t="s">
        <v>154</v>
      </c>
      <c r="C15" s="320">
        <f>+'B a K'!E80</f>
        <v>272614</v>
      </c>
      <c r="D15" s="321">
        <f>+'B a K'!F80</f>
        <v>241746</v>
      </c>
      <c r="E15" s="321">
        <f>+'B a K'!G80</f>
        <v>30868</v>
      </c>
      <c r="F15" s="320">
        <f>+'B a K'!H80</f>
        <v>139496</v>
      </c>
      <c r="G15" s="321">
        <f>+'B a K'!I80</f>
        <v>110100</v>
      </c>
      <c r="H15" s="321">
        <f>+'B a K'!J80</f>
        <v>29396</v>
      </c>
      <c r="I15" s="320">
        <f>+'B a K'!K80</f>
        <v>412110</v>
      </c>
      <c r="J15" s="321">
        <f>+'B a K'!L80</f>
        <v>351846</v>
      </c>
      <c r="K15" s="322">
        <f>+'B a K'!M80</f>
        <v>60264</v>
      </c>
      <c r="L15" s="480">
        <f t="shared" si="0"/>
        <v>1091.8556591776176</v>
      </c>
      <c r="M15" s="481">
        <v>1092</v>
      </c>
    </row>
    <row r="16" spans="1:13" x14ac:dyDescent="0.2">
      <c r="A16" s="318" t="s">
        <v>155</v>
      </c>
      <c r="B16" s="319" t="s">
        <v>156</v>
      </c>
      <c r="C16" s="320">
        <f>+'B a K'!E89</f>
        <v>142562</v>
      </c>
      <c r="D16" s="321">
        <f>+'B a K'!F89</f>
        <v>137119</v>
      </c>
      <c r="E16" s="323">
        <f>+'B a K'!G89</f>
        <v>5443</v>
      </c>
      <c r="F16" s="320">
        <f>+'B a K'!H89</f>
        <v>32539</v>
      </c>
      <c r="G16" s="321">
        <f>+'B a K'!I89</f>
        <v>29789</v>
      </c>
      <c r="H16" s="321">
        <f>+'B a K'!J89</f>
        <v>2750</v>
      </c>
      <c r="I16" s="320">
        <f>+'B a K'!K89</f>
        <v>175101</v>
      </c>
      <c r="J16" s="321">
        <f>+'B a K'!L89</f>
        <v>166908</v>
      </c>
      <c r="K16" s="322">
        <f>+'B a K'!M89</f>
        <v>8193</v>
      </c>
      <c r="L16" s="480">
        <f t="shared" si="0"/>
        <v>463.91744383213228</v>
      </c>
      <c r="M16" s="481">
        <v>464</v>
      </c>
    </row>
    <row r="17" spans="1:13" x14ac:dyDescent="0.2">
      <c r="A17" s="318" t="s">
        <v>157</v>
      </c>
      <c r="B17" s="319" t="s">
        <v>300</v>
      </c>
      <c r="C17" s="320">
        <f>+'B a K'!E101</f>
        <v>1054197</v>
      </c>
      <c r="D17" s="321">
        <f>+'B a K'!F101</f>
        <v>971757</v>
      </c>
      <c r="E17" s="323">
        <f>+'B a K'!G101</f>
        <v>82440</v>
      </c>
      <c r="F17" s="320">
        <f>+'B a K'!H101</f>
        <v>1266924</v>
      </c>
      <c r="G17" s="321">
        <f>+'B a K'!I101</f>
        <v>449495</v>
      </c>
      <c r="H17" s="321">
        <f>+'B a K'!J101</f>
        <v>817429</v>
      </c>
      <c r="I17" s="320">
        <f>+'B a K'!K101</f>
        <v>2321121</v>
      </c>
      <c r="J17" s="321">
        <f>+'B a K'!L101</f>
        <v>1421252</v>
      </c>
      <c r="K17" s="322">
        <f>+'B a K'!M101</f>
        <v>899869</v>
      </c>
      <c r="L17" s="480">
        <f t="shared" si="0"/>
        <v>6149.642327257312</v>
      </c>
      <c r="M17" s="481">
        <v>6150</v>
      </c>
    </row>
    <row r="18" spans="1:13" x14ac:dyDescent="0.2">
      <c r="A18" s="318" t="s">
        <v>159</v>
      </c>
      <c r="B18" s="319" t="s">
        <v>160</v>
      </c>
      <c r="C18" s="320">
        <f>+'B a K'!E116</f>
        <v>597875</v>
      </c>
      <c r="D18" s="321">
        <f>+'B a K'!F116</f>
        <v>443057</v>
      </c>
      <c r="E18" s="323">
        <f>+'B a K'!G116</f>
        <v>154818</v>
      </c>
      <c r="F18" s="320">
        <f>+'B a K'!H116</f>
        <v>43644</v>
      </c>
      <c r="G18" s="321">
        <f>+'B a K'!I116</f>
        <v>32064</v>
      </c>
      <c r="H18" s="321">
        <f>+'B a K'!J116</f>
        <v>11580</v>
      </c>
      <c r="I18" s="320">
        <f>+'B a K'!K116</f>
        <v>641519</v>
      </c>
      <c r="J18" s="321">
        <f>+'B a K'!L116</f>
        <v>475121</v>
      </c>
      <c r="K18" s="322">
        <f>+'B a K'!M116</f>
        <v>166398</v>
      </c>
      <c r="L18" s="480">
        <f t="shared" si="0"/>
        <v>1699.658223823654</v>
      </c>
      <c r="M18" s="481">
        <v>1700</v>
      </c>
    </row>
    <row r="19" spans="1:13" x14ac:dyDescent="0.2">
      <c r="A19" s="318" t="s">
        <v>301</v>
      </c>
      <c r="B19" s="319" t="s">
        <v>302</v>
      </c>
      <c r="C19" s="320">
        <f>+'B a K'!E118</f>
        <v>49950</v>
      </c>
      <c r="D19" s="321">
        <f>+'B a K'!F118</f>
        <v>49950</v>
      </c>
      <c r="E19" s="323">
        <f>+'B a K'!G118</f>
        <v>0</v>
      </c>
      <c r="F19" s="320">
        <f>+'B a K'!H118</f>
        <v>0</v>
      </c>
      <c r="G19" s="321">
        <f>+'B a K'!I118</f>
        <v>0</v>
      </c>
      <c r="H19" s="322">
        <f>+'B a K'!J118</f>
        <v>0</v>
      </c>
      <c r="I19" s="320">
        <f>+'B a K'!K118</f>
        <v>49950</v>
      </c>
      <c r="J19" s="321">
        <f>+'B a K'!L118</f>
        <v>49950</v>
      </c>
      <c r="K19" s="322">
        <f>+'B a K'!M118</f>
        <v>0</v>
      </c>
      <c r="L19" s="480">
        <f t="shared" si="0"/>
        <v>132.33891479440442</v>
      </c>
      <c r="M19" s="481">
        <v>132</v>
      </c>
    </row>
    <row r="20" spans="1:13" x14ac:dyDescent="0.2">
      <c r="A20" s="324">
        <v>39</v>
      </c>
      <c r="B20" s="319" t="s">
        <v>303</v>
      </c>
      <c r="C20" s="320">
        <f>+'B a K'!E122</f>
        <v>9039</v>
      </c>
      <c r="D20" s="321">
        <f>+'B a K'!F122</f>
        <v>8884</v>
      </c>
      <c r="E20" s="323">
        <f>+'B a K'!G122</f>
        <v>155</v>
      </c>
      <c r="F20" s="320">
        <f>+'B a K'!H122</f>
        <v>0</v>
      </c>
      <c r="G20" s="321">
        <f>+'B a K'!I122</f>
        <v>0</v>
      </c>
      <c r="H20" s="322">
        <f>+'B a K'!J122</f>
        <v>0</v>
      </c>
      <c r="I20" s="320">
        <f>+'B a K'!K122</f>
        <v>9039</v>
      </c>
      <c r="J20" s="321">
        <f>+'B a K'!L122</f>
        <v>8884</v>
      </c>
      <c r="K20" s="322">
        <f>+'B a K'!M122</f>
        <v>155</v>
      </c>
      <c r="L20" s="480">
        <f t="shared" si="0"/>
        <v>23.948177193726156</v>
      </c>
      <c r="M20" s="481">
        <v>24</v>
      </c>
    </row>
    <row r="21" spans="1:13" x14ac:dyDescent="0.2">
      <c r="A21" s="318" t="s">
        <v>161</v>
      </c>
      <c r="B21" s="151" t="s">
        <v>304</v>
      </c>
      <c r="C21" s="320">
        <f>+'B a K'!E146</f>
        <v>509917</v>
      </c>
      <c r="D21" s="321">
        <f>+'B a K'!F146</f>
        <v>393357</v>
      </c>
      <c r="E21" s="323">
        <f>+'B a K'!G146</f>
        <v>116560</v>
      </c>
      <c r="F21" s="320">
        <f>+'B a K'!H146</f>
        <v>60161</v>
      </c>
      <c r="G21" s="321">
        <f>+'B a K'!I146</f>
        <v>59450</v>
      </c>
      <c r="H21" s="321">
        <f>+'B a K'!J146</f>
        <v>711</v>
      </c>
      <c r="I21" s="320">
        <f>+'B a K'!K146</f>
        <v>570078</v>
      </c>
      <c r="J21" s="321">
        <f>+'B a K'!L146</f>
        <v>452807</v>
      </c>
      <c r="K21" s="322">
        <f>+'B a K'!M146</f>
        <v>117271</v>
      </c>
      <c r="L21" s="480">
        <f t="shared" si="0"/>
        <v>1510.3804578211107</v>
      </c>
      <c r="M21" s="481">
        <v>1510</v>
      </c>
    </row>
    <row r="22" spans="1:13" x14ac:dyDescent="0.2">
      <c r="A22" s="318" t="s">
        <v>305</v>
      </c>
      <c r="B22" s="319" t="s">
        <v>306</v>
      </c>
      <c r="C22" s="320">
        <f>+'B a K'!E155</f>
        <v>4894</v>
      </c>
      <c r="D22" s="321">
        <f>+'B a K'!F155</f>
        <v>3300</v>
      </c>
      <c r="E22" s="323">
        <f>+'B a K'!G155</f>
        <v>1594</v>
      </c>
      <c r="F22" s="320">
        <f>+'B a K'!H155</f>
        <v>200</v>
      </c>
      <c r="G22" s="321">
        <f>+'B a K'!I155</f>
        <v>200</v>
      </c>
      <c r="H22" s="321">
        <f>+'B a K'!J155</f>
        <v>0</v>
      </c>
      <c r="I22" s="320">
        <f>+'B a K'!K155</f>
        <v>5094</v>
      </c>
      <c r="J22" s="321">
        <f>+'B a K'!L155</f>
        <v>3500</v>
      </c>
      <c r="K22" s="322">
        <f>+'B a K'!M155</f>
        <v>1594</v>
      </c>
      <c r="L22" s="480">
        <f t="shared" si="0"/>
        <v>13.496184824078</v>
      </c>
      <c r="M22" s="481">
        <v>13</v>
      </c>
    </row>
    <row r="23" spans="1:13" x14ac:dyDescent="0.2">
      <c r="A23" s="318" t="s">
        <v>163</v>
      </c>
      <c r="B23" s="319" t="s">
        <v>164</v>
      </c>
      <c r="C23" s="320">
        <f>+'B a K'!E160</f>
        <v>382959</v>
      </c>
      <c r="D23" s="321">
        <f>+'B a K'!F160</f>
        <v>382623</v>
      </c>
      <c r="E23" s="323">
        <f>+'B a K'!G160</f>
        <v>336</v>
      </c>
      <c r="F23" s="320">
        <f>+'B a K'!H160</f>
        <v>25536</v>
      </c>
      <c r="G23" s="321">
        <f>+'B a K'!I160</f>
        <v>25336</v>
      </c>
      <c r="H23" s="321">
        <f>+'B a K'!J160</f>
        <v>200</v>
      </c>
      <c r="I23" s="320">
        <f>+'B a K'!K160</f>
        <v>408495</v>
      </c>
      <c r="J23" s="321">
        <f>+'B a K'!L160</f>
        <v>407959</v>
      </c>
      <c r="K23" s="322">
        <f>+'B a K'!M160</f>
        <v>536</v>
      </c>
      <c r="L23" s="480">
        <f t="shared" si="0"/>
        <v>1082.2779779567613</v>
      </c>
      <c r="M23" s="481">
        <v>1082</v>
      </c>
    </row>
    <row r="24" spans="1:13" x14ac:dyDescent="0.2">
      <c r="A24" s="318" t="s">
        <v>307</v>
      </c>
      <c r="B24" s="319" t="s">
        <v>165</v>
      </c>
      <c r="C24" s="320">
        <f>+'B a K'!E165</f>
        <v>11393</v>
      </c>
      <c r="D24" s="321">
        <f>+'B a K'!F165</f>
        <v>3000</v>
      </c>
      <c r="E24" s="323">
        <f>+'B a K'!G165</f>
        <v>8393</v>
      </c>
      <c r="F24" s="320">
        <f>+'B a K'!H165</f>
        <v>17860</v>
      </c>
      <c r="G24" s="321">
        <f>+'B a K'!I165</f>
        <v>7830</v>
      </c>
      <c r="H24" s="321">
        <f>+'B a K'!J165</f>
        <v>10030</v>
      </c>
      <c r="I24" s="320">
        <f>+'B a K'!K165</f>
        <v>29253</v>
      </c>
      <c r="J24" s="321">
        <f>+'B a K'!L165</f>
        <v>10830</v>
      </c>
      <c r="K24" s="322">
        <f>+'B a K'!M165</f>
        <v>18423</v>
      </c>
      <c r="L24" s="480">
        <f t="shared" si="0"/>
        <v>77.503709198813056</v>
      </c>
      <c r="M24" s="481">
        <v>77</v>
      </c>
    </row>
    <row r="25" spans="1:13" x14ac:dyDescent="0.2">
      <c r="A25" s="318" t="s">
        <v>166</v>
      </c>
      <c r="B25" s="319" t="s">
        <v>167</v>
      </c>
      <c r="C25" s="320">
        <f>+'B a K'!E173</f>
        <v>1585008</v>
      </c>
      <c r="D25" s="321">
        <f>+'B a K'!F173</f>
        <v>926666</v>
      </c>
      <c r="E25" s="323">
        <f>+'B a K'!G173</f>
        <v>658342</v>
      </c>
      <c r="F25" s="320">
        <f>+'B a K'!H173</f>
        <v>145611</v>
      </c>
      <c r="G25" s="321">
        <f>+'B a K'!I173</f>
        <v>123399</v>
      </c>
      <c r="H25" s="321">
        <f>+'B a K'!J173</f>
        <v>22212</v>
      </c>
      <c r="I25" s="320">
        <f>+'B a K'!K173</f>
        <v>1730619</v>
      </c>
      <c r="J25" s="321">
        <f>+'B a K'!L173</f>
        <v>1050065</v>
      </c>
      <c r="K25" s="322">
        <f>+'B a K'!M173</f>
        <v>680554</v>
      </c>
      <c r="L25" s="480">
        <f t="shared" si="0"/>
        <v>4585.1499576091564</v>
      </c>
      <c r="M25" s="481">
        <v>4585</v>
      </c>
    </row>
    <row r="26" spans="1:13" x14ac:dyDescent="0.2">
      <c r="A26" s="318" t="s">
        <v>168</v>
      </c>
      <c r="B26" s="319" t="s">
        <v>169</v>
      </c>
      <c r="C26" s="320">
        <f>+'B a K'!E177</f>
        <v>16005</v>
      </c>
      <c r="D26" s="321">
        <f>+'B a K'!F177</f>
        <v>15738</v>
      </c>
      <c r="E26" s="323">
        <f>+'B a K'!G177</f>
        <v>267</v>
      </c>
      <c r="F26" s="320">
        <f>+'B a K'!H177</f>
        <v>2000</v>
      </c>
      <c r="G26" s="321">
        <f>+'B a K'!I177</f>
        <v>2000</v>
      </c>
      <c r="H26" s="321">
        <f>+'B a K'!J177</f>
        <v>0</v>
      </c>
      <c r="I26" s="320">
        <f>+'B a K'!K177</f>
        <v>18005</v>
      </c>
      <c r="J26" s="321">
        <f>+'B a K'!L177</f>
        <v>17738</v>
      </c>
      <c r="K26" s="322">
        <f>+'B a K'!M177</f>
        <v>267</v>
      </c>
      <c r="L26" s="480">
        <f t="shared" si="0"/>
        <v>47.702946163628653</v>
      </c>
      <c r="M26" s="481">
        <v>48</v>
      </c>
    </row>
    <row r="27" spans="1:13" x14ac:dyDescent="0.2">
      <c r="A27" s="318" t="s">
        <v>170</v>
      </c>
      <c r="B27" s="319" t="s">
        <v>308</v>
      </c>
      <c r="C27" s="320">
        <f>+'B a K'!E183</f>
        <v>546160</v>
      </c>
      <c r="D27" s="321">
        <f>+'B a K'!F183</f>
        <v>1664786</v>
      </c>
      <c r="E27" s="323">
        <f>+'B a K'!G183</f>
        <v>29708</v>
      </c>
      <c r="F27" s="320">
        <f>+'B a K'!H183</f>
        <v>233000</v>
      </c>
      <c r="G27" s="321">
        <f>+'B a K'!I183</f>
        <v>233000</v>
      </c>
      <c r="H27" s="321">
        <f>+'B a K'!J183</f>
        <v>0</v>
      </c>
      <c r="I27" s="320">
        <f>+'B a K'!K183</f>
        <v>779160</v>
      </c>
      <c r="J27" s="321">
        <f>+'B a K'!L183</f>
        <v>1897786</v>
      </c>
      <c r="K27" s="322">
        <f>+'B a K'!M183</f>
        <v>29708</v>
      </c>
      <c r="L27" s="480">
        <f t="shared" si="0"/>
        <v>2064.328105129292</v>
      </c>
      <c r="M27" s="481">
        <v>2064</v>
      </c>
    </row>
    <row r="28" spans="1:13" ht="13.5" thickBot="1" x14ac:dyDescent="0.25">
      <c r="A28" s="328" t="s">
        <v>309</v>
      </c>
      <c r="B28" s="329" t="s">
        <v>310</v>
      </c>
      <c r="C28" s="330">
        <f>+'B a K'!E186</f>
        <v>53236</v>
      </c>
      <c r="D28" s="331">
        <f>+'B a K'!F186</f>
        <v>20950</v>
      </c>
      <c r="E28" s="332">
        <f>+'B a K'!G186</f>
        <v>32286</v>
      </c>
      <c r="F28" s="330">
        <f>+'B a K'!H186</f>
        <v>20</v>
      </c>
      <c r="G28" s="331">
        <f>+'B a K'!I186</f>
        <v>0</v>
      </c>
      <c r="H28" s="331">
        <f>+'B a K'!J186</f>
        <v>20</v>
      </c>
      <c r="I28" s="330">
        <f>+'B a K'!K186</f>
        <v>53256</v>
      </c>
      <c r="J28" s="331">
        <f>+'B a K'!L186</f>
        <v>20950</v>
      </c>
      <c r="K28" s="333">
        <f>+'B a K'!M186</f>
        <v>32306</v>
      </c>
      <c r="L28" s="480">
        <f t="shared" si="0"/>
        <v>141.09792284866469</v>
      </c>
      <c r="M28" s="481">
        <v>141</v>
      </c>
    </row>
    <row r="29" spans="1:13" ht="13.5" thickBot="1" x14ac:dyDescent="0.25">
      <c r="A29" s="334"/>
      <c r="B29" s="335" t="s">
        <v>135</v>
      </c>
      <c r="C29" s="336">
        <f>SUM(C9:C28)</f>
        <v>9446080</v>
      </c>
      <c r="D29" s="337">
        <f>SUM(D9:D28)</f>
        <v>8832938</v>
      </c>
      <c r="E29" s="337">
        <f>SUM(E9:E28)</f>
        <v>1761476</v>
      </c>
      <c r="F29" s="336">
        <f>SUM(F9:F28)</f>
        <v>3551595</v>
      </c>
      <c r="G29" s="337">
        <f>SUM(G8:G28)</f>
        <v>2476188</v>
      </c>
      <c r="H29" s="337">
        <f t="shared" ref="H29:L29" si="1">SUM(H9:H28)</f>
        <v>1075407</v>
      </c>
      <c r="I29" s="336">
        <f t="shared" si="1"/>
        <v>12997675</v>
      </c>
      <c r="J29" s="337">
        <f t="shared" si="1"/>
        <v>11309126</v>
      </c>
      <c r="K29" s="338">
        <f t="shared" si="1"/>
        <v>2836883</v>
      </c>
      <c r="L29" s="482">
        <f t="shared" si="1"/>
        <v>34436.400487494691</v>
      </c>
      <c r="M29" s="483">
        <f>SUM(M9:M28)</f>
        <v>34436</v>
      </c>
    </row>
    <row r="30" spans="1:13" x14ac:dyDescent="0.2">
      <c r="L30" s="475"/>
      <c r="M30" s="484"/>
    </row>
    <row r="31" spans="1:13" x14ac:dyDescent="0.2">
      <c r="A31" s="307" t="s">
        <v>172</v>
      </c>
      <c r="I31" s="325"/>
      <c r="L31" s="481">
        <v>377440</v>
      </c>
      <c r="M31" s="484"/>
    </row>
    <row r="32" spans="1:13" x14ac:dyDescent="0.2">
      <c r="L32" s="475"/>
      <c r="M32" s="485"/>
    </row>
    <row r="35" spans="13:13" x14ac:dyDescent="0.2">
      <c r="M35" s="485"/>
    </row>
  </sheetData>
  <mergeCells count="6">
    <mergeCell ref="A3:K3"/>
    <mergeCell ref="A6:A7"/>
    <mergeCell ref="B6:B7"/>
    <mergeCell ref="C6:E6"/>
    <mergeCell ref="F6:H6"/>
    <mergeCell ref="I6:K6"/>
  </mergeCells>
  <printOptions horizontalCentered="1"/>
  <pageMargins left="0.56000000000000005" right="0.54" top="0.98425196850393704" bottom="0.98425196850393704" header="0.59055118110236227" footer="0.51181102362204722"/>
  <pageSetup paperSize="9" orientation="landscape" r:id="rId1"/>
  <headerFooter alignWithMargins="0">
    <oddHeader xml:space="preserve">&amp;R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9"/>
  <sheetViews>
    <sheetView showZeros="0" zoomScaleNormal="100" zoomScaleSheetLayoutView="100" workbookViewId="0">
      <pane xSplit="4" ySplit="5" topLeftCell="E105" activePane="bottomRight" state="frozen"/>
      <selection activeCell="D6" sqref="D6"/>
      <selection pane="topRight" activeCell="D6" sqref="D6"/>
      <selection pane="bottomLeft" activeCell="D6" sqref="D6"/>
      <selection pane="bottomRight" activeCell="A2" sqref="A2:M2"/>
    </sheetView>
  </sheetViews>
  <sheetFormatPr defaultColWidth="9.140625" defaultRowHeight="12.75" x14ac:dyDescent="0.2"/>
  <cols>
    <col min="1" max="1" width="8" style="339" customWidth="1"/>
    <col min="2" max="2" width="6.5703125" style="339" customWidth="1"/>
    <col min="3" max="3" width="5.7109375" style="340" customWidth="1"/>
    <col min="4" max="4" width="51.28515625" style="341" customWidth="1"/>
    <col min="5" max="5" width="13" style="342" customWidth="1"/>
    <col min="6" max="13" width="13" style="339" customWidth="1"/>
    <col min="14" max="16384" width="9.140625" style="339"/>
  </cols>
  <sheetData>
    <row r="1" spans="1:15" ht="18.75" x14ac:dyDescent="0.3">
      <c r="A1" s="436" t="s">
        <v>452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</row>
    <row r="2" spans="1:15" x14ac:dyDescent="0.2">
      <c r="A2" s="447" t="s">
        <v>204</v>
      </c>
      <c r="B2" s="447"/>
      <c r="C2" s="447"/>
      <c r="D2" s="447"/>
      <c r="E2" s="447"/>
      <c r="F2" s="447"/>
      <c r="G2" s="447"/>
      <c r="H2" s="447"/>
      <c r="I2" s="447"/>
      <c r="J2" s="447"/>
      <c r="K2" s="447"/>
      <c r="L2" s="447"/>
      <c r="M2" s="447"/>
    </row>
    <row r="3" spans="1:15" x14ac:dyDescent="0.2">
      <c r="M3" s="343" t="s">
        <v>432</v>
      </c>
    </row>
    <row r="4" spans="1:15" x14ac:dyDescent="0.2">
      <c r="A4" s="465" t="s">
        <v>430</v>
      </c>
      <c r="B4" s="465" t="s">
        <v>205</v>
      </c>
      <c r="C4" s="467" t="s">
        <v>206</v>
      </c>
      <c r="D4" s="467" t="s">
        <v>311</v>
      </c>
      <c r="E4" s="464" t="s">
        <v>295</v>
      </c>
      <c r="F4" s="464"/>
      <c r="G4" s="464"/>
      <c r="H4" s="464" t="s">
        <v>296</v>
      </c>
      <c r="I4" s="464"/>
      <c r="J4" s="464"/>
      <c r="K4" s="464" t="s">
        <v>297</v>
      </c>
      <c r="L4" s="464"/>
      <c r="M4" s="464"/>
    </row>
    <row r="5" spans="1:15" ht="25.5" x14ac:dyDescent="0.2">
      <c r="A5" s="466"/>
      <c r="B5" s="466"/>
      <c r="C5" s="467"/>
      <c r="D5" s="467"/>
      <c r="E5" s="383" t="s">
        <v>128</v>
      </c>
      <c r="F5" s="383" t="s">
        <v>7</v>
      </c>
      <c r="G5" s="383" t="s">
        <v>8</v>
      </c>
      <c r="H5" s="383" t="s">
        <v>128</v>
      </c>
      <c r="I5" s="383" t="s">
        <v>7</v>
      </c>
      <c r="J5" s="383" t="s">
        <v>8</v>
      </c>
      <c r="K5" s="383" t="s">
        <v>128</v>
      </c>
      <c r="L5" s="383" t="s">
        <v>7</v>
      </c>
      <c r="M5" s="383" t="s">
        <v>8</v>
      </c>
    </row>
    <row r="6" spans="1:15" x14ac:dyDescent="0.2">
      <c r="A6" s="387"/>
      <c r="B6" s="388"/>
      <c r="C6" s="387"/>
      <c r="D6" s="387"/>
      <c r="E6" s="382"/>
      <c r="F6" s="382"/>
      <c r="G6" s="382"/>
      <c r="H6" s="382"/>
      <c r="I6" s="382"/>
      <c r="J6" s="382"/>
      <c r="K6" s="382"/>
      <c r="L6" s="382"/>
      <c r="M6" s="382"/>
    </row>
    <row r="7" spans="1:15" x14ac:dyDescent="0.2">
      <c r="A7" s="344" t="str">
        <f>MID(C7,1,1)</f>
        <v>1</v>
      </c>
      <c r="B7" s="344" t="str">
        <f>MID(C7,1,2)</f>
        <v>10</v>
      </c>
      <c r="C7" s="344">
        <v>1012</v>
      </c>
      <c r="D7" s="389" t="s">
        <v>214</v>
      </c>
      <c r="E7" s="345">
        <f>+F7+G7</f>
        <v>40</v>
      </c>
      <c r="F7" s="345"/>
      <c r="G7" s="345">
        <v>40</v>
      </c>
      <c r="H7" s="345">
        <f>+I7+J7</f>
        <v>0</v>
      </c>
      <c r="I7" s="345"/>
      <c r="J7" s="345"/>
      <c r="K7" s="401">
        <f>+L7+M7</f>
        <v>40</v>
      </c>
      <c r="L7" s="345">
        <f t="shared" ref="L7:M11" si="0">+F7+I7</f>
        <v>0</v>
      </c>
      <c r="M7" s="384">
        <f t="shared" si="0"/>
        <v>40</v>
      </c>
    </row>
    <row r="8" spans="1:15" x14ac:dyDescent="0.2">
      <c r="A8" s="344" t="str">
        <f>MID(C8,1,1)</f>
        <v>1</v>
      </c>
      <c r="B8" s="344" t="str">
        <f>MID(C8,1,2)</f>
        <v>10</v>
      </c>
      <c r="C8" s="344">
        <v>1014</v>
      </c>
      <c r="D8" s="389" t="s">
        <v>312</v>
      </c>
      <c r="E8" s="345">
        <f>+F8+G8</f>
        <v>15563</v>
      </c>
      <c r="F8" s="345">
        <v>15375</v>
      </c>
      <c r="G8" s="345">
        <v>188</v>
      </c>
      <c r="H8" s="345">
        <f>+I8+J8</f>
        <v>0</v>
      </c>
      <c r="I8" s="345"/>
      <c r="J8" s="345"/>
      <c r="K8" s="401">
        <f>+L8+M8</f>
        <v>15563</v>
      </c>
      <c r="L8" s="345">
        <f t="shared" si="0"/>
        <v>15375</v>
      </c>
      <c r="M8" s="384">
        <f t="shared" si="0"/>
        <v>188</v>
      </c>
    </row>
    <row r="9" spans="1:15" x14ac:dyDescent="0.2">
      <c r="A9" s="346" t="str">
        <f>MID(C9,1,1)</f>
        <v>1</v>
      </c>
      <c r="B9" s="346" t="str">
        <f>MID(C9,1,2)</f>
        <v>10</v>
      </c>
      <c r="C9" s="344">
        <v>1019</v>
      </c>
      <c r="D9" s="389" t="s">
        <v>313</v>
      </c>
      <c r="E9" s="345">
        <f>+F9+G9</f>
        <v>221</v>
      </c>
      <c r="F9" s="345"/>
      <c r="G9" s="345">
        <v>221</v>
      </c>
      <c r="H9" s="345">
        <f>+I9+J9</f>
        <v>0</v>
      </c>
      <c r="I9" s="345"/>
      <c r="J9" s="345"/>
      <c r="K9" s="401">
        <f t="shared" ref="K9:K11" si="1">+L9+M9</f>
        <v>221</v>
      </c>
      <c r="L9" s="345">
        <f t="shared" si="0"/>
        <v>0</v>
      </c>
      <c r="M9" s="384">
        <f t="shared" si="0"/>
        <v>221</v>
      </c>
    </row>
    <row r="10" spans="1:15" x14ac:dyDescent="0.2">
      <c r="A10" s="346" t="str">
        <f>MID(C10,1,1)</f>
        <v>1</v>
      </c>
      <c r="B10" s="346" t="str">
        <f>MID(C10,1,2)</f>
        <v>10</v>
      </c>
      <c r="C10" s="346">
        <v>1037</v>
      </c>
      <c r="D10" s="269" t="s">
        <v>314</v>
      </c>
      <c r="E10" s="345">
        <f>+F10+G10</f>
        <v>70</v>
      </c>
      <c r="F10" s="347">
        <v>70</v>
      </c>
      <c r="G10" s="348"/>
      <c r="H10" s="345">
        <f>+I10+J10</f>
        <v>0</v>
      </c>
      <c r="I10" s="347"/>
      <c r="J10" s="348"/>
      <c r="K10" s="401">
        <f t="shared" si="1"/>
        <v>70</v>
      </c>
      <c r="L10" s="345">
        <f t="shared" si="0"/>
        <v>70</v>
      </c>
      <c r="M10" s="384">
        <f t="shared" si="0"/>
        <v>0</v>
      </c>
    </row>
    <row r="11" spans="1:15" x14ac:dyDescent="0.2">
      <c r="A11" s="346" t="str">
        <f>MID(C11,1,1)</f>
        <v>1</v>
      </c>
      <c r="B11" s="346" t="str">
        <f>MID(C11,1,2)</f>
        <v>10</v>
      </c>
      <c r="C11" s="346">
        <v>1070</v>
      </c>
      <c r="D11" s="390" t="s">
        <v>315</v>
      </c>
      <c r="E11" s="345">
        <f>+F11+G11</f>
        <v>15</v>
      </c>
      <c r="F11" s="347"/>
      <c r="G11" s="348">
        <v>15</v>
      </c>
      <c r="H11" s="345">
        <f>+I11+J11</f>
        <v>0</v>
      </c>
      <c r="I11" s="347"/>
      <c r="J11" s="348"/>
      <c r="K11" s="401">
        <f t="shared" si="1"/>
        <v>15</v>
      </c>
      <c r="L11" s="345">
        <f t="shared" si="0"/>
        <v>0</v>
      </c>
      <c r="M11" s="384">
        <f t="shared" si="0"/>
        <v>15</v>
      </c>
    </row>
    <row r="12" spans="1:15" x14ac:dyDescent="0.2">
      <c r="A12" s="349" t="s">
        <v>219</v>
      </c>
      <c r="B12" s="349"/>
      <c r="C12" s="350"/>
      <c r="D12" s="391"/>
      <c r="E12" s="351">
        <f t="shared" ref="E12:M12" si="2">SUM(E7:E11)</f>
        <v>15909</v>
      </c>
      <c r="F12" s="351">
        <f t="shared" si="2"/>
        <v>15445</v>
      </c>
      <c r="G12" s="351">
        <f t="shared" si="2"/>
        <v>464</v>
      </c>
      <c r="H12" s="351">
        <f t="shared" si="2"/>
        <v>0</v>
      </c>
      <c r="I12" s="351">
        <f t="shared" si="2"/>
        <v>0</v>
      </c>
      <c r="J12" s="351">
        <f t="shared" si="2"/>
        <v>0</v>
      </c>
      <c r="K12" s="400">
        <f t="shared" si="2"/>
        <v>15909</v>
      </c>
      <c r="L12" s="351">
        <f t="shared" si="2"/>
        <v>15445</v>
      </c>
      <c r="M12" s="352">
        <f t="shared" si="2"/>
        <v>464</v>
      </c>
      <c r="N12" s="342"/>
      <c r="O12" s="342"/>
    </row>
    <row r="13" spans="1:15" ht="13.5" thickBot="1" x14ac:dyDescent="0.25">
      <c r="A13" s="354"/>
      <c r="B13" s="353"/>
      <c r="C13" s="354"/>
      <c r="D13" s="392"/>
      <c r="E13" s="355"/>
      <c r="F13" s="355"/>
      <c r="G13" s="356"/>
      <c r="H13" s="355"/>
      <c r="I13" s="355"/>
      <c r="J13" s="356"/>
      <c r="K13" s="402"/>
      <c r="L13" s="355"/>
      <c r="M13" s="403"/>
      <c r="N13" s="342"/>
      <c r="O13" s="342"/>
    </row>
    <row r="14" spans="1:15" ht="14.25" thickTop="1" thickBot="1" x14ac:dyDescent="0.25">
      <c r="A14" s="379" t="s">
        <v>220</v>
      </c>
      <c r="B14" s="357"/>
      <c r="C14" s="357"/>
      <c r="D14" s="393"/>
      <c r="E14" s="358">
        <f>+E12</f>
        <v>15909</v>
      </c>
      <c r="F14" s="358">
        <f>+F12</f>
        <v>15445</v>
      </c>
      <c r="G14" s="359">
        <f>+G12</f>
        <v>464</v>
      </c>
      <c r="H14" s="358">
        <f>+H12</f>
        <v>0</v>
      </c>
      <c r="I14" s="358">
        <f>I12</f>
        <v>0</v>
      </c>
      <c r="J14" s="359"/>
      <c r="K14" s="404">
        <f>+K12</f>
        <v>15909</v>
      </c>
      <c r="L14" s="358">
        <f>+L12</f>
        <v>15445</v>
      </c>
      <c r="M14" s="405">
        <f>+M12</f>
        <v>464</v>
      </c>
      <c r="N14" s="342"/>
      <c r="O14" s="342"/>
    </row>
    <row r="15" spans="1:15" ht="13.5" thickTop="1" x14ac:dyDescent="0.2">
      <c r="A15" s="394"/>
      <c r="B15" s="344"/>
      <c r="C15" s="344"/>
      <c r="D15" s="389"/>
      <c r="E15" s="360"/>
      <c r="F15" s="360"/>
      <c r="G15" s="361"/>
      <c r="H15" s="360"/>
      <c r="I15" s="360"/>
      <c r="J15" s="361"/>
      <c r="K15" s="406"/>
      <c r="L15" s="360"/>
      <c r="M15" s="407"/>
      <c r="N15" s="342"/>
      <c r="O15" s="342"/>
    </row>
    <row r="16" spans="1:15" x14ac:dyDescent="0.2">
      <c r="A16" s="346" t="str">
        <f>MID(C16,1,1)</f>
        <v>2</v>
      </c>
      <c r="B16" s="346" t="str">
        <f>MID(C16,1,2)</f>
        <v>21</v>
      </c>
      <c r="C16" s="346">
        <v>2115</v>
      </c>
      <c r="D16" s="269" t="s">
        <v>316</v>
      </c>
      <c r="E16" s="345">
        <f>+F16+G16</f>
        <v>500</v>
      </c>
      <c r="F16" s="347">
        <v>500</v>
      </c>
      <c r="G16" s="348"/>
      <c r="H16" s="347">
        <f>+I16+J16</f>
        <v>0</v>
      </c>
      <c r="I16" s="347"/>
      <c r="J16" s="348"/>
      <c r="K16" s="401">
        <f t="shared" ref="K16:K18" si="3">+L16+M16</f>
        <v>500</v>
      </c>
      <c r="L16" s="345">
        <f t="shared" ref="L16:M18" si="4">+F16+I16</f>
        <v>500</v>
      </c>
      <c r="M16" s="384">
        <f t="shared" si="4"/>
        <v>0</v>
      </c>
      <c r="N16" s="342"/>
      <c r="O16" s="342"/>
    </row>
    <row r="17" spans="1:15" x14ac:dyDescent="0.2">
      <c r="A17" s="346" t="str">
        <f>MID(C17,1,1)</f>
        <v>2</v>
      </c>
      <c r="B17" s="346" t="str">
        <f>MID(C17,1,2)</f>
        <v>21</v>
      </c>
      <c r="C17" s="346">
        <v>2141</v>
      </c>
      <c r="D17" s="269" t="s">
        <v>223</v>
      </c>
      <c r="E17" s="345">
        <f>+F17+G17</f>
        <v>230</v>
      </c>
      <c r="F17" s="347"/>
      <c r="G17" s="348">
        <v>230</v>
      </c>
      <c r="H17" s="347">
        <f>+I17+J17</f>
        <v>35922</v>
      </c>
      <c r="I17" s="347"/>
      <c r="J17" s="348">
        <v>35922</v>
      </c>
      <c r="K17" s="401">
        <f t="shared" si="3"/>
        <v>36152</v>
      </c>
      <c r="L17" s="345">
        <f t="shared" si="4"/>
        <v>0</v>
      </c>
      <c r="M17" s="384">
        <f t="shared" si="4"/>
        <v>36152</v>
      </c>
      <c r="N17" s="342"/>
      <c r="O17" s="342"/>
    </row>
    <row r="18" spans="1:15" x14ac:dyDescent="0.2">
      <c r="A18" s="346" t="str">
        <f>MID(C18,1,1)</f>
        <v>2</v>
      </c>
      <c r="B18" s="346" t="str">
        <f>MID(C18,1,2)</f>
        <v>21</v>
      </c>
      <c r="C18" s="346">
        <v>2143</v>
      </c>
      <c r="D18" s="395" t="s">
        <v>224</v>
      </c>
      <c r="E18" s="345">
        <f>+F18+G18</f>
        <v>55082</v>
      </c>
      <c r="F18" s="347">
        <v>55082</v>
      </c>
      <c r="G18" s="348"/>
      <c r="H18" s="347">
        <f t="shared" ref="H18" si="5">+I18+J18</f>
        <v>8165</v>
      </c>
      <c r="I18" s="347">
        <v>8165</v>
      </c>
      <c r="J18" s="348"/>
      <c r="K18" s="401">
        <f t="shared" si="3"/>
        <v>63247</v>
      </c>
      <c r="L18" s="345">
        <f t="shared" si="4"/>
        <v>63247</v>
      </c>
      <c r="M18" s="384">
        <f t="shared" si="4"/>
        <v>0</v>
      </c>
      <c r="N18" s="342"/>
      <c r="O18" s="342"/>
    </row>
    <row r="19" spans="1:15" x14ac:dyDescent="0.2">
      <c r="A19" s="349" t="s">
        <v>227</v>
      </c>
      <c r="B19" s="349"/>
      <c r="C19" s="350"/>
      <c r="D19" s="391"/>
      <c r="E19" s="351">
        <f t="shared" ref="E19:M19" si="6">SUM(E16:E18)</f>
        <v>55812</v>
      </c>
      <c r="F19" s="351">
        <f t="shared" si="6"/>
        <v>55582</v>
      </c>
      <c r="G19" s="351">
        <f t="shared" si="6"/>
        <v>230</v>
      </c>
      <c r="H19" s="351">
        <f t="shared" si="6"/>
        <v>44087</v>
      </c>
      <c r="I19" s="351">
        <f t="shared" si="6"/>
        <v>8165</v>
      </c>
      <c r="J19" s="351">
        <f t="shared" si="6"/>
        <v>35922</v>
      </c>
      <c r="K19" s="400">
        <f t="shared" si="6"/>
        <v>99899</v>
      </c>
      <c r="L19" s="351">
        <f t="shared" si="6"/>
        <v>63747</v>
      </c>
      <c r="M19" s="352">
        <f t="shared" si="6"/>
        <v>36152</v>
      </c>
      <c r="N19" s="342"/>
      <c r="O19" s="342"/>
    </row>
    <row r="20" spans="1:15" x14ac:dyDescent="0.2">
      <c r="A20" s="346"/>
      <c r="B20" s="362"/>
      <c r="C20" s="346"/>
      <c r="D20" s="269"/>
      <c r="E20" s="363"/>
      <c r="F20" s="363"/>
      <c r="G20" s="364"/>
      <c r="H20" s="363"/>
      <c r="I20" s="363"/>
      <c r="J20" s="364"/>
      <c r="K20" s="408"/>
      <c r="L20" s="363"/>
      <c r="M20" s="385"/>
      <c r="N20" s="342"/>
      <c r="O20" s="342"/>
    </row>
    <row r="21" spans="1:15" x14ac:dyDescent="0.2">
      <c r="A21" s="346" t="str">
        <f>MID(C21,1,1)</f>
        <v>2</v>
      </c>
      <c r="B21" s="346" t="str">
        <f>MID(C21,1,2)</f>
        <v>22</v>
      </c>
      <c r="C21" s="346">
        <v>2212</v>
      </c>
      <c r="D21" s="269" t="s">
        <v>317</v>
      </c>
      <c r="E21" s="345">
        <f t="shared" ref="E21:E28" si="7">+F21+G21</f>
        <v>701484</v>
      </c>
      <c r="F21" s="347">
        <v>586009</v>
      </c>
      <c r="G21" s="348">
        <v>115475</v>
      </c>
      <c r="H21" s="347">
        <f t="shared" ref="H21:H28" si="8">+I21+J21</f>
        <v>313198</v>
      </c>
      <c r="I21" s="347">
        <v>307664</v>
      </c>
      <c r="J21" s="348">
        <v>5534</v>
      </c>
      <c r="K21" s="401">
        <f t="shared" ref="K21:K28" si="9">+L21+M21</f>
        <v>1014682</v>
      </c>
      <c r="L21" s="345">
        <f t="shared" ref="L21:M28" si="10">+F21+I21</f>
        <v>893673</v>
      </c>
      <c r="M21" s="384">
        <f t="shared" si="10"/>
        <v>121009</v>
      </c>
      <c r="N21" s="342"/>
      <c r="O21" s="342"/>
    </row>
    <row r="22" spans="1:15" x14ac:dyDescent="0.2">
      <c r="A22" s="346">
        <v>2</v>
      </c>
      <c r="B22" s="346">
        <v>22</v>
      </c>
      <c r="C22" s="346">
        <v>2219</v>
      </c>
      <c r="D22" s="269" t="s">
        <v>229</v>
      </c>
      <c r="E22" s="345">
        <f t="shared" si="7"/>
        <v>101178</v>
      </c>
      <c r="F22" s="347">
        <v>19434</v>
      </c>
      <c r="G22" s="348">
        <v>81744</v>
      </c>
      <c r="H22" s="347">
        <f t="shared" si="8"/>
        <v>126756</v>
      </c>
      <c r="I22" s="347">
        <v>116896</v>
      </c>
      <c r="J22" s="348">
        <v>9860</v>
      </c>
      <c r="K22" s="401">
        <f t="shared" si="9"/>
        <v>227934</v>
      </c>
      <c r="L22" s="345">
        <f t="shared" si="10"/>
        <v>136330</v>
      </c>
      <c r="M22" s="384">
        <f t="shared" si="10"/>
        <v>91604</v>
      </c>
      <c r="N22" s="342"/>
      <c r="O22" s="342"/>
    </row>
    <row r="23" spans="1:15" x14ac:dyDescent="0.2">
      <c r="A23" s="346">
        <v>2</v>
      </c>
      <c r="B23" s="346">
        <v>22</v>
      </c>
      <c r="C23" s="346">
        <v>2221</v>
      </c>
      <c r="D23" s="269" t="s">
        <v>318</v>
      </c>
      <c r="E23" s="345">
        <f t="shared" si="7"/>
        <v>151</v>
      </c>
      <c r="F23" s="347"/>
      <c r="G23" s="348">
        <v>151</v>
      </c>
      <c r="H23" s="347">
        <f t="shared" si="8"/>
        <v>0</v>
      </c>
      <c r="I23" s="347"/>
      <c r="J23" s="348"/>
      <c r="K23" s="401">
        <f t="shared" si="9"/>
        <v>151</v>
      </c>
      <c r="L23" s="345">
        <f t="shared" si="10"/>
        <v>0</v>
      </c>
      <c r="M23" s="384">
        <f t="shared" si="10"/>
        <v>151</v>
      </c>
      <c r="N23" s="342"/>
      <c r="O23" s="342"/>
    </row>
    <row r="24" spans="1:15" x14ac:dyDescent="0.2">
      <c r="A24" s="346" t="str">
        <f>MID(C24,1,1)</f>
        <v>2</v>
      </c>
      <c r="B24" s="346" t="str">
        <f>MID(C24,1,2)</f>
        <v>22</v>
      </c>
      <c r="C24" s="346">
        <v>2223</v>
      </c>
      <c r="D24" s="269" t="s">
        <v>319</v>
      </c>
      <c r="E24" s="345">
        <f t="shared" si="7"/>
        <v>194</v>
      </c>
      <c r="F24" s="347"/>
      <c r="G24" s="348">
        <v>194</v>
      </c>
      <c r="H24" s="347">
        <f t="shared" si="8"/>
        <v>500</v>
      </c>
      <c r="I24" s="347"/>
      <c r="J24" s="348">
        <v>500</v>
      </c>
      <c r="K24" s="401">
        <f t="shared" si="9"/>
        <v>694</v>
      </c>
      <c r="L24" s="345">
        <f t="shared" si="10"/>
        <v>0</v>
      </c>
      <c r="M24" s="384">
        <f t="shared" si="10"/>
        <v>694</v>
      </c>
      <c r="N24" s="342"/>
      <c r="O24" s="342"/>
    </row>
    <row r="25" spans="1:15" x14ac:dyDescent="0.2">
      <c r="A25" s="346" t="str">
        <f>MID(C25,1,1)</f>
        <v>2</v>
      </c>
      <c r="B25" s="346" t="str">
        <f>MID(C25,1,2)</f>
        <v>22</v>
      </c>
      <c r="C25" s="346">
        <v>2229</v>
      </c>
      <c r="D25" s="269" t="s">
        <v>320</v>
      </c>
      <c r="E25" s="345">
        <f t="shared" si="7"/>
        <v>1943430</v>
      </c>
      <c r="F25" s="347">
        <v>1943160</v>
      </c>
      <c r="G25" s="348">
        <v>270</v>
      </c>
      <c r="H25" s="347">
        <f t="shared" si="8"/>
        <v>4670</v>
      </c>
      <c r="I25" s="347">
        <v>4670</v>
      </c>
      <c r="J25" s="348"/>
      <c r="K25" s="401">
        <f t="shared" si="9"/>
        <v>1948100</v>
      </c>
      <c r="L25" s="345">
        <f t="shared" si="10"/>
        <v>1947830</v>
      </c>
      <c r="M25" s="384">
        <f t="shared" si="10"/>
        <v>270</v>
      </c>
      <c r="N25" s="342"/>
      <c r="O25" s="342"/>
    </row>
    <row r="26" spans="1:15" x14ac:dyDescent="0.2">
      <c r="A26" s="346" t="str">
        <f>MID(C26,1,1)</f>
        <v>2</v>
      </c>
      <c r="B26" s="346" t="str">
        <f>MID(C26,1,2)</f>
        <v>22</v>
      </c>
      <c r="C26" s="346">
        <v>2253</v>
      </c>
      <c r="D26" s="269" t="s">
        <v>321</v>
      </c>
      <c r="E26" s="345">
        <f t="shared" si="7"/>
        <v>15000</v>
      </c>
      <c r="F26" s="347">
        <v>15000</v>
      </c>
      <c r="G26" s="348"/>
      <c r="H26" s="347"/>
      <c r="I26" s="347"/>
      <c r="J26" s="348"/>
      <c r="K26" s="401">
        <f t="shared" si="9"/>
        <v>15000</v>
      </c>
      <c r="L26" s="345">
        <f t="shared" si="10"/>
        <v>15000</v>
      </c>
      <c r="M26" s="384">
        <f t="shared" si="10"/>
        <v>0</v>
      </c>
      <c r="N26" s="342"/>
      <c r="O26" s="342"/>
    </row>
    <row r="27" spans="1:15" x14ac:dyDescent="0.2">
      <c r="A27" s="346" t="str">
        <f>MID(C27,1,1)</f>
        <v>2</v>
      </c>
      <c r="B27" s="346" t="str">
        <f>MID(C27,1,2)</f>
        <v>22</v>
      </c>
      <c r="C27" s="346">
        <v>2271</v>
      </c>
      <c r="D27" s="269" t="s">
        <v>322</v>
      </c>
      <c r="E27" s="345">
        <f t="shared" si="7"/>
        <v>5838</v>
      </c>
      <c r="F27" s="347">
        <v>5838</v>
      </c>
      <c r="G27" s="348"/>
      <c r="H27" s="347">
        <f t="shared" si="8"/>
        <v>2500</v>
      </c>
      <c r="I27" s="347">
        <v>2500</v>
      </c>
      <c r="J27" s="348"/>
      <c r="K27" s="401">
        <f t="shared" si="9"/>
        <v>8338</v>
      </c>
      <c r="L27" s="345">
        <f t="shared" si="10"/>
        <v>8338</v>
      </c>
      <c r="M27" s="384">
        <f t="shared" si="10"/>
        <v>0</v>
      </c>
      <c r="N27" s="342"/>
      <c r="O27" s="342"/>
    </row>
    <row r="28" spans="1:15" x14ac:dyDescent="0.2">
      <c r="A28" s="346">
        <v>2</v>
      </c>
      <c r="B28" s="346">
        <v>22</v>
      </c>
      <c r="C28" s="346">
        <v>2299</v>
      </c>
      <c r="D28" s="269" t="s">
        <v>323</v>
      </c>
      <c r="E28" s="345">
        <f t="shared" si="7"/>
        <v>8380</v>
      </c>
      <c r="F28" s="347">
        <v>8380</v>
      </c>
      <c r="G28" s="348"/>
      <c r="H28" s="347">
        <f t="shared" si="8"/>
        <v>0</v>
      </c>
      <c r="I28" s="347"/>
      <c r="J28" s="348"/>
      <c r="K28" s="401">
        <f t="shared" si="9"/>
        <v>8380</v>
      </c>
      <c r="L28" s="345">
        <f t="shared" si="10"/>
        <v>8380</v>
      </c>
      <c r="M28" s="384">
        <f t="shared" si="10"/>
        <v>0</v>
      </c>
      <c r="N28" s="342"/>
      <c r="O28" s="342"/>
    </row>
    <row r="29" spans="1:15" x14ac:dyDescent="0.2">
      <c r="A29" s="349" t="s">
        <v>230</v>
      </c>
      <c r="B29" s="349"/>
      <c r="C29" s="350"/>
      <c r="D29" s="391"/>
      <c r="E29" s="351">
        <f t="shared" ref="E29:M29" si="11">SUM(E21:E28)</f>
        <v>2775655</v>
      </c>
      <c r="F29" s="351">
        <f t="shared" si="11"/>
        <v>2577821</v>
      </c>
      <c r="G29" s="351">
        <f t="shared" si="11"/>
        <v>197834</v>
      </c>
      <c r="H29" s="351">
        <f t="shared" si="11"/>
        <v>447624</v>
      </c>
      <c r="I29" s="351">
        <f t="shared" si="11"/>
        <v>431730</v>
      </c>
      <c r="J29" s="351">
        <f t="shared" si="11"/>
        <v>15894</v>
      </c>
      <c r="K29" s="400">
        <f t="shared" si="11"/>
        <v>3223279</v>
      </c>
      <c r="L29" s="351">
        <f t="shared" si="11"/>
        <v>3009551</v>
      </c>
      <c r="M29" s="352">
        <f t="shared" si="11"/>
        <v>213728</v>
      </c>
      <c r="N29" s="342"/>
      <c r="O29" s="342"/>
    </row>
    <row r="30" spans="1:15" x14ac:dyDescent="0.2">
      <c r="A30" s="346"/>
      <c r="B30" s="362"/>
      <c r="C30" s="346"/>
      <c r="D30" s="269"/>
      <c r="E30" s="363"/>
      <c r="F30" s="363"/>
      <c r="G30" s="364"/>
      <c r="H30" s="363"/>
      <c r="I30" s="363"/>
      <c r="J30" s="364"/>
      <c r="K30" s="408"/>
      <c r="L30" s="363"/>
      <c r="M30" s="385"/>
      <c r="N30" s="342"/>
      <c r="O30" s="342"/>
    </row>
    <row r="31" spans="1:15" x14ac:dyDescent="0.2">
      <c r="A31" s="346" t="str">
        <f>MID(C31,1,1)</f>
        <v>2</v>
      </c>
      <c r="B31" s="346" t="str">
        <f>MID(C31,1,2)</f>
        <v>23</v>
      </c>
      <c r="C31" s="346">
        <v>2310</v>
      </c>
      <c r="D31" s="269" t="s">
        <v>324</v>
      </c>
      <c r="E31" s="345">
        <f t="shared" ref="E31:E36" si="12">+F31+G31</f>
        <v>225</v>
      </c>
      <c r="F31" s="347">
        <v>200</v>
      </c>
      <c r="G31" s="348">
        <v>25</v>
      </c>
      <c r="H31" s="347">
        <f t="shared" ref="H31:H36" si="13">+I31+J31</f>
        <v>45731</v>
      </c>
      <c r="I31" s="347">
        <v>45731</v>
      </c>
      <c r="J31" s="348"/>
      <c r="K31" s="401">
        <f t="shared" ref="K31:K34" si="14">+L31+M31</f>
        <v>45956</v>
      </c>
      <c r="L31" s="345">
        <f t="shared" ref="L31:M36" si="15">+F31+I31</f>
        <v>45931</v>
      </c>
      <c r="M31" s="384">
        <f t="shared" si="15"/>
        <v>25</v>
      </c>
      <c r="N31" s="342"/>
      <c r="O31" s="342"/>
    </row>
    <row r="32" spans="1:15" x14ac:dyDescent="0.2">
      <c r="A32" s="346" t="str">
        <f>MID(C32,1,1)</f>
        <v>2</v>
      </c>
      <c r="B32" s="346" t="str">
        <f>MID(C32,1,2)</f>
        <v>23</v>
      </c>
      <c r="C32" s="346">
        <v>2321</v>
      </c>
      <c r="D32" s="269" t="s">
        <v>325</v>
      </c>
      <c r="E32" s="345">
        <f t="shared" si="12"/>
        <v>18805</v>
      </c>
      <c r="F32" s="347">
        <v>18400</v>
      </c>
      <c r="G32" s="348">
        <v>405</v>
      </c>
      <c r="H32" s="347">
        <f t="shared" si="13"/>
        <v>622969</v>
      </c>
      <c r="I32" s="347">
        <v>622969</v>
      </c>
      <c r="J32" s="348"/>
      <c r="K32" s="401">
        <f t="shared" si="14"/>
        <v>641774</v>
      </c>
      <c r="L32" s="345">
        <f t="shared" si="15"/>
        <v>641369</v>
      </c>
      <c r="M32" s="384">
        <f t="shared" si="15"/>
        <v>405</v>
      </c>
      <c r="N32" s="342"/>
      <c r="O32" s="342"/>
    </row>
    <row r="33" spans="1:15" x14ac:dyDescent="0.2">
      <c r="A33" s="346">
        <v>2</v>
      </c>
      <c r="B33" s="346">
        <v>23</v>
      </c>
      <c r="C33" s="346">
        <v>2329</v>
      </c>
      <c r="D33" s="269" t="s">
        <v>326</v>
      </c>
      <c r="E33" s="345">
        <f t="shared" si="12"/>
        <v>0</v>
      </c>
      <c r="F33" s="347"/>
      <c r="G33" s="348"/>
      <c r="H33" s="347">
        <f t="shared" si="13"/>
        <v>26650</v>
      </c>
      <c r="I33" s="347">
        <v>26650</v>
      </c>
      <c r="J33" s="348"/>
      <c r="K33" s="401">
        <f t="shared" si="14"/>
        <v>26650</v>
      </c>
      <c r="L33" s="345">
        <f t="shared" si="15"/>
        <v>26650</v>
      </c>
      <c r="M33" s="384">
        <f t="shared" si="15"/>
        <v>0</v>
      </c>
      <c r="N33" s="342"/>
      <c r="O33" s="342"/>
    </row>
    <row r="34" spans="1:15" x14ac:dyDescent="0.2">
      <c r="A34" s="346">
        <v>2</v>
      </c>
      <c r="B34" s="346">
        <v>23</v>
      </c>
      <c r="C34" s="346">
        <v>2331</v>
      </c>
      <c r="D34" s="269" t="s">
        <v>327</v>
      </c>
      <c r="E34" s="345">
        <f t="shared" si="12"/>
        <v>2670</v>
      </c>
      <c r="F34" s="347">
        <v>2670</v>
      </c>
      <c r="G34" s="348"/>
      <c r="H34" s="347">
        <f t="shared" si="13"/>
        <v>0</v>
      </c>
      <c r="I34" s="347"/>
      <c r="J34" s="348"/>
      <c r="K34" s="401">
        <f t="shared" si="14"/>
        <v>2670</v>
      </c>
      <c r="L34" s="345">
        <f t="shared" si="15"/>
        <v>2670</v>
      </c>
      <c r="M34" s="384">
        <f t="shared" si="15"/>
        <v>0</v>
      </c>
      <c r="N34" s="342"/>
      <c r="O34" s="342"/>
    </row>
    <row r="35" spans="1:15" x14ac:dyDescent="0.2">
      <c r="A35" s="346" t="str">
        <f>MID(C35,1,1)</f>
        <v>2</v>
      </c>
      <c r="B35" s="346" t="str">
        <f>MID(C35,1,2)</f>
        <v>23</v>
      </c>
      <c r="C35" s="346">
        <v>2333</v>
      </c>
      <c r="D35" s="269" t="s">
        <v>328</v>
      </c>
      <c r="E35" s="345">
        <f t="shared" si="12"/>
        <v>4472</v>
      </c>
      <c r="F35" s="347">
        <v>4200</v>
      </c>
      <c r="G35" s="348">
        <v>272</v>
      </c>
      <c r="H35" s="347">
        <f t="shared" si="13"/>
        <v>28156</v>
      </c>
      <c r="I35" s="347">
        <v>28000</v>
      </c>
      <c r="J35" s="348">
        <v>156</v>
      </c>
      <c r="K35" s="401">
        <f>+L35+M35</f>
        <v>32628</v>
      </c>
      <c r="L35" s="345">
        <f t="shared" si="15"/>
        <v>32200</v>
      </c>
      <c r="M35" s="384">
        <f t="shared" si="15"/>
        <v>428</v>
      </c>
      <c r="N35" s="342"/>
      <c r="O35" s="342"/>
    </row>
    <row r="36" spans="1:15" x14ac:dyDescent="0.2">
      <c r="A36" s="346">
        <v>2</v>
      </c>
      <c r="B36" s="346" t="str">
        <f>MID(C36,1,2)</f>
        <v>23</v>
      </c>
      <c r="C36" s="346">
        <v>2339</v>
      </c>
      <c r="D36" s="269" t="s">
        <v>329</v>
      </c>
      <c r="E36" s="345">
        <f t="shared" si="12"/>
        <v>0</v>
      </c>
      <c r="F36" s="347"/>
      <c r="G36" s="348"/>
      <c r="H36" s="347">
        <f t="shared" si="13"/>
        <v>4500</v>
      </c>
      <c r="I36" s="347">
        <v>4500</v>
      </c>
      <c r="J36" s="348"/>
      <c r="K36" s="401">
        <f>+L36+M36</f>
        <v>4500</v>
      </c>
      <c r="L36" s="345">
        <f t="shared" si="15"/>
        <v>4500</v>
      </c>
      <c r="M36" s="384">
        <f t="shared" si="15"/>
        <v>0</v>
      </c>
      <c r="N36" s="342"/>
      <c r="O36" s="342"/>
    </row>
    <row r="37" spans="1:15" x14ac:dyDescent="0.2">
      <c r="A37" s="349" t="s">
        <v>232</v>
      </c>
      <c r="B37" s="349"/>
      <c r="C37" s="350"/>
      <c r="D37" s="391"/>
      <c r="E37" s="400">
        <f t="shared" ref="E37:M37" si="16">SUM(E31:E36)</f>
        <v>26172</v>
      </c>
      <c r="F37" s="351">
        <f t="shared" si="16"/>
        <v>25470</v>
      </c>
      <c r="G37" s="352">
        <f t="shared" si="16"/>
        <v>702</v>
      </c>
      <c r="H37" s="351">
        <f t="shared" si="16"/>
        <v>728006</v>
      </c>
      <c r="I37" s="351">
        <f t="shared" si="16"/>
        <v>727850</v>
      </c>
      <c r="J37" s="351">
        <f t="shared" si="16"/>
        <v>156</v>
      </c>
      <c r="K37" s="400">
        <f t="shared" si="16"/>
        <v>754178</v>
      </c>
      <c r="L37" s="351">
        <f t="shared" si="16"/>
        <v>753320</v>
      </c>
      <c r="M37" s="351">
        <f t="shared" si="16"/>
        <v>858</v>
      </c>
      <c r="N37" s="342"/>
      <c r="O37" s="342"/>
    </row>
    <row r="38" spans="1:15" ht="13.5" thickBot="1" x14ac:dyDescent="0.25">
      <c r="A38" s="354"/>
      <c r="B38" s="353"/>
      <c r="C38" s="354"/>
      <c r="D38" s="392"/>
      <c r="E38" s="355"/>
      <c r="F38" s="355"/>
      <c r="G38" s="356"/>
      <c r="H38" s="355"/>
      <c r="I38" s="355"/>
      <c r="J38" s="356"/>
      <c r="K38" s="402"/>
      <c r="L38" s="355"/>
      <c r="M38" s="403"/>
      <c r="N38" s="342"/>
      <c r="O38" s="342"/>
    </row>
    <row r="39" spans="1:15" ht="14.25" thickTop="1" thickBot="1" x14ac:dyDescent="0.25">
      <c r="A39" s="396" t="s">
        <v>233</v>
      </c>
      <c r="B39" s="365"/>
      <c r="C39" s="365"/>
      <c r="D39" s="397"/>
      <c r="E39" s="366">
        <f>+E19+E29+E37</f>
        <v>2857639</v>
      </c>
      <c r="F39" s="366">
        <f>+F19+F29+F37</f>
        <v>2658873</v>
      </c>
      <c r="G39" s="367">
        <f>+G37+G29+G19</f>
        <v>198766</v>
      </c>
      <c r="H39" s="366">
        <f>+H37+H29+H19</f>
        <v>1219717</v>
      </c>
      <c r="I39" s="366">
        <f>I37+I29+I19</f>
        <v>1167745</v>
      </c>
      <c r="J39" s="367">
        <f>J37+J29+J19</f>
        <v>51972</v>
      </c>
      <c r="K39" s="409">
        <f>+K37+K29+K19</f>
        <v>4077356</v>
      </c>
      <c r="L39" s="366">
        <f>+L37+L29+L19</f>
        <v>3826618</v>
      </c>
      <c r="M39" s="410">
        <f>+M37+M29+M19</f>
        <v>250738</v>
      </c>
      <c r="N39" s="342"/>
      <c r="O39" s="342"/>
    </row>
    <row r="40" spans="1:15" ht="13.5" thickTop="1" x14ac:dyDescent="0.2">
      <c r="A40" s="394"/>
      <c r="B40" s="344"/>
      <c r="C40" s="344"/>
      <c r="D40" s="389"/>
      <c r="E40" s="360"/>
      <c r="F40" s="360"/>
      <c r="G40" s="361"/>
      <c r="H40" s="360"/>
      <c r="I40" s="360"/>
      <c r="J40" s="361"/>
      <c r="K40" s="406"/>
      <c r="L40" s="360"/>
      <c r="M40" s="407"/>
      <c r="N40" s="342"/>
      <c r="O40" s="342"/>
    </row>
    <row r="41" spans="1:15" x14ac:dyDescent="0.2">
      <c r="A41" s="344">
        <v>3</v>
      </c>
      <c r="B41" s="344">
        <v>31</v>
      </c>
      <c r="C41" s="344">
        <v>3111</v>
      </c>
      <c r="D41" s="389" t="s">
        <v>234</v>
      </c>
      <c r="E41" s="345">
        <f t="shared" ref="E41:E49" si="17">+F41+G41</f>
        <v>110427</v>
      </c>
      <c r="F41" s="345">
        <v>3566</v>
      </c>
      <c r="G41" s="368">
        <v>106861</v>
      </c>
      <c r="H41" s="347">
        <f t="shared" ref="H41:H49" si="18">+I41+J41</f>
        <v>61901</v>
      </c>
      <c r="I41" s="345">
        <v>25760</v>
      </c>
      <c r="J41" s="368">
        <v>36141</v>
      </c>
      <c r="K41" s="401">
        <f t="shared" ref="K41:K49" si="19">+L41+M41</f>
        <v>172328</v>
      </c>
      <c r="L41" s="345">
        <f t="shared" ref="L41:M49" si="20">+F41+I41</f>
        <v>29326</v>
      </c>
      <c r="M41" s="384">
        <f t="shared" si="20"/>
        <v>143002</v>
      </c>
      <c r="N41" s="342"/>
      <c r="O41" s="342"/>
    </row>
    <row r="42" spans="1:15" x14ac:dyDescent="0.2">
      <c r="A42" s="344">
        <v>3</v>
      </c>
      <c r="B42" s="344">
        <v>31</v>
      </c>
      <c r="C42" s="344">
        <v>3112</v>
      </c>
      <c r="D42" s="389" t="s">
        <v>330</v>
      </c>
      <c r="E42" s="345">
        <f t="shared" si="17"/>
        <v>10</v>
      </c>
      <c r="F42" s="345"/>
      <c r="G42" s="368">
        <v>10</v>
      </c>
      <c r="H42" s="347">
        <f t="shared" si="18"/>
        <v>0</v>
      </c>
      <c r="I42" s="345"/>
      <c r="J42" s="368"/>
      <c r="K42" s="401">
        <f t="shared" si="19"/>
        <v>10</v>
      </c>
      <c r="L42" s="345">
        <f t="shared" si="20"/>
        <v>0</v>
      </c>
      <c r="M42" s="384">
        <f t="shared" si="20"/>
        <v>10</v>
      </c>
      <c r="N42" s="342"/>
      <c r="O42" s="342"/>
    </row>
    <row r="43" spans="1:15" x14ac:dyDescent="0.2">
      <c r="A43" s="346" t="str">
        <f>MID(C43,1,1)</f>
        <v>3</v>
      </c>
      <c r="B43" s="346" t="str">
        <f>MID(C43,1,2)</f>
        <v>31</v>
      </c>
      <c r="C43" s="346">
        <v>3113</v>
      </c>
      <c r="D43" s="269" t="s">
        <v>331</v>
      </c>
      <c r="E43" s="345">
        <f t="shared" si="17"/>
        <v>293350</v>
      </c>
      <c r="F43" s="347">
        <v>37887</v>
      </c>
      <c r="G43" s="348">
        <v>255463</v>
      </c>
      <c r="H43" s="347">
        <f t="shared" si="18"/>
        <v>74763</v>
      </c>
      <c r="I43" s="347">
        <v>280</v>
      </c>
      <c r="J43" s="348">
        <v>74483</v>
      </c>
      <c r="K43" s="401">
        <f t="shared" si="19"/>
        <v>368113</v>
      </c>
      <c r="L43" s="345">
        <f t="shared" si="20"/>
        <v>38167</v>
      </c>
      <c r="M43" s="384">
        <f t="shared" si="20"/>
        <v>329946</v>
      </c>
      <c r="N43" s="342"/>
      <c r="O43" s="342"/>
    </row>
    <row r="44" spans="1:15" x14ac:dyDescent="0.2">
      <c r="A44" s="346">
        <v>3</v>
      </c>
      <c r="B44" s="346">
        <v>31</v>
      </c>
      <c r="C44" s="346">
        <v>3114</v>
      </c>
      <c r="D44" s="269" t="s">
        <v>332</v>
      </c>
      <c r="E44" s="345">
        <f t="shared" si="17"/>
        <v>5</v>
      </c>
      <c r="F44" s="347"/>
      <c r="G44" s="348">
        <v>5</v>
      </c>
      <c r="H44" s="347">
        <f t="shared" si="18"/>
        <v>0</v>
      </c>
      <c r="I44" s="347"/>
      <c r="J44" s="348"/>
      <c r="K44" s="401">
        <f t="shared" si="19"/>
        <v>5</v>
      </c>
      <c r="L44" s="345">
        <f t="shared" si="20"/>
        <v>0</v>
      </c>
      <c r="M44" s="384">
        <f t="shared" si="20"/>
        <v>5</v>
      </c>
      <c r="N44" s="342"/>
      <c r="O44" s="342"/>
    </row>
    <row r="45" spans="1:15" x14ac:dyDescent="0.2">
      <c r="A45" s="346">
        <v>3</v>
      </c>
      <c r="B45" s="346">
        <v>31</v>
      </c>
      <c r="C45" s="346">
        <v>3117</v>
      </c>
      <c r="D45" s="269" t="s">
        <v>333</v>
      </c>
      <c r="E45" s="345">
        <f t="shared" si="17"/>
        <v>1588</v>
      </c>
      <c r="F45" s="347">
        <v>428</v>
      </c>
      <c r="G45" s="348">
        <v>1160</v>
      </c>
      <c r="H45" s="347">
        <f t="shared" si="18"/>
        <v>0</v>
      </c>
      <c r="I45" s="347"/>
      <c r="J45" s="348"/>
      <c r="K45" s="401">
        <f t="shared" si="19"/>
        <v>1588</v>
      </c>
      <c r="L45" s="345">
        <f t="shared" si="20"/>
        <v>428</v>
      </c>
      <c r="M45" s="384">
        <f t="shared" si="20"/>
        <v>1160</v>
      </c>
      <c r="N45" s="342"/>
      <c r="O45" s="342"/>
    </row>
    <row r="46" spans="1:15" x14ac:dyDescent="0.2">
      <c r="A46" s="346">
        <v>3</v>
      </c>
      <c r="B46" s="346">
        <v>31</v>
      </c>
      <c r="C46" s="346">
        <v>3119</v>
      </c>
      <c r="D46" s="269" t="s">
        <v>236</v>
      </c>
      <c r="E46" s="345">
        <f t="shared" si="17"/>
        <v>4235</v>
      </c>
      <c r="F46" s="347"/>
      <c r="G46" s="348">
        <v>4235</v>
      </c>
      <c r="H46" s="347">
        <f t="shared" si="18"/>
        <v>78600</v>
      </c>
      <c r="I46" s="347">
        <v>78600</v>
      </c>
      <c r="J46" s="348"/>
      <c r="K46" s="401">
        <f t="shared" si="19"/>
        <v>82835</v>
      </c>
      <c r="L46" s="345">
        <f t="shared" si="20"/>
        <v>78600</v>
      </c>
      <c r="M46" s="384">
        <f t="shared" si="20"/>
        <v>4235</v>
      </c>
      <c r="N46" s="342"/>
      <c r="O46" s="342"/>
    </row>
    <row r="47" spans="1:15" x14ac:dyDescent="0.2">
      <c r="A47" s="346">
        <v>3</v>
      </c>
      <c r="B47" s="346">
        <v>31</v>
      </c>
      <c r="C47" s="346">
        <v>3133</v>
      </c>
      <c r="D47" s="269" t="s">
        <v>334</v>
      </c>
      <c r="E47" s="345">
        <f t="shared" si="17"/>
        <v>5</v>
      </c>
      <c r="F47" s="347"/>
      <c r="G47" s="348">
        <v>5</v>
      </c>
      <c r="H47" s="347"/>
      <c r="I47" s="347"/>
      <c r="J47" s="348"/>
      <c r="K47" s="401">
        <f t="shared" si="19"/>
        <v>5</v>
      </c>
      <c r="L47" s="345"/>
      <c r="M47" s="384">
        <f t="shared" si="20"/>
        <v>5</v>
      </c>
      <c r="N47" s="342"/>
      <c r="O47" s="342"/>
    </row>
    <row r="48" spans="1:15" x14ac:dyDescent="0.2">
      <c r="A48" s="346">
        <v>3</v>
      </c>
      <c r="B48" s="346">
        <v>31</v>
      </c>
      <c r="C48" s="346">
        <v>3141</v>
      </c>
      <c r="D48" s="269" t="s">
        <v>335</v>
      </c>
      <c r="E48" s="345">
        <f t="shared" si="17"/>
        <v>16612</v>
      </c>
      <c r="F48" s="347">
        <v>2000</v>
      </c>
      <c r="G48" s="348">
        <v>14612</v>
      </c>
      <c r="H48" s="347">
        <f t="shared" si="18"/>
        <v>50</v>
      </c>
      <c r="I48" s="347"/>
      <c r="J48" s="348">
        <v>50</v>
      </c>
      <c r="K48" s="401">
        <f t="shared" si="19"/>
        <v>16662</v>
      </c>
      <c r="L48" s="345">
        <f t="shared" si="20"/>
        <v>2000</v>
      </c>
      <c r="M48" s="384">
        <f t="shared" si="20"/>
        <v>14662</v>
      </c>
      <c r="N48" s="342"/>
      <c r="O48" s="342"/>
    </row>
    <row r="49" spans="1:15" x14ac:dyDescent="0.2">
      <c r="A49" s="346" t="str">
        <f>MID(C49,1,1)</f>
        <v>3</v>
      </c>
      <c r="B49" s="346" t="str">
        <f>MID(C49,1,2)</f>
        <v>31</v>
      </c>
      <c r="C49" s="346">
        <v>3149</v>
      </c>
      <c r="D49" s="269" t="s">
        <v>336</v>
      </c>
      <c r="E49" s="345">
        <f t="shared" si="17"/>
        <v>1340</v>
      </c>
      <c r="F49" s="347">
        <v>1270</v>
      </c>
      <c r="G49" s="348">
        <v>70</v>
      </c>
      <c r="H49" s="347">
        <f t="shared" si="18"/>
        <v>0</v>
      </c>
      <c r="I49" s="347"/>
      <c r="J49" s="348"/>
      <c r="K49" s="401">
        <f t="shared" si="19"/>
        <v>1340</v>
      </c>
      <c r="L49" s="345">
        <f t="shared" si="20"/>
        <v>1270</v>
      </c>
      <c r="M49" s="384">
        <f t="shared" si="20"/>
        <v>70</v>
      </c>
      <c r="N49" s="342"/>
      <c r="O49" s="342"/>
    </row>
    <row r="50" spans="1:15" x14ac:dyDescent="0.2">
      <c r="A50" s="349" t="s">
        <v>337</v>
      </c>
      <c r="B50" s="349"/>
      <c r="C50" s="350"/>
      <c r="D50" s="391"/>
      <c r="E50" s="351">
        <f t="shared" ref="E50:M50" si="21">SUM(E41:E49)</f>
        <v>427572</v>
      </c>
      <c r="F50" s="351">
        <f t="shared" si="21"/>
        <v>45151</v>
      </c>
      <c r="G50" s="351">
        <f t="shared" si="21"/>
        <v>382421</v>
      </c>
      <c r="H50" s="351">
        <f t="shared" si="21"/>
        <v>215314</v>
      </c>
      <c r="I50" s="351">
        <f t="shared" si="21"/>
        <v>104640</v>
      </c>
      <c r="J50" s="351">
        <f t="shared" si="21"/>
        <v>110674</v>
      </c>
      <c r="K50" s="400">
        <f t="shared" si="21"/>
        <v>642886</v>
      </c>
      <c r="L50" s="351">
        <f t="shared" si="21"/>
        <v>149791</v>
      </c>
      <c r="M50" s="352">
        <f t="shared" si="21"/>
        <v>493095</v>
      </c>
      <c r="N50" s="342"/>
      <c r="O50" s="342"/>
    </row>
    <row r="51" spans="1:15" x14ac:dyDescent="0.2">
      <c r="A51" s="369"/>
      <c r="B51" s="369"/>
      <c r="C51" s="370"/>
      <c r="D51" s="390"/>
      <c r="E51" s="364"/>
      <c r="F51" s="364"/>
      <c r="G51" s="364"/>
      <c r="H51" s="364"/>
      <c r="I51" s="364"/>
      <c r="J51" s="364"/>
      <c r="K51" s="411"/>
      <c r="L51" s="364"/>
      <c r="M51" s="385"/>
      <c r="N51" s="342"/>
      <c r="O51" s="342"/>
    </row>
    <row r="52" spans="1:15" x14ac:dyDescent="0.2">
      <c r="A52" s="346" t="str">
        <f>MID(C52,1,1)</f>
        <v>3</v>
      </c>
      <c r="B52" s="346">
        <v>32</v>
      </c>
      <c r="C52" s="346">
        <v>3231</v>
      </c>
      <c r="D52" s="269" t="s">
        <v>338</v>
      </c>
      <c r="E52" s="345">
        <f>+F52+G52</f>
        <v>95</v>
      </c>
      <c r="F52" s="347"/>
      <c r="G52" s="348">
        <v>95</v>
      </c>
      <c r="H52" s="347"/>
      <c r="I52" s="347"/>
      <c r="J52" s="348"/>
      <c r="K52" s="401">
        <f t="shared" ref="K52:K54" si="22">+L52+M52</f>
        <v>95</v>
      </c>
      <c r="L52" s="345">
        <f t="shared" ref="L52:M54" si="23">+F52+I52</f>
        <v>0</v>
      </c>
      <c r="M52" s="384">
        <f t="shared" si="23"/>
        <v>95</v>
      </c>
      <c r="N52" s="342"/>
      <c r="O52" s="342"/>
    </row>
    <row r="53" spans="1:15" x14ac:dyDescent="0.2">
      <c r="A53" s="346" t="str">
        <f>MID(C53,1,1)</f>
        <v>3</v>
      </c>
      <c r="B53" s="346">
        <v>32</v>
      </c>
      <c r="C53" s="346">
        <v>3233</v>
      </c>
      <c r="D53" s="269" t="s">
        <v>339</v>
      </c>
      <c r="E53" s="345">
        <f>+F53+G53</f>
        <v>2328</v>
      </c>
      <c r="F53" s="347"/>
      <c r="G53" s="348">
        <v>2328</v>
      </c>
      <c r="H53" s="347"/>
      <c r="I53" s="347"/>
      <c r="J53" s="348"/>
      <c r="K53" s="401">
        <f t="shared" si="22"/>
        <v>2328</v>
      </c>
      <c r="L53" s="345"/>
      <c r="M53" s="384">
        <f t="shared" si="23"/>
        <v>2328</v>
      </c>
      <c r="N53" s="342"/>
      <c r="O53" s="342"/>
    </row>
    <row r="54" spans="1:15" x14ac:dyDescent="0.2">
      <c r="A54" s="346" t="str">
        <f>MID(C54,1,1)</f>
        <v>3</v>
      </c>
      <c r="B54" s="346">
        <v>32</v>
      </c>
      <c r="C54" s="346">
        <v>3239</v>
      </c>
      <c r="D54" s="269" t="s">
        <v>340</v>
      </c>
      <c r="E54" s="347">
        <f>+F54+G54</f>
        <v>35</v>
      </c>
      <c r="F54" s="347"/>
      <c r="G54" s="348">
        <v>35</v>
      </c>
      <c r="H54" s="347"/>
      <c r="I54" s="347"/>
      <c r="J54" s="348"/>
      <c r="K54" s="401">
        <f t="shared" si="22"/>
        <v>35</v>
      </c>
      <c r="L54" s="345">
        <f t="shared" si="23"/>
        <v>0</v>
      </c>
      <c r="M54" s="384">
        <f t="shared" si="23"/>
        <v>35</v>
      </c>
      <c r="N54" s="342"/>
      <c r="O54" s="342"/>
    </row>
    <row r="55" spans="1:15" x14ac:dyDescent="0.2">
      <c r="A55" s="349" t="s">
        <v>341</v>
      </c>
      <c r="B55" s="349"/>
      <c r="C55" s="350"/>
      <c r="D55" s="391"/>
      <c r="E55" s="351">
        <f>SUM(E52:E54)</f>
        <v>2458</v>
      </c>
      <c r="F55" s="351">
        <f>SUM(F52:F54)</f>
        <v>0</v>
      </c>
      <c r="G55" s="351">
        <f>SUM(G52:G54)</f>
        <v>2458</v>
      </c>
      <c r="H55" s="351"/>
      <c r="I55" s="351"/>
      <c r="J55" s="351"/>
      <c r="K55" s="400">
        <f>SUM(K52:K54)</f>
        <v>2458</v>
      </c>
      <c r="L55" s="351">
        <f>SUM(L52:L54)</f>
        <v>0</v>
      </c>
      <c r="M55" s="352">
        <f>SUM(M52:M54)</f>
        <v>2458</v>
      </c>
      <c r="N55" s="342"/>
      <c r="O55" s="342"/>
    </row>
    <row r="56" spans="1:15" x14ac:dyDescent="0.2">
      <c r="A56" s="346"/>
      <c r="B56" s="346"/>
      <c r="C56" s="346"/>
      <c r="D56" s="269"/>
      <c r="E56" s="347"/>
      <c r="F56" s="347"/>
      <c r="G56" s="348"/>
      <c r="H56" s="347"/>
      <c r="I56" s="347"/>
      <c r="J56" s="348"/>
      <c r="K56" s="412"/>
      <c r="L56" s="347"/>
      <c r="M56" s="413"/>
      <c r="N56" s="342"/>
      <c r="O56" s="342"/>
    </row>
    <row r="57" spans="1:15" x14ac:dyDescent="0.2">
      <c r="A57" s="346" t="str">
        <f t="shared" ref="A57:A73" si="24">MID(C57,1,1)</f>
        <v>3</v>
      </c>
      <c r="B57" s="346" t="str">
        <f t="shared" ref="B57:B73" si="25">MID(C57,1,2)</f>
        <v>33</v>
      </c>
      <c r="C57" s="346">
        <v>3311</v>
      </c>
      <c r="D57" s="269" t="s">
        <v>342</v>
      </c>
      <c r="E57" s="345">
        <f t="shared" ref="E57:E73" si="26">+F57+G57</f>
        <v>564872</v>
      </c>
      <c r="F57" s="347">
        <v>564852</v>
      </c>
      <c r="G57" s="348">
        <v>20</v>
      </c>
      <c r="H57" s="347">
        <f t="shared" ref="H57:H72" si="27">+I57+J57</f>
        <v>97570</v>
      </c>
      <c r="I57" s="347">
        <v>97570</v>
      </c>
      <c r="J57" s="348"/>
      <c r="K57" s="401">
        <f t="shared" ref="K57:K73" si="28">+L57+M57</f>
        <v>662442</v>
      </c>
      <c r="L57" s="345">
        <f t="shared" ref="L57:M72" si="29">+F57+I57</f>
        <v>662422</v>
      </c>
      <c r="M57" s="384">
        <f t="shared" si="29"/>
        <v>20</v>
      </c>
      <c r="N57" s="342"/>
      <c r="O57" s="342"/>
    </row>
    <row r="58" spans="1:15" x14ac:dyDescent="0.2">
      <c r="A58" s="346" t="str">
        <f t="shared" si="24"/>
        <v>3</v>
      </c>
      <c r="B58" s="346" t="str">
        <f t="shared" si="25"/>
        <v>33</v>
      </c>
      <c r="C58" s="346">
        <v>3312</v>
      </c>
      <c r="D58" s="269" t="s">
        <v>240</v>
      </c>
      <c r="E58" s="345">
        <f t="shared" si="26"/>
        <v>78644</v>
      </c>
      <c r="F58" s="347">
        <v>78539</v>
      </c>
      <c r="G58" s="348">
        <v>105</v>
      </c>
      <c r="H58" s="347">
        <f t="shared" si="27"/>
        <v>22000</v>
      </c>
      <c r="I58" s="347">
        <v>22000</v>
      </c>
      <c r="J58" s="348"/>
      <c r="K58" s="401">
        <f t="shared" si="28"/>
        <v>100644</v>
      </c>
      <c r="L58" s="345">
        <f t="shared" si="29"/>
        <v>100539</v>
      </c>
      <c r="M58" s="384">
        <f t="shared" si="29"/>
        <v>105</v>
      </c>
      <c r="N58" s="342"/>
      <c r="O58" s="342"/>
    </row>
    <row r="59" spans="1:15" x14ac:dyDescent="0.2">
      <c r="A59" s="346" t="str">
        <f t="shared" si="24"/>
        <v>3</v>
      </c>
      <c r="B59" s="346" t="str">
        <f t="shared" si="25"/>
        <v>33</v>
      </c>
      <c r="C59" s="346">
        <v>3313</v>
      </c>
      <c r="D59" s="269" t="s">
        <v>343</v>
      </c>
      <c r="E59" s="345">
        <f t="shared" si="26"/>
        <v>1409</v>
      </c>
      <c r="F59" s="347">
        <v>1364</v>
      </c>
      <c r="G59" s="348">
        <v>45</v>
      </c>
      <c r="H59" s="347">
        <f t="shared" si="27"/>
        <v>228</v>
      </c>
      <c r="I59" s="347"/>
      <c r="J59" s="348">
        <v>228</v>
      </c>
      <c r="K59" s="401">
        <f t="shared" si="28"/>
        <v>1637</v>
      </c>
      <c r="L59" s="345">
        <f t="shared" si="29"/>
        <v>1364</v>
      </c>
      <c r="M59" s="384">
        <f t="shared" si="29"/>
        <v>273</v>
      </c>
      <c r="N59" s="342"/>
      <c r="O59" s="342"/>
    </row>
    <row r="60" spans="1:15" x14ac:dyDescent="0.2">
      <c r="A60" s="346" t="str">
        <f t="shared" si="24"/>
        <v>3</v>
      </c>
      <c r="B60" s="346" t="str">
        <f t="shared" si="25"/>
        <v>33</v>
      </c>
      <c r="C60" s="346">
        <v>3314</v>
      </c>
      <c r="D60" s="269" t="s">
        <v>344</v>
      </c>
      <c r="E60" s="345">
        <f t="shared" si="26"/>
        <v>60985</v>
      </c>
      <c r="F60" s="347">
        <v>60638</v>
      </c>
      <c r="G60" s="348">
        <v>347</v>
      </c>
      <c r="H60" s="347">
        <f t="shared" si="27"/>
        <v>2000</v>
      </c>
      <c r="I60" s="347">
        <v>2000</v>
      </c>
      <c r="J60" s="348"/>
      <c r="K60" s="401">
        <f t="shared" si="28"/>
        <v>62985</v>
      </c>
      <c r="L60" s="345">
        <f t="shared" si="29"/>
        <v>62638</v>
      </c>
      <c r="M60" s="384">
        <f t="shared" si="29"/>
        <v>347</v>
      </c>
      <c r="N60" s="342"/>
      <c r="O60" s="342"/>
    </row>
    <row r="61" spans="1:15" x14ac:dyDescent="0.2">
      <c r="A61" s="346" t="str">
        <f t="shared" si="24"/>
        <v>3</v>
      </c>
      <c r="B61" s="346" t="str">
        <f t="shared" si="25"/>
        <v>33</v>
      </c>
      <c r="C61" s="346">
        <v>3315</v>
      </c>
      <c r="D61" s="269" t="s">
        <v>345</v>
      </c>
      <c r="E61" s="345">
        <f t="shared" si="26"/>
        <v>57828</v>
      </c>
      <c r="F61" s="347">
        <v>57828</v>
      </c>
      <c r="G61" s="348"/>
      <c r="H61" s="347">
        <f t="shared" si="27"/>
        <v>1600</v>
      </c>
      <c r="I61" s="347">
        <v>1600</v>
      </c>
      <c r="J61" s="348"/>
      <c r="K61" s="401">
        <f t="shared" si="28"/>
        <v>59428</v>
      </c>
      <c r="L61" s="345">
        <f t="shared" si="29"/>
        <v>59428</v>
      </c>
      <c r="M61" s="384">
        <f t="shared" si="29"/>
        <v>0</v>
      </c>
      <c r="N61" s="342"/>
      <c r="O61" s="342"/>
    </row>
    <row r="62" spans="1:15" x14ac:dyDescent="0.2">
      <c r="A62" s="346" t="str">
        <f t="shared" si="24"/>
        <v>3</v>
      </c>
      <c r="B62" s="346" t="str">
        <f t="shared" si="25"/>
        <v>33</v>
      </c>
      <c r="C62" s="346">
        <v>3316</v>
      </c>
      <c r="D62" s="269" t="s">
        <v>346</v>
      </c>
      <c r="E62" s="345">
        <f t="shared" si="26"/>
        <v>1412</v>
      </c>
      <c r="F62" s="347">
        <v>1412</v>
      </c>
      <c r="G62" s="348"/>
      <c r="H62" s="347"/>
      <c r="I62" s="347"/>
      <c r="J62" s="348"/>
      <c r="K62" s="401">
        <f t="shared" si="28"/>
        <v>1412</v>
      </c>
      <c r="L62" s="345">
        <f t="shared" si="29"/>
        <v>1412</v>
      </c>
      <c r="M62" s="384"/>
      <c r="N62" s="342"/>
      <c r="O62" s="342"/>
    </row>
    <row r="63" spans="1:15" x14ac:dyDescent="0.2">
      <c r="A63" s="346" t="str">
        <f t="shared" si="24"/>
        <v>3</v>
      </c>
      <c r="B63" s="346" t="str">
        <f t="shared" si="25"/>
        <v>33</v>
      </c>
      <c r="C63" s="346">
        <v>3317</v>
      </c>
      <c r="D63" s="269" t="s">
        <v>347</v>
      </c>
      <c r="E63" s="345">
        <f t="shared" si="26"/>
        <v>19007</v>
      </c>
      <c r="F63" s="347">
        <v>18997</v>
      </c>
      <c r="G63" s="348">
        <v>10</v>
      </c>
      <c r="H63" s="347">
        <f t="shared" si="27"/>
        <v>140</v>
      </c>
      <c r="I63" s="347">
        <v>140</v>
      </c>
      <c r="J63" s="348"/>
      <c r="K63" s="401">
        <f t="shared" si="28"/>
        <v>19147</v>
      </c>
      <c r="L63" s="345">
        <f t="shared" si="29"/>
        <v>19137</v>
      </c>
      <c r="M63" s="384">
        <f t="shared" si="29"/>
        <v>10</v>
      </c>
      <c r="N63" s="342"/>
      <c r="O63" s="342"/>
    </row>
    <row r="64" spans="1:15" x14ac:dyDescent="0.2">
      <c r="A64" s="346" t="str">
        <f t="shared" si="24"/>
        <v>3</v>
      </c>
      <c r="B64" s="346" t="str">
        <f t="shared" si="25"/>
        <v>33</v>
      </c>
      <c r="C64" s="346">
        <v>3319</v>
      </c>
      <c r="D64" s="269" t="s">
        <v>245</v>
      </c>
      <c r="E64" s="345">
        <f t="shared" si="26"/>
        <v>43152</v>
      </c>
      <c r="F64" s="347">
        <v>28750</v>
      </c>
      <c r="G64" s="348">
        <v>14402</v>
      </c>
      <c r="H64" s="347">
        <f t="shared" si="27"/>
        <v>18100</v>
      </c>
      <c r="I64" s="347"/>
      <c r="J64" s="348">
        <v>18100</v>
      </c>
      <c r="K64" s="401">
        <f t="shared" si="28"/>
        <v>61252</v>
      </c>
      <c r="L64" s="345">
        <f t="shared" si="29"/>
        <v>28750</v>
      </c>
      <c r="M64" s="384">
        <f t="shared" si="29"/>
        <v>32502</v>
      </c>
      <c r="N64" s="342"/>
      <c r="O64" s="342"/>
    </row>
    <row r="65" spans="1:15" x14ac:dyDescent="0.2">
      <c r="A65" s="346" t="str">
        <f t="shared" si="24"/>
        <v>3</v>
      </c>
      <c r="B65" s="346" t="str">
        <f t="shared" si="25"/>
        <v>33</v>
      </c>
      <c r="C65" s="346">
        <v>3322</v>
      </c>
      <c r="D65" s="269" t="s">
        <v>348</v>
      </c>
      <c r="E65" s="345">
        <f t="shared" si="26"/>
        <v>16900</v>
      </c>
      <c r="F65" s="347">
        <v>16710</v>
      </c>
      <c r="G65" s="348">
        <v>190</v>
      </c>
      <c r="H65" s="347">
        <f t="shared" si="27"/>
        <v>5000</v>
      </c>
      <c r="I65" s="347">
        <v>5000</v>
      </c>
      <c r="J65" s="348"/>
      <c r="K65" s="401">
        <f t="shared" si="28"/>
        <v>21900</v>
      </c>
      <c r="L65" s="345">
        <f t="shared" si="29"/>
        <v>21710</v>
      </c>
      <c r="M65" s="384">
        <f t="shared" si="29"/>
        <v>190</v>
      </c>
      <c r="N65" s="342"/>
      <c r="O65" s="342"/>
    </row>
    <row r="66" spans="1:15" x14ac:dyDescent="0.2">
      <c r="A66" s="346" t="str">
        <f t="shared" si="24"/>
        <v>3</v>
      </c>
      <c r="B66" s="346" t="str">
        <f t="shared" si="25"/>
        <v>33</v>
      </c>
      <c r="C66" s="346">
        <v>3326</v>
      </c>
      <c r="D66" s="269" t="s">
        <v>349</v>
      </c>
      <c r="E66" s="345">
        <f t="shared" si="26"/>
        <v>2379</v>
      </c>
      <c r="F66" s="347">
        <v>2319</v>
      </c>
      <c r="G66" s="348">
        <v>60</v>
      </c>
      <c r="H66" s="347">
        <f t="shared" si="27"/>
        <v>2880</v>
      </c>
      <c r="I66" s="347">
        <v>2830</v>
      </c>
      <c r="J66" s="348">
        <v>50</v>
      </c>
      <c r="K66" s="401">
        <f t="shared" si="28"/>
        <v>5259</v>
      </c>
      <c r="L66" s="345">
        <f t="shared" si="29"/>
        <v>5149</v>
      </c>
      <c r="M66" s="384">
        <f t="shared" si="29"/>
        <v>110</v>
      </c>
      <c r="N66" s="342"/>
      <c r="O66" s="342"/>
    </row>
    <row r="67" spans="1:15" x14ac:dyDescent="0.2">
      <c r="A67" s="346" t="str">
        <f t="shared" si="24"/>
        <v>3</v>
      </c>
      <c r="B67" s="346" t="str">
        <f t="shared" si="25"/>
        <v>33</v>
      </c>
      <c r="C67" s="346">
        <v>3329</v>
      </c>
      <c r="D67" s="269" t="s">
        <v>350</v>
      </c>
      <c r="E67" s="345">
        <f t="shared" si="26"/>
        <v>150</v>
      </c>
      <c r="F67" s="347">
        <v>150</v>
      </c>
      <c r="G67" s="348"/>
      <c r="H67" s="347"/>
      <c r="I67" s="347"/>
      <c r="J67" s="348"/>
      <c r="K67" s="401">
        <f t="shared" si="28"/>
        <v>150</v>
      </c>
      <c r="L67" s="345">
        <f t="shared" si="29"/>
        <v>150</v>
      </c>
      <c r="M67" s="384">
        <f t="shared" si="29"/>
        <v>0</v>
      </c>
      <c r="N67" s="342"/>
      <c r="O67" s="342"/>
    </row>
    <row r="68" spans="1:15" x14ac:dyDescent="0.2">
      <c r="A68" s="346" t="str">
        <f t="shared" si="24"/>
        <v>3</v>
      </c>
      <c r="B68" s="346" t="str">
        <f t="shared" si="25"/>
        <v>33</v>
      </c>
      <c r="C68" s="346">
        <v>3330</v>
      </c>
      <c r="D68" s="395" t="s">
        <v>351</v>
      </c>
      <c r="E68" s="345">
        <f t="shared" si="26"/>
        <v>70</v>
      </c>
      <c r="F68" s="347"/>
      <c r="G68" s="348">
        <v>70</v>
      </c>
      <c r="H68" s="347">
        <f t="shared" si="27"/>
        <v>0</v>
      </c>
      <c r="I68" s="347"/>
      <c r="J68" s="348"/>
      <c r="K68" s="401">
        <f t="shared" si="28"/>
        <v>70</v>
      </c>
      <c r="L68" s="345">
        <f t="shared" si="29"/>
        <v>0</v>
      </c>
      <c r="M68" s="384">
        <f t="shared" si="29"/>
        <v>70</v>
      </c>
      <c r="N68" s="342"/>
      <c r="O68" s="342"/>
    </row>
    <row r="69" spans="1:15" x14ac:dyDescent="0.2">
      <c r="A69" s="346" t="str">
        <f t="shared" si="24"/>
        <v>3</v>
      </c>
      <c r="B69" s="346" t="str">
        <f t="shared" si="25"/>
        <v>33</v>
      </c>
      <c r="C69" s="346">
        <v>3341</v>
      </c>
      <c r="D69" s="269" t="s">
        <v>352</v>
      </c>
      <c r="E69" s="345">
        <f t="shared" si="26"/>
        <v>97</v>
      </c>
      <c r="F69" s="347"/>
      <c r="G69" s="348">
        <v>97</v>
      </c>
      <c r="H69" s="347">
        <f t="shared" si="27"/>
        <v>0</v>
      </c>
      <c r="I69" s="347"/>
      <c r="J69" s="348"/>
      <c r="K69" s="401">
        <f t="shared" si="28"/>
        <v>97</v>
      </c>
      <c r="L69" s="345">
        <f t="shared" si="29"/>
        <v>0</v>
      </c>
      <c r="M69" s="384">
        <f t="shared" si="29"/>
        <v>97</v>
      </c>
      <c r="N69" s="342"/>
      <c r="O69" s="342"/>
    </row>
    <row r="70" spans="1:15" x14ac:dyDescent="0.2">
      <c r="A70" s="346" t="str">
        <f t="shared" si="24"/>
        <v>3</v>
      </c>
      <c r="B70" s="346" t="str">
        <f t="shared" si="25"/>
        <v>33</v>
      </c>
      <c r="C70" s="346">
        <v>3349</v>
      </c>
      <c r="D70" s="269" t="s">
        <v>353</v>
      </c>
      <c r="E70" s="345">
        <f t="shared" si="26"/>
        <v>27561</v>
      </c>
      <c r="F70" s="347">
        <v>18977</v>
      </c>
      <c r="G70" s="348">
        <v>8584</v>
      </c>
      <c r="H70" s="347">
        <f t="shared" si="27"/>
        <v>0</v>
      </c>
      <c r="I70" s="347"/>
      <c r="J70" s="348"/>
      <c r="K70" s="401">
        <f t="shared" si="28"/>
        <v>27561</v>
      </c>
      <c r="L70" s="345">
        <f t="shared" si="29"/>
        <v>18977</v>
      </c>
      <c r="M70" s="384">
        <f t="shared" si="29"/>
        <v>8584</v>
      </c>
      <c r="N70" s="342"/>
      <c r="O70" s="342"/>
    </row>
    <row r="71" spans="1:15" x14ac:dyDescent="0.2">
      <c r="A71" s="346" t="str">
        <f t="shared" si="24"/>
        <v>3</v>
      </c>
      <c r="B71" s="346" t="str">
        <f t="shared" si="25"/>
        <v>33</v>
      </c>
      <c r="C71" s="346">
        <v>3369</v>
      </c>
      <c r="D71" s="269" t="s">
        <v>354</v>
      </c>
      <c r="E71" s="345">
        <f t="shared" si="26"/>
        <v>45</v>
      </c>
      <c r="F71" s="347"/>
      <c r="G71" s="348">
        <v>45</v>
      </c>
      <c r="H71" s="347"/>
      <c r="I71" s="347"/>
      <c r="J71" s="348"/>
      <c r="K71" s="401">
        <f t="shared" si="28"/>
        <v>45</v>
      </c>
      <c r="L71" s="345">
        <f t="shared" si="29"/>
        <v>0</v>
      </c>
      <c r="M71" s="384">
        <f t="shared" si="29"/>
        <v>45</v>
      </c>
      <c r="N71" s="342"/>
      <c r="O71" s="342"/>
    </row>
    <row r="72" spans="1:15" x14ac:dyDescent="0.2">
      <c r="A72" s="346" t="str">
        <f t="shared" si="24"/>
        <v>3</v>
      </c>
      <c r="B72" s="346" t="str">
        <f t="shared" si="25"/>
        <v>33</v>
      </c>
      <c r="C72" s="346">
        <v>3392</v>
      </c>
      <c r="D72" s="269" t="s">
        <v>248</v>
      </c>
      <c r="E72" s="345">
        <f t="shared" si="26"/>
        <v>23322</v>
      </c>
      <c r="F72" s="347"/>
      <c r="G72" s="348">
        <v>23322</v>
      </c>
      <c r="H72" s="347">
        <f t="shared" si="27"/>
        <v>0</v>
      </c>
      <c r="I72" s="347"/>
      <c r="J72" s="348"/>
      <c r="K72" s="401">
        <f t="shared" si="28"/>
        <v>23322</v>
      </c>
      <c r="L72" s="345">
        <f t="shared" si="29"/>
        <v>0</v>
      </c>
      <c r="M72" s="384">
        <f t="shared" si="29"/>
        <v>23322</v>
      </c>
      <c r="N72" s="342"/>
      <c r="O72" s="342"/>
    </row>
    <row r="73" spans="1:15" x14ac:dyDescent="0.2">
      <c r="A73" s="346" t="str">
        <f t="shared" si="24"/>
        <v>3</v>
      </c>
      <c r="B73" s="346" t="str">
        <f t="shared" si="25"/>
        <v>33</v>
      </c>
      <c r="C73" s="346">
        <v>3399</v>
      </c>
      <c r="D73" s="269" t="s">
        <v>355</v>
      </c>
      <c r="E73" s="345">
        <f t="shared" si="26"/>
        <v>8860</v>
      </c>
      <c r="F73" s="347"/>
      <c r="G73" s="348">
        <v>8860</v>
      </c>
      <c r="H73" s="347">
        <f>+I73+J73</f>
        <v>55</v>
      </c>
      <c r="I73" s="347"/>
      <c r="J73" s="348">
        <v>55</v>
      </c>
      <c r="K73" s="401">
        <f t="shared" si="28"/>
        <v>8915</v>
      </c>
      <c r="L73" s="345">
        <f t="shared" ref="L73:M73" si="30">+F73+I73</f>
        <v>0</v>
      </c>
      <c r="M73" s="384">
        <f t="shared" si="30"/>
        <v>8915</v>
      </c>
      <c r="N73" s="342"/>
      <c r="O73" s="342"/>
    </row>
    <row r="74" spans="1:15" x14ac:dyDescent="0.2">
      <c r="A74" s="349" t="s">
        <v>250</v>
      </c>
      <c r="B74" s="349"/>
      <c r="C74" s="350"/>
      <c r="D74" s="391"/>
      <c r="E74" s="351">
        <f t="shared" ref="E74:M74" si="31">SUM(E57:E73)</f>
        <v>906693</v>
      </c>
      <c r="F74" s="351">
        <f t="shared" si="31"/>
        <v>850536</v>
      </c>
      <c r="G74" s="351">
        <f t="shared" si="31"/>
        <v>56157</v>
      </c>
      <c r="H74" s="351">
        <f t="shared" si="31"/>
        <v>149573</v>
      </c>
      <c r="I74" s="351">
        <f t="shared" si="31"/>
        <v>131140</v>
      </c>
      <c r="J74" s="351">
        <f t="shared" si="31"/>
        <v>18433</v>
      </c>
      <c r="K74" s="400">
        <f t="shared" si="31"/>
        <v>1056266</v>
      </c>
      <c r="L74" s="351">
        <f t="shared" si="31"/>
        <v>981676</v>
      </c>
      <c r="M74" s="352">
        <f t="shared" si="31"/>
        <v>74590</v>
      </c>
      <c r="N74" s="342"/>
      <c r="O74" s="342"/>
    </row>
    <row r="75" spans="1:15" x14ac:dyDescent="0.2">
      <c r="A75" s="346"/>
      <c r="B75" s="362"/>
      <c r="C75" s="346"/>
      <c r="D75" s="269"/>
      <c r="E75" s="363"/>
      <c r="F75" s="363"/>
      <c r="G75" s="364"/>
      <c r="H75" s="363"/>
      <c r="I75" s="363"/>
      <c r="J75" s="364"/>
      <c r="K75" s="408"/>
      <c r="L75" s="363"/>
      <c r="M75" s="385"/>
      <c r="N75" s="342"/>
      <c r="O75" s="342"/>
    </row>
    <row r="76" spans="1:15" x14ac:dyDescent="0.2">
      <c r="A76" s="346">
        <v>3</v>
      </c>
      <c r="B76" s="346">
        <v>34</v>
      </c>
      <c r="C76" s="346">
        <v>3412</v>
      </c>
      <c r="D76" s="269" t="s">
        <v>251</v>
      </c>
      <c r="E76" s="345">
        <f>+F76+G76</f>
        <v>19740</v>
      </c>
      <c r="F76" s="347"/>
      <c r="G76" s="348">
        <v>19740</v>
      </c>
      <c r="H76" s="347">
        <f t="shared" ref="H76:H79" si="32">+I76+J76</f>
        <v>30520</v>
      </c>
      <c r="I76" s="347">
        <v>5000</v>
      </c>
      <c r="J76" s="348">
        <v>25520</v>
      </c>
      <c r="K76" s="401">
        <f t="shared" ref="K76:K79" si="33">+L76+M76</f>
        <v>50260</v>
      </c>
      <c r="L76" s="345">
        <f t="shared" ref="L76:M79" si="34">+F76+I76</f>
        <v>5000</v>
      </c>
      <c r="M76" s="384">
        <f t="shared" si="34"/>
        <v>45260</v>
      </c>
      <c r="N76" s="342"/>
      <c r="O76" s="342"/>
    </row>
    <row r="77" spans="1:15" x14ac:dyDescent="0.2">
      <c r="A77" s="346" t="str">
        <f>MID(C77,1,1)</f>
        <v>3</v>
      </c>
      <c r="B77" s="346" t="str">
        <f>MID(C77,1,2)</f>
        <v>34</v>
      </c>
      <c r="C77" s="346">
        <v>3419</v>
      </c>
      <c r="D77" s="269" t="s">
        <v>252</v>
      </c>
      <c r="E77" s="345">
        <f>+F77+G77</f>
        <v>232987</v>
      </c>
      <c r="F77" s="347">
        <v>228711</v>
      </c>
      <c r="G77" s="348">
        <v>4276</v>
      </c>
      <c r="H77" s="347">
        <f t="shared" si="32"/>
        <v>105599</v>
      </c>
      <c r="I77" s="347">
        <v>105000</v>
      </c>
      <c r="J77" s="348">
        <v>599</v>
      </c>
      <c r="K77" s="401">
        <f t="shared" si="33"/>
        <v>338586</v>
      </c>
      <c r="L77" s="345">
        <f t="shared" si="34"/>
        <v>333711</v>
      </c>
      <c r="M77" s="384">
        <f t="shared" si="34"/>
        <v>4875</v>
      </c>
      <c r="N77" s="342"/>
      <c r="O77" s="342"/>
    </row>
    <row r="78" spans="1:15" x14ac:dyDescent="0.2">
      <c r="A78" s="346" t="str">
        <f>MID(C78,1,1)</f>
        <v>3</v>
      </c>
      <c r="B78" s="346" t="str">
        <f>MID(C78,1,2)</f>
        <v>34</v>
      </c>
      <c r="C78" s="346">
        <v>3421</v>
      </c>
      <c r="D78" s="269" t="s">
        <v>253</v>
      </c>
      <c r="E78" s="345">
        <f>+F78+G78</f>
        <v>18126</v>
      </c>
      <c r="F78" s="347">
        <v>12940</v>
      </c>
      <c r="G78" s="348">
        <v>5186</v>
      </c>
      <c r="H78" s="347">
        <f t="shared" si="32"/>
        <v>3377</v>
      </c>
      <c r="I78" s="347">
        <v>100</v>
      </c>
      <c r="J78" s="348">
        <v>3277</v>
      </c>
      <c r="K78" s="401">
        <f t="shared" si="33"/>
        <v>21503</v>
      </c>
      <c r="L78" s="345">
        <f t="shared" si="34"/>
        <v>13040</v>
      </c>
      <c r="M78" s="384">
        <f t="shared" si="34"/>
        <v>8463</v>
      </c>
      <c r="N78" s="342"/>
      <c r="O78" s="342"/>
    </row>
    <row r="79" spans="1:15" x14ac:dyDescent="0.2">
      <c r="A79" s="346" t="str">
        <f>MID(C79,1,1)</f>
        <v>3</v>
      </c>
      <c r="B79" s="346" t="str">
        <f>MID(C79,1,2)</f>
        <v>34</v>
      </c>
      <c r="C79" s="346">
        <v>3429</v>
      </c>
      <c r="D79" s="269" t="s">
        <v>254</v>
      </c>
      <c r="E79" s="345">
        <f>+F79+G79</f>
        <v>1761</v>
      </c>
      <c r="F79" s="347">
        <v>95</v>
      </c>
      <c r="G79" s="348">
        <v>1666</v>
      </c>
      <c r="H79" s="347">
        <f t="shared" si="32"/>
        <v>0</v>
      </c>
      <c r="I79" s="347"/>
      <c r="J79" s="348"/>
      <c r="K79" s="401">
        <f t="shared" si="33"/>
        <v>1761</v>
      </c>
      <c r="L79" s="345">
        <f t="shared" si="34"/>
        <v>95</v>
      </c>
      <c r="M79" s="384">
        <f t="shared" si="34"/>
        <v>1666</v>
      </c>
      <c r="N79" s="342"/>
      <c r="O79" s="342"/>
    </row>
    <row r="80" spans="1:15" x14ac:dyDescent="0.2">
      <c r="A80" s="349" t="s">
        <v>255</v>
      </c>
      <c r="B80" s="349"/>
      <c r="C80" s="350"/>
      <c r="D80" s="391"/>
      <c r="E80" s="351">
        <f t="shared" ref="E80:M80" si="35">SUM(E76:E79)</f>
        <v>272614</v>
      </c>
      <c r="F80" s="351">
        <f t="shared" si="35"/>
        <v>241746</v>
      </c>
      <c r="G80" s="351">
        <f t="shared" si="35"/>
        <v>30868</v>
      </c>
      <c r="H80" s="351">
        <f t="shared" si="35"/>
        <v>139496</v>
      </c>
      <c r="I80" s="351">
        <f t="shared" si="35"/>
        <v>110100</v>
      </c>
      <c r="J80" s="351">
        <f t="shared" si="35"/>
        <v>29396</v>
      </c>
      <c r="K80" s="400">
        <f t="shared" si="35"/>
        <v>412110</v>
      </c>
      <c r="L80" s="351">
        <f t="shared" si="35"/>
        <v>351846</v>
      </c>
      <c r="M80" s="352">
        <f t="shared" si="35"/>
        <v>60264</v>
      </c>
      <c r="N80" s="342"/>
      <c r="O80" s="342"/>
    </row>
    <row r="81" spans="1:15" x14ac:dyDescent="0.2">
      <c r="A81" s="346"/>
      <c r="B81" s="362"/>
      <c r="C81" s="346"/>
      <c r="D81" s="269"/>
      <c r="E81" s="363"/>
      <c r="F81" s="363"/>
      <c r="G81" s="364"/>
      <c r="H81" s="363"/>
      <c r="I81" s="363"/>
      <c r="J81" s="364"/>
      <c r="K81" s="408"/>
      <c r="L81" s="363"/>
      <c r="M81" s="385"/>
      <c r="N81" s="342"/>
      <c r="O81" s="342"/>
    </row>
    <row r="82" spans="1:15" x14ac:dyDescent="0.2">
      <c r="A82" s="346" t="str">
        <f t="shared" ref="A82:A88" si="36">MID(C82,1,1)</f>
        <v>3</v>
      </c>
      <c r="B82" s="346" t="str">
        <f t="shared" ref="B82:B88" si="37">MID(C82,1,2)</f>
        <v>35</v>
      </c>
      <c r="C82" s="346">
        <v>3511</v>
      </c>
      <c r="D82" s="269" t="s">
        <v>356</v>
      </c>
      <c r="E82" s="345">
        <f t="shared" ref="E82:E88" si="38">+F82+G82</f>
        <v>18977</v>
      </c>
      <c r="F82" s="347">
        <v>13554</v>
      </c>
      <c r="G82" s="348">
        <v>5423</v>
      </c>
      <c r="H82" s="347">
        <f t="shared" ref="H82:H88" si="39">+I82+J82</f>
        <v>25750</v>
      </c>
      <c r="I82" s="347">
        <v>23000</v>
      </c>
      <c r="J82" s="348">
        <v>2750</v>
      </c>
      <c r="K82" s="401">
        <f t="shared" ref="K82:K88" si="40">+L82+M82</f>
        <v>44727</v>
      </c>
      <c r="L82" s="345">
        <f t="shared" ref="L82:M88" si="41">+F82+I82</f>
        <v>36554</v>
      </c>
      <c r="M82" s="384">
        <f t="shared" si="41"/>
        <v>8173</v>
      </c>
      <c r="N82" s="342"/>
      <c r="O82" s="342"/>
    </row>
    <row r="83" spans="1:15" x14ac:dyDescent="0.2">
      <c r="A83" s="346" t="str">
        <f>MID(C83,1,1)</f>
        <v>3</v>
      </c>
      <c r="B83" s="346" t="str">
        <f>MID(C83,1,2)</f>
        <v>35</v>
      </c>
      <c r="C83" s="346">
        <v>3522</v>
      </c>
      <c r="D83" s="269" t="s">
        <v>357</v>
      </c>
      <c r="E83" s="345">
        <f t="shared" si="38"/>
        <v>49639</v>
      </c>
      <c r="F83" s="347">
        <v>49639</v>
      </c>
      <c r="G83" s="348"/>
      <c r="H83" s="347">
        <f t="shared" si="39"/>
        <v>6200</v>
      </c>
      <c r="I83" s="347">
        <v>6200</v>
      </c>
      <c r="J83" s="348"/>
      <c r="K83" s="401">
        <f t="shared" si="40"/>
        <v>55839</v>
      </c>
      <c r="L83" s="345">
        <f t="shared" si="41"/>
        <v>55839</v>
      </c>
      <c r="M83" s="384">
        <f t="shared" si="41"/>
        <v>0</v>
      </c>
      <c r="N83" s="342"/>
      <c r="O83" s="342"/>
    </row>
    <row r="84" spans="1:15" x14ac:dyDescent="0.2">
      <c r="A84" s="346" t="str">
        <f t="shared" si="36"/>
        <v>3</v>
      </c>
      <c r="B84" s="346" t="str">
        <f t="shared" si="37"/>
        <v>35</v>
      </c>
      <c r="C84" s="346">
        <v>3523</v>
      </c>
      <c r="D84" s="269" t="s">
        <v>358</v>
      </c>
      <c r="E84" s="345">
        <f t="shared" si="38"/>
        <v>11942</v>
      </c>
      <c r="F84" s="347">
        <v>11942</v>
      </c>
      <c r="G84" s="348"/>
      <c r="H84" s="347">
        <f t="shared" si="39"/>
        <v>0</v>
      </c>
      <c r="I84" s="347"/>
      <c r="J84" s="348"/>
      <c r="K84" s="401">
        <f t="shared" si="40"/>
        <v>11942</v>
      </c>
      <c r="L84" s="345">
        <f t="shared" si="41"/>
        <v>11942</v>
      </c>
      <c r="M84" s="384">
        <f t="shared" si="41"/>
        <v>0</v>
      </c>
      <c r="N84" s="342"/>
      <c r="O84" s="342"/>
    </row>
    <row r="85" spans="1:15" x14ac:dyDescent="0.2">
      <c r="A85" s="346" t="str">
        <f t="shared" si="36"/>
        <v>3</v>
      </c>
      <c r="B85" s="346" t="str">
        <f t="shared" si="37"/>
        <v>35</v>
      </c>
      <c r="C85" s="346">
        <v>3529</v>
      </c>
      <c r="D85" s="269" t="s">
        <v>257</v>
      </c>
      <c r="E85" s="345">
        <f t="shared" si="38"/>
        <v>42004</v>
      </c>
      <c r="F85" s="347">
        <v>42004</v>
      </c>
      <c r="G85" s="348"/>
      <c r="H85" s="347">
        <f t="shared" si="39"/>
        <v>0</v>
      </c>
      <c r="I85" s="347"/>
      <c r="J85" s="348"/>
      <c r="K85" s="401">
        <f t="shared" si="40"/>
        <v>42004</v>
      </c>
      <c r="L85" s="345">
        <f t="shared" si="41"/>
        <v>42004</v>
      </c>
      <c r="M85" s="384">
        <f t="shared" si="41"/>
        <v>0</v>
      </c>
      <c r="N85" s="342"/>
      <c r="O85" s="342"/>
    </row>
    <row r="86" spans="1:15" x14ac:dyDescent="0.2">
      <c r="A86" s="346" t="str">
        <f t="shared" si="36"/>
        <v>3</v>
      </c>
      <c r="B86" s="346" t="str">
        <f t="shared" si="37"/>
        <v>35</v>
      </c>
      <c r="C86" s="346">
        <v>3541</v>
      </c>
      <c r="D86" s="395" t="s">
        <v>359</v>
      </c>
      <c r="E86" s="345">
        <f t="shared" si="38"/>
        <v>7055</v>
      </c>
      <c r="F86" s="347">
        <v>7055</v>
      </c>
      <c r="G86" s="348"/>
      <c r="H86" s="347">
        <f t="shared" si="39"/>
        <v>0</v>
      </c>
      <c r="I86" s="347"/>
      <c r="J86" s="348"/>
      <c r="K86" s="401">
        <f t="shared" si="40"/>
        <v>7055</v>
      </c>
      <c r="L86" s="345">
        <f t="shared" si="41"/>
        <v>7055</v>
      </c>
      <c r="M86" s="384">
        <f t="shared" si="41"/>
        <v>0</v>
      </c>
      <c r="N86" s="342"/>
      <c r="O86" s="342"/>
    </row>
    <row r="87" spans="1:15" x14ac:dyDescent="0.2">
      <c r="A87" s="346" t="str">
        <f t="shared" si="36"/>
        <v>3</v>
      </c>
      <c r="B87" s="346" t="str">
        <f t="shared" si="37"/>
        <v>35</v>
      </c>
      <c r="C87" s="346">
        <v>3543</v>
      </c>
      <c r="D87" s="390" t="s">
        <v>360</v>
      </c>
      <c r="E87" s="345">
        <f t="shared" si="38"/>
        <v>20</v>
      </c>
      <c r="F87" s="347"/>
      <c r="G87" s="348">
        <v>20</v>
      </c>
      <c r="H87" s="347">
        <f t="shared" si="39"/>
        <v>0</v>
      </c>
      <c r="I87" s="347"/>
      <c r="J87" s="348"/>
      <c r="K87" s="401">
        <f t="shared" si="40"/>
        <v>20</v>
      </c>
      <c r="L87" s="345">
        <f t="shared" si="41"/>
        <v>0</v>
      </c>
      <c r="M87" s="384">
        <f t="shared" si="41"/>
        <v>20</v>
      </c>
      <c r="N87" s="342"/>
      <c r="O87" s="342"/>
    </row>
    <row r="88" spans="1:15" x14ac:dyDescent="0.2">
      <c r="A88" s="346" t="str">
        <f t="shared" si="36"/>
        <v>3</v>
      </c>
      <c r="B88" s="346" t="str">
        <f t="shared" si="37"/>
        <v>35</v>
      </c>
      <c r="C88" s="346">
        <v>3599</v>
      </c>
      <c r="D88" s="269" t="s">
        <v>361</v>
      </c>
      <c r="E88" s="345">
        <f t="shared" si="38"/>
        <v>12925</v>
      </c>
      <c r="F88" s="347">
        <v>12925</v>
      </c>
      <c r="G88" s="348"/>
      <c r="H88" s="347">
        <f t="shared" si="39"/>
        <v>589</v>
      </c>
      <c r="I88" s="347">
        <v>589</v>
      </c>
      <c r="J88" s="348"/>
      <c r="K88" s="401">
        <f t="shared" si="40"/>
        <v>13514</v>
      </c>
      <c r="L88" s="345">
        <f t="shared" si="41"/>
        <v>13514</v>
      </c>
      <c r="M88" s="384">
        <f t="shared" si="41"/>
        <v>0</v>
      </c>
      <c r="N88" s="342"/>
      <c r="O88" s="342"/>
    </row>
    <row r="89" spans="1:15" x14ac:dyDescent="0.2">
      <c r="A89" s="349" t="s">
        <v>258</v>
      </c>
      <c r="B89" s="349"/>
      <c r="C89" s="350"/>
      <c r="D89" s="391"/>
      <c r="E89" s="351">
        <f t="shared" ref="E89:J89" si="42">SUM(E82:E88)</f>
        <v>142562</v>
      </c>
      <c r="F89" s="351">
        <f t="shared" si="42"/>
        <v>137119</v>
      </c>
      <c r="G89" s="351">
        <f t="shared" si="42"/>
        <v>5443</v>
      </c>
      <c r="H89" s="351">
        <f t="shared" si="42"/>
        <v>32539</v>
      </c>
      <c r="I89" s="351">
        <f t="shared" si="42"/>
        <v>29789</v>
      </c>
      <c r="J89" s="351">
        <f t="shared" si="42"/>
        <v>2750</v>
      </c>
      <c r="K89" s="400">
        <f>SUM(K82:K88)</f>
        <v>175101</v>
      </c>
      <c r="L89" s="351">
        <f>SUM(L82:L88)</f>
        <v>166908</v>
      </c>
      <c r="M89" s="352">
        <f>SUM(M82:M88)</f>
        <v>8193</v>
      </c>
      <c r="N89" s="342"/>
      <c r="O89" s="342"/>
    </row>
    <row r="90" spans="1:15" x14ac:dyDescent="0.2">
      <c r="A90" s="370"/>
      <c r="B90" s="369"/>
      <c r="C90" s="370"/>
      <c r="D90" s="390"/>
      <c r="E90" s="364"/>
      <c r="F90" s="364"/>
      <c r="G90" s="364"/>
      <c r="H90" s="364"/>
      <c r="I90" s="364"/>
      <c r="J90" s="364"/>
      <c r="K90" s="411"/>
      <c r="L90" s="364"/>
      <c r="M90" s="385"/>
      <c r="N90" s="342"/>
      <c r="O90" s="342"/>
    </row>
    <row r="91" spans="1:15" x14ac:dyDescent="0.2">
      <c r="A91" s="346" t="str">
        <f t="shared" ref="A91:A100" si="43">MID(C91,1,1)</f>
        <v>3</v>
      </c>
      <c r="B91" s="346" t="str">
        <f t="shared" ref="B91:B100" si="44">MID(C91,1,2)</f>
        <v>36</v>
      </c>
      <c r="C91" s="346">
        <v>3612</v>
      </c>
      <c r="D91" s="269" t="s">
        <v>362</v>
      </c>
      <c r="E91" s="345">
        <f t="shared" ref="E91:E100" si="45">+F91+G91</f>
        <v>568783</v>
      </c>
      <c r="F91" s="347">
        <v>521165</v>
      </c>
      <c r="G91" s="348">
        <v>47618</v>
      </c>
      <c r="H91" s="347">
        <f t="shared" ref="H91:H100" si="46">+I91+J91</f>
        <v>894121</v>
      </c>
      <c r="I91" s="347">
        <v>126686</v>
      </c>
      <c r="J91" s="348">
        <v>767435</v>
      </c>
      <c r="K91" s="401">
        <f t="shared" ref="K91:K100" si="47">+L91+M91</f>
        <v>1462904</v>
      </c>
      <c r="L91" s="345">
        <f t="shared" ref="L91:M100" si="48">+F91+I91</f>
        <v>647851</v>
      </c>
      <c r="M91" s="384">
        <f t="shared" si="48"/>
        <v>815053</v>
      </c>
      <c r="N91" s="342"/>
      <c r="O91" s="342"/>
    </row>
    <row r="92" spans="1:15" x14ac:dyDescent="0.2">
      <c r="A92" s="346" t="str">
        <f>MID(C92,1,1)</f>
        <v>3</v>
      </c>
      <c r="B92" s="346" t="str">
        <f>MID(C92,1,2)</f>
        <v>36</v>
      </c>
      <c r="C92" s="346">
        <v>3613</v>
      </c>
      <c r="D92" s="269" t="s">
        <v>260</v>
      </c>
      <c r="E92" s="345">
        <f t="shared" si="45"/>
        <v>10266</v>
      </c>
      <c r="F92" s="347"/>
      <c r="G92" s="348">
        <v>10266</v>
      </c>
      <c r="H92" s="347">
        <f t="shared" si="46"/>
        <v>15334</v>
      </c>
      <c r="I92" s="347"/>
      <c r="J92" s="348">
        <v>15334</v>
      </c>
      <c r="K92" s="401">
        <f t="shared" si="47"/>
        <v>25600</v>
      </c>
      <c r="L92" s="345">
        <f t="shared" si="48"/>
        <v>0</v>
      </c>
      <c r="M92" s="384">
        <f t="shared" si="48"/>
        <v>25600</v>
      </c>
      <c r="N92" s="342"/>
      <c r="O92" s="342"/>
    </row>
    <row r="93" spans="1:15" x14ac:dyDescent="0.2">
      <c r="A93" s="346" t="str">
        <f t="shared" si="43"/>
        <v>3</v>
      </c>
      <c r="B93" s="346" t="str">
        <f t="shared" si="44"/>
        <v>36</v>
      </c>
      <c r="C93" s="346">
        <v>3619</v>
      </c>
      <c r="D93" s="269" t="s">
        <v>261</v>
      </c>
      <c r="E93" s="345">
        <f t="shared" si="45"/>
        <v>40650</v>
      </c>
      <c r="F93" s="347">
        <v>40650</v>
      </c>
      <c r="G93" s="348"/>
      <c r="H93" s="347">
        <f t="shared" si="46"/>
        <v>0</v>
      </c>
      <c r="I93" s="347"/>
      <c r="J93" s="348"/>
      <c r="K93" s="401">
        <f t="shared" si="47"/>
        <v>40650</v>
      </c>
      <c r="L93" s="345">
        <f t="shared" si="48"/>
        <v>40650</v>
      </c>
      <c r="M93" s="384">
        <f t="shared" si="48"/>
        <v>0</v>
      </c>
      <c r="N93" s="342"/>
      <c r="O93" s="342"/>
    </row>
    <row r="94" spans="1:15" x14ac:dyDescent="0.2">
      <c r="A94" s="346" t="str">
        <f t="shared" si="43"/>
        <v>3</v>
      </c>
      <c r="B94" s="346" t="str">
        <f t="shared" si="44"/>
        <v>36</v>
      </c>
      <c r="C94" s="346">
        <v>3631</v>
      </c>
      <c r="D94" s="269" t="s">
        <v>363</v>
      </c>
      <c r="E94" s="345">
        <f t="shared" si="45"/>
        <v>161768</v>
      </c>
      <c r="F94" s="347">
        <v>161189</v>
      </c>
      <c r="G94" s="348">
        <v>579</v>
      </c>
      <c r="H94" s="347">
        <f>+I94+J94</f>
        <v>170</v>
      </c>
      <c r="I94" s="347"/>
      <c r="J94" s="348">
        <v>170</v>
      </c>
      <c r="K94" s="401">
        <f t="shared" si="47"/>
        <v>161938</v>
      </c>
      <c r="L94" s="345">
        <f t="shared" si="48"/>
        <v>161189</v>
      </c>
      <c r="M94" s="384">
        <f t="shared" si="48"/>
        <v>749</v>
      </c>
      <c r="N94" s="342"/>
      <c r="O94" s="342"/>
    </row>
    <row r="95" spans="1:15" x14ac:dyDescent="0.2">
      <c r="A95" s="346" t="str">
        <f t="shared" si="43"/>
        <v>3</v>
      </c>
      <c r="B95" s="346" t="str">
        <f t="shared" si="44"/>
        <v>36</v>
      </c>
      <c r="C95" s="346">
        <v>3632</v>
      </c>
      <c r="D95" s="269" t="s">
        <v>364</v>
      </c>
      <c r="E95" s="345">
        <f t="shared" si="45"/>
        <v>34776</v>
      </c>
      <c r="F95" s="347">
        <v>33457</v>
      </c>
      <c r="G95" s="348">
        <v>1319</v>
      </c>
      <c r="H95" s="347">
        <f t="shared" si="46"/>
        <v>35125</v>
      </c>
      <c r="I95" s="347">
        <v>35125</v>
      </c>
      <c r="J95" s="348"/>
      <c r="K95" s="401">
        <f t="shared" si="47"/>
        <v>69901</v>
      </c>
      <c r="L95" s="345">
        <f t="shared" si="48"/>
        <v>68582</v>
      </c>
      <c r="M95" s="384">
        <f t="shared" si="48"/>
        <v>1319</v>
      </c>
      <c r="N95" s="342"/>
      <c r="O95" s="342"/>
    </row>
    <row r="96" spans="1:15" x14ac:dyDescent="0.2">
      <c r="A96" s="346" t="str">
        <f t="shared" si="43"/>
        <v>3</v>
      </c>
      <c r="B96" s="346" t="str">
        <f t="shared" si="44"/>
        <v>36</v>
      </c>
      <c r="C96" s="346">
        <v>3633</v>
      </c>
      <c r="D96" s="269" t="s">
        <v>263</v>
      </c>
      <c r="E96" s="345">
        <f t="shared" si="45"/>
        <v>18182</v>
      </c>
      <c r="F96" s="347">
        <v>18143</v>
      </c>
      <c r="G96" s="348">
        <v>39</v>
      </c>
      <c r="H96" s="347">
        <f t="shared" si="46"/>
        <v>30000</v>
      </c>
      <c r="I96" s="347">
        <v>30000</v>
      </c>
      <c r="J96" s="348"/>
      <c r="K96" s="401">
        <f t="shared" si="47"/>
        <v>48182</v>
      </c>
      <c r="L96" s="345">
        <f t="shared" si="48"/>
        <v>48143</v>
      </c>
      <c r="M96" s="384">
        <f t="shared" si="48"/>
        <v>39</v>
      </c>
      <c r="N96" s="342"/>
      <c r="O96" s="342"/>
    </row>
    <row r="97" spans="1:15" x14ac:dyDescent="0.2">
      <c r="A97" s="346" t="str">
        <f t="shared" si="43"/>
        <v>3</v>
      </c>
      <c r="B97" s="346" t="str">
        <f t="shared" si="44"/>
        <v>36</v>
      </c>
      <c r="C97" s="346">
        <v>3635</v>
      </c>
      <c r="D97" s="269" t="s">
        <v>365</v>
      </c>
      <c r="E97" s="345">
        <f t="shared" si="45"/>
        <v>21161</v>
      </c>
      <c r="F97" s="347">
        <v>20881</v>
      </c>
      <c r="G97" s="348">
        <v>280</v>
      </c>
      <c r="H97" s="347">
        <f t="shared" si="46"/>
        <v>0</v>
      </c>
      <c r="I97" s="347"/>
      <c r="J97" s="348"/>
      <c r="K97" s="401">
        <f t="shared" si="47"/>
        <v>21161</v>
      </c>
      <c r="L97" s="345">
        <f t="shared" si="48"/>
        <v>20881</v>
      </c>
      <c r="M97" s="384">
        <f t="shared" si="48"/>
        <v>280</v>
      </c>
      <c r="N97" s="342"/>
      <c r="O97" s="342"/>
    </row>
    <row r="98" spans="1:15" x14ac:dyDescent="0.2">
      <c r="A98" s="346" t="str">
        <f t="shared" si="43"/>
        <v>3</v>
      </c>
      <c r="B98" s="346" t="str">
        <f t="shared" si="44"/>
        <v>36</v>
      </c>
      <c r="C98" s="346">
        <v>3636</v>
      </c>
      <c r="D98" s="269" t="s">
        <v>366</v>
      </c>
      <c r="E98" s="345">
        <f t="shared" si="45"/>
        <v>21040</v>
      </c>
      <c r="F98" s="347">
        <v>18835</v>
      </c>
      <c r="G98" s="348">
        <v>2205</v>
      </c>
      <c r="H98" s="347">
        <f t="shared" si="46"/>
        <v>779</v>
      </c>
      <c r="I98" s="347">
        <v>779</v>
      </c>
      <c r="J98" s="348"/>
      <c r="K98" s="401">
        <f t="shared" si="47"/>
        <v>21819</v>
      </c>
      <c r="L98" s="345">
        <f t="shared" si="48"/>
        <v>19614</v>
      </c>
      <c r="M98" s="384">
        <f t="shared" si="48"/>
        <v>2205</v>
      </c>
      <c r="N98" s="342"/>
      <c r="O98" s="342"/>
    </row>
    <row r="99" spans="1:15" x14ac:dyDescent="0.2">
      <c r="A99" s="346" t="str">
        <f t="shared" si="43"/>
        <v>3</v>
      </c>
      <c r="B99" s="346" t="str">
        <f t="shared" si="44"/>
        <v>36</v>
      </c>
      <c r="C99" s="346">
        <v>3639</v>
      </c>
      <c r="D99" s="269" t="s">
        <v>367</v>
      </c>
      <c r="E99" s="345">
        <f t="shared" si="45"/>
        <v>173879</v>
      </c>
      <c r="F99" s="347">
        <v>154137</v>
      </c>
      <c r="G99" s="348">
        <v>19742</v>
      </c>
      <c r="H99" s="347">
        <f t="shared" si="46"/>
        <v>291395</v>
      </c>
      <c r="I99" s="347">
        <v>256905</v>
      </c>
      <c r="J99" s="348">
        <v>34490</v>
      </c>
      <c r="K99" s="401">
        <f t="shared" si="47"/>
        <v>465274</v>
      </c>
      <c r="L99" s="345">
        <f t="shared" si="48"/>
        <v>411042</v>
      </c>
      <c r="M99" s="384">
        <f t="shared" si="48"/>
        <v>54232</v>
      </c>
      <c r="N99" s="342"/>
      <c r="O99" s="342"/>
    </row>
    <row r="100" spans="1:15" x14ac:dyDescent="0.2">
      <c r="A100" s="346" t="str">
        <f t="shared" si="43"/>
        <v>3</v>
      </c>
      <c r="B100" s="346" t="str">
        <f t="shared" si="44"/>
        <v>36</v>
      </c>
      <c r="C100" s="346">
        <v>3699</v>
      </c>
      <c r="D100" s="269" t="s">
        <v>265</v>
      </c>
      <c r="E100" s="345">
        <f t="shared" si="45"/>
        <v>3692</v>
      </c>
      <c r="F100" s="347">
        <v>3300</v>
      </c>
      <c r="G100" s="348">
        <v>392</v>
      </c>
      <c r="H100" s="347">
        <f t="shared" si="46"/>
        <v>0</v>
      </c>
      <c r="I100" s="347"/>
      <c r="J100" s="348"/>
      <c r="K100" s="401">
        <f t="shared" si="47"/>
        <v>3692</v>
      </c>
      <c r="L100" s="345">
        <f t="shared" si="48"/>
        <v>3300</v>
      </c>
      <c r="M100" s="384">
        <f t="shared" si="48"/>
        <v>392</v>
      </c>
      <c r="N100" s="342"/>
      <c r="O100" s="342"/>
    </row>
    <row r="101" spans="1:15" x14ac:dyDescent="0.2">
      <c r="A101" s="349" t="s">
        <v>266</v>
      </c>
      <c r="B101" s="349"/>
      <c r="C101" s="350"/>
      <c r="D101" s="391"/>
      <c r="E101" s="351">
        <f t="shared" ref="E101:J101" si="49">SUM(E91:E100)</f>
        <v>1054197</v>
      </c>
      <c r="F101" s="351">
        <f t="shared" si="49"/>
        <v>971757</v>
      </c>
      <c r="G101" s="351">
        <f t="shared" si="49"/>
        <v>82440</v>
      </c>
      <c r="H101" s="351">
        <f t="shared" si="49"/>
        <v>1266924</v>
      </c>
      <c r="I101" s="351">
        <f t="shared" si="49"/>
        <v>449495</v>
      </c>
      <c r="J101" s="351">
        <f t="shared" si="49"/>
        <v>817429</v>
      </c>
      <c r="K101" s="400">
        <f>SUM(K91:K100)</f>
        <v>2321121</v>
      </c>
      <c r="L101" s="351">
        <f>SUM(L91:L100)</f>
        <v>1421252</v>
      </c>
      <c r="M101" s="352">
        <f>SUM(M91:M100)</f>
        <v>899869</v>
      </c>
      <c r="N101" s="342"/>
      <c r="O101" s="342"/>
    </row>
    <row r="102" spans="1:15" x14ac:dyDescent="0.2">
      <c r="A102" s="346"/>
      <c r="B102" s="362"/>
      <c r="C102" s="346"/>
      <c r="D102" s="269"/>
      <c r="E102" s="363"/>
      <c r="F102" s="363"/>
      <c r="G102" s="364"/>
      <c r="H102" s="363"/>
      <c r="I102" s="363"/>
      <c r="J102" s="364"/>
      <c r="K102" s="408"/>
      <c r="L102" s="363"/>
      <c r="M102" s="385"/>
      <c r="N102" s="342"/>
      <c r="O102" s="342"/>
    </row>
    <row r="103" spans="1:15" x14ac:dyDescent="0.2">
      <c r="A103" s="346" t="str">
        <f t="shared" ref="A103:A115" si="50">MID(C103,1,1)</f>
        <v>3</v>
      </c>
      <c r="B103" s="346" t="str">
        <f t="shared" ref="B103:B115" si="51">MID(C103,1,2)</f>
        <v>37</v>
      </c>
      <c r="C103" s="346">
        <v>3716</v>
      </c>
      <c r="D103" s="269" t="s">
        <v>368</v>
      </c>
      <c r="E103" s="345">
        <f t="shared" ref="E103:E115" si="52">+F103+G103</f>
        <v>3830</v>
      </c>
      <c r="F103" s="347">
        <v>3825</v>
      </c>
      <c r="G103" s="348">
        <v>5</v>
      </c>
      <c r="H103" s="347">
        <f t="shared" ref="H103:H113" si="53">+I103+J103</f>
        <v>0</v>
      </c>
      <c r="I103" s="347"/>
      <c r="J103" s="348"/>
      <c r="K103" s="401">
        <f t="shared" ref="K103:K115" si="54">+L103+M103</f>
        <v>3830</v>
      </c>
      <c r="L103" s="345">
        <f t="shared" ref="L103:M115" si="55">+F103+I103</f>
        <v>3825</v>
      </c>
      <c r="M103" s="384">
        <f t="shared" si="55"/>
        <v>5</v>
      </c>
      <c r="N103" s="342"/>
      <c r="O103" s="342"/>
    </row>
    <row r="104" spans="1:15" x14ac:dyDescent="0.2">
      <c r="A104" s="346" t="str">
        <f>MID(C104,1,1)</f>
        <v>3</v>
      </c>
      <c r="B104" s="346" t="str">
        <f>MID(C104,1,2)</f>
        <v>37</v>
      </c>
      <c r="C104" s="346">
        <v>3722</v>
      </c>
      <c r="D104" s="269" t="s">
        <v>369</v>
      </c>
      <c r="E104" s="345">
        <f t="shared" si="52"/>
        <v>204948</v>
      </c>
      <c r="F104" s="347">
        <v>192000</v>
      </c>
      <c r="G104" s="348">
        <v>12948</v>
      </c>
      <c r="H104" s="347">
        <f t="shared" si="53"/>
        <v>240</v>
      </c>
      <c r="I104" s="347"/>
      <c r="J104" s="348">
        <v>240</v>
      </c>
      <c r="K104" s="401">
        <f t="shared" si="54"/>
        <v>205188</v>
      </c>
      <c r="L104" s="345">
        <f t="shared" si="55"/>
        <v>192000</v>
      </c>
      <c r="M104" s="384">
        <f t="shared" si="55"/>
        <v>13188</v>
      </c>
      <c r="N104" s="342"/>
      <c r="O104" s="342"/>
    </row>
    <row r="105" spans="1:15" x14ac:dyDescent="0.2">
      <c r="A105" s="346" t="str">
        <f>MID(C105,1,1)</f>
        <v>3</v>
      </c>
      <c r="B105" s="346" t="str">
        <f>MID(C105,1,2)</f>
        <v>37</v>
      </c>
      <c r="C105" s="346">
        <v>3725</v>
      </c>
      <c r="D105" s="269" t="s">
        <v>370</v>
      </c>
      <c r="E105" s="345">
        <f t="shared" si="52"/>
        <v>128220</v>
      </c>
      <c r="F105" s="347">
        <v>126879</v>
      </c>
      <c r="G105" s="348">
        <v>1341</v>
      </c>
      <c r="H105" s="347">
        <f>+I105+J105</f>
        <v>5578</v>
      </c>
      <c r="I105" s="347">
        <v>5578</v>
      </c>
      <c r="J105" s="348"/>
      <c r="K105" s="401">
        <f t="shared" si="54"/>
        <v>133798</v>
      </c>
      <c r="L105" s="345">
        <f t="shared" si="55"/>
        <v>132457</v>
      </c>
      <c r="M105" s="384">
        <f t="shared" si="55"/>
        <v>1341</v>
      </c>
      <c r="N105" s="342"/>
      <c r="O105" s="342"/>
    </row>
    <row r="106" spans="1:15" x14ac:dyDescent="0.2">
      <c r="A106" s="346" t="str">
        <f t="shared" si="50"/>
        <v>3</v>
      </c>
      <c r="B106" s="346" t="str">
        <f t="shared" si="51"/>
        <v>37</v>
      </c>
      <c r="C106" s="346">
        <v>3729</v>
      </c>
      <c r="D106" s="269" t="s">
        <v>371</v>
      </c>
      <c r="E106" s="345">
        <f t="shared" si="52"/>
        <v>5247</v>
      </c>
      <c r="F106" s="347">
        <v>2000</v>
      </c>
      <c r="G106" s="348">
        <v>3247</v>
      </c>
      <c r="H106" s="347">
        <f>+I106+J106</f>
        <v>40</v>
      </c>
      <c r="I106" s="347"/>
      <c r="J106" s="348">
        <v>40</v>
      </c>
      <c r="K106" s="401">
        <f t="shared" si="54"/>
        <v>5287</v>
      </c>
      <c r="L106" s="345">
        <f t="shared" si="55"/>
        <v>2000</v>
      </c>
      <c r="M106" s="384">
        <f t="shared" si="55"/>
        <v>3287</v>
      </c>
      <c r="N106" s="342"/>
      <c r="O106" s="342"/>
    </row>
    <row r="107" spans="1:15" x14ac:dyDescent="0.2">
      <c r="A107" s="346" t="str">
        <f t="shared" si="50"/>
        <v>3</v>
      </c>
      <c r="B107" s="346" t="str">
        <f t="shared" si="51"/>
        <v>37</v>
      </c>
      <c r="C107" s="346">
        <v>3733</v>
      </c>
      <c r="D107" s="269" t="s">
        <v>372</v>
      </c>
      <c r="E107" s="345">
        <f t="shared" si="52"/>
        <v>642</v>
      </c>
      <c r="F107" s="347">
        <v>642</v>
      </c>
      <c r="G107" s="348"/>
      <c r="H107" s="347">
        <f t="shared" si="53"/>
        <v>0</v>
      </c>
      <c r="I107" s="347"/>
      <c r="J107" s="348"/>
      <c r="K107" s="401">
        <f t="shared" si="54"/>
        <v>642</v>
      </c>
      <c r="L107" s="345">
        <f t="shared" si="55"/>
        <v>642</v>
      </c>
      <c r="M107" s="384">
        <f t="shared" si="55"/>
        <v>0</v>
      </c>
      <c r="N107" s="342"/>
      <c r="O107" s="342"/>
    </row>
    <row r="108" spans="1:15" x14ac:dyDescent="0.2">
      <c r="A108" s="346" t="str">
        <f t="shared" si="50"/>
        <v>3</v>
      </c>
      <c r="B108" s="346" t="str">
        <f t="shared" si="51"/>
        <v>37</v>
      </c>
      <c r="C108" s="346">
        <v>3739</v>
      </c>
      <c r="D108" s="269" t="s">
        <v>373</v>
      </c>
      <c r="E108" s="345">
        <f t="shared" si="52"/>
        <v>1160</v>
      </c>
      <c r="F108" s="347">
        <v>1160</v>
      </c>
      <c r="G108" s="348"/>
      <c r="H108" s="347">
        <f t="shared" si="53"/>
        <v>0</v>
      </c>
      <c r="I108" s="347"/>
      <c r="J108" s="348"/>
      <c r="K108" s="401">
        <f t="shared" si="54"/>
        <v>1160</v>
      </c>
      <c r="L108" s="345">
        <f t="shared" si="55"/>
        <v>1160</v>
      </c>
      <c r="M108" s="384">
        <f t="shared" si="55"/>
        <v>0</v>
      </c>
      <c r="N108" s="342"/>
      <c r="O108" s="342"/>
    </row>
    <row r="109" spans="1:15" x14ac:dyDescent="0.2">
      <c r="A109" s="346" t="str">
        <f t="shared" si="50"/>
        <v>3</v>
      </c>
      <c r="B109" s="346" t="str">
        <f t="shared" si="51"/>
        <v>37</v>
      </c>
      <c r="C109" s="346">
        <v>3741</v>
      </c>
      <c r="D109" s="269" t="s">
        <v>374</v>
      </c>
      <c r="E109" s="345">
        <f t="shared" si="52"/>
        <v>56249</v>
      </c>
      <c r="F109" s="347">
        <v>56199</v>
      </c>
      <c r="G109" s="348">
        <v>50</v>
      </c>
      <c r="H109" s="347">
        <f>+I109+J109</f>
        <v>21680</v>
      </c>
      <c r="I109" s="347">
        <v>21680</v>
      </c>
      <c r="J109" s="348"/>
      <c r="K109" s="401">
        <f t="shared" si="54"/>
        <v>77929</v>
      </c>
      <c r="L109" s="345">
        <f t="shared" si="55"/>
        <v>77879</v>
      </c>
      <c r="M109" s="384">
        <f t="shared" si="55"/>
        <v>50</v>
      </c>
      <c r="N109" s="342"/>
      <c r="O109" s="342"/>
    </row>
    <row r="110" spans="1:15" x14ac:dyDescent="0.2">
      <c r="A110" s="346" t="str">
        <f t="shared" si="50"/>
        <v>3</v>
      </c>
      <c r="B110" s="346" t="str">
        <f t="shared" si="51"/>
        <v>37</v>
      </c>
      <c r="C110" s="346">
        <v>3742</v>
      </c>
      <c r="D110" s="269" t="s">
        <v>375</v>
      </c>
      <c r="E110" s="345">
        <f t="shared" si="52"/>
        <v>970</v>
      </c>
      <c r="F110" s="347">
        <v>970</v>
      </c>
      <c r="G110" s="348"/>
      <c r="H110" s="347">
        <f t="shared" si="53"/>
        <v>0</v>
      </c>
      <c r="I110" s="347"/>
      <c r="J110" s="348"/>
      <c r="K110" s="401">
        <f t="shared" si="54"/>
        <v>970</v>
      </c>
      <c r="L110" s="345">
        <f t="shared" si="55"/>
        <v>970</v>
      </c>
      <c r="M110" s="384">
        <f t="shared" si="55"/>
        <v>0</v>
      </c>
      <c r="N110" s="342"/>
      <c r="O110" s="342"/>
    </row>
    <row r="111" spans="1:15" x14ac:dyDescent="0.2">
      <c r="A111" s="346" t="str">
        <f t="shared" si="50"/>
        <v>3</v>
      </c>
      <c r="B111" s="346" t="str">
        <f t="shared" si="51"/>
        <v>37</v>
      </c>
      <c r="C111" s="346">
        <v>3744</v>
      </c>
      <c r="D111" s="269" t="s">
        <v>376</v>
      </c>
      <c r="E111" s="345">
        <f t="shared" si="52"/>
        <v>396</v>
      </c>
      <c r="F111" s="347">
        <v>396</v>
      </c>
      <c r="G111" s="348"/>
      <c r="H111" s="347">
        <f t="shared" si="53"/>
        <v>0</v>
      </c>
      <c r="I111" s="347"/>
      <c r="J111" s="348"/>
      <c r="K111" s="401">
        <f t="shared" si="54"/>
        <v>396</v>
      </c>
      <c r="L111" s="345">
        <f t="shared" si="55"/>
        <v>396</v>
      </c>
      <c r="M111" s="384">
        <f t="shared" si="55"/>
        <v>0</v>
      </c>
      <c r="N111" s="342"/>
      <c r="O111" s="342"/>
    </row>
    <row r="112" spans="1:15" x14ac:dyDescent="0.2">
      <c r="A112" s="346" t="str">
        <f t="shared" si="50"/>
        <v>3</v>
      </c>
      <c r="B112" s="346" t="str">
        <f t="shared" si="51"/>
        <v>37</v>
      </c>
      <c r="C112" s="346">
        <v>3745</v>
      </c>
      <c r="D112" s="269" t="s">
        <v>377</v>
      </c>
      <c r="E112" s="345">
        <f t="shared" si="52"/>
        <v>191769</v>
      </c>
      <c r="F112" s="347">
        <v>54968</v>
      </c>
      <c r="G112" s="348">
        <v>136801</v>
      </c>
      <c r="H112" s="347">
        <f t="shared" si="53"/>
        <v>16106</v>
      </c>
      <c r="I112" s="347">
        <v>4806</v>
      </c>
      <c r="J112" s="348">
        <v>11300</v>
      </c>
      <c r="K112" s="401">
        <f t="shared" si="54"/>
        <v>207875</v>
      </c>
      <c r="L112" s="345">
        <f t="shared" si="55"/>
        <v>59774</v>
      </c>
      <c r="M112" s="384">
        <f t="shared" si="55"/>
        <v>148101</v>
      </c>
      <c r="N112" s="342"/>
      <c r="O112" s="342"/>
    </row>
    <row r="113" spans="1:15" x14ac:dyDescent="0.2">
      <c r="A113" s="346" t="str">
        <f t="shared" si="50"/>
        <v>3</v>
      </c>
      <c r="B113" s="346" t="str">
        <f t="shared" si="51"/>
        <v>37</v>
      </c>
      <c r="C113" s="346">
        <v>3749</v>
      </c>
      <c r="D113" s="269" t="s">
        <v>378</v>
      </c>
      <c r="E113" s="345">
        <f t="shared" si="52"/>
        <v>366</v>
      </c>
      <c r="F113" s="347"/>
      <c r="G113" s="348">
        <v>366</v>
      </c>
      <c r="H113" s="347">
        <f t="shared" si="53"/>
        <v>0</v>
      </c>
      <c r="I113" s="347"/>
      <c r="J113" s="348"/>
      <c r="K113" s="401">
        <f t="shared" si="54"/>
        <v>366</v>
      </c>
      <c r="L113" s="345">
        <f t="shared" si="55"/>
        <v>0</v>
      </c>
      <c r="M113" s="384">
        <f t="shared" si="55"/>
        <v>366</v>
      </c>
      <c r="N113" s="342"/>
      <c r="O113" s="342"/>
    </row>
    <row r="114" spans="1:15" x14ac:dyDescent="0.2">
      <c r="A114" s="346" t="str">
        <f t="shared" si="50"/>
        <v>3</v>
      </c>
      <c r="B114" s="346" t="str">
        <f t="shared" si="51"/>
        <v>37</v>
      </c>
      <c r="C114" s="346">
        <v>3753</v>
      </c>
      <c r="D114" s="269" t="s">
        <v>379</v>
      </c>
      <c r="E114" s="345">
        <f t="shared" si="52"/>
        <v>50</v>
      </c>
      <c r="F114" s="347"/>
      <c r="G114" s="348">
        <v>50</v>
      </c>
      <c r="H114" s="347"/>
      <c r="I114" s="347"/>
      <c r="J114" s="348"/>
      <c r="K114" s="401">
        <f t="shared" si="54"/>
        <v>50</v>
      </c>
      <c r="L114" s="345">
        <f t="shared" si="55"/>
        <v>0</v>
      </c>
      <c r="M114" s="384">
        <f t="shared" si="55"/>
        <v>50</v>
      </c>
      <c r="N114" s="342"/>
      <c r="O114" s="342"/>
    </row>
    <row r="115" spans="1:15" x14ac:dyDescent="0.2">
      <c r="A115" s="346" t="str">
        <f t="shared" si="50"/>
        <v>3</v>
      </c>
      <c r="B115" s="346" t="str">
        <f t="shared" si="51"/>
        <v>37</v>
      </c>
      <c r="C115" s="346">
        <v>3792</v>
      </c>
      <c r="D115" s="269" t="s">
        <v>380</v>
      </c>
      <c r="E115" s="345">
        <f t="shared" si="52"/>
        <v>4028</v>
      </c>
      <c r="F115" s="347">
        <v>4018</v>
      </c>
      <c r="G115" s="348">
        <v>10</v>
      </c>
      <c r="H115" s="347">
        <f t="shared" ref="H115" si="56">+I115+J115</f>
        <v>0</v>
      </c>
      <c r="I115" s="347"/>
      <c r="J115" s="348"/>
      <c r="K115" s="401">
        <f t="shared" si="54"/>
        <v>4028</v>
      </c>
      <c r="L115" s="345">
        <f t="shared" si="55"/>
        <v>4018</v>
      </c>
      <c r="M115" s="384">
        <f t="shared" si="55"/>
        <v>10</v>
      </c>
      <c r="N115" s="342"/>
      <c r="O115" s="342"/>
    </row>
    <row r="116" spans="1:15" x14ac:dyDescent="0.2">
      <c r="A116" s="349" t="s">
        <v>271</v>
      </c>
      <c r="B116" s="349"/>
      <c r="C116" s="350"/>
      <c r="D116" s="391"/>
      <c r="E116" s="351">
        <f>SUM(E103:E115)</f>
        <v>597875</v>
      </c>
      <c r="F116" s="351">
        <f>SUM(F103:F115)</f>
        <v>443057</v>
      </c>
      <c r="G116" s="351">
        <f>SUM(G103:G115)</f>
        <v>154818</v>
      </c>
      <c r="H116" s="351">
        <f>SUM(H103:H115)</f>
        <v>43644</v>
      </c>
      <c r="I116" s="351">
        <f>SUM(I103:I115)</f>
        <v>32064</v>
      </c>
      <c r="J116" s="351">
        <f>SUM(J104:J115)</f>
        <v>11580</v>
      </c>
      <c r="K116" s="400">
        <f>SUM(K103:K115)</f>
        <v>641519</v>
      </c>
      <c r="L116" s="351">
        <f>SUM(L103:L115)</f>
        <v>475121</v>
      </c>
      <c r="M116" s="352">
        <f>SUM(M103:M115)</f>
        <v>166398</v>
      </c>
      <c r="N116" s="342"/>
      <c r="O116" s="342"/>
    </row>
    <row r="117" spans="1:15" x14ac:dyDescent="0.2">
      <c r="A117" s="372"/>
      <c r="B117" s="371"/>
      <c r="C117" s="372"/>
      <c r="D117" s="398"/>
      <c r="E117" s="373"/>
      <c r="F117" s="373"/>
      <c r="G117" s="374"/>
      <c r="H117" s="373"/>
      <c r="I117" s="373"/>
      <c r="J117" s="374"/>
      <c r="K117" s="414"/>
      <c r="L117" s="373"/>
      <c r="M117" s="415"/>
      <c r="N117" s="342"/>
      <c r="O117" s="342"/>
    </row>
    <row r="118" spans="1:15" x14ac:dyDescent="0.2">
      <c r="A118" s="346" t="str">
        <f>MID(C118,1,1)</f>
        <v>3</v>
      </c>
      <c r="B118" s="346" t="str">
        <f>MID(C118,1,2)</f>
        <v>38</v>
      </c>
      <c r="C118" s="346">
        <v>3809</v>
      </c>
      <c r="D118" s="269" t="s">
        <v>381</v>
      </c>
      <c r="E118" s="347">
        <f>+F118+G118</f>
        <v>49950</v>
      </c>
      <c r="F118" s="347">
        <v>49950</v>
      </c>
      <c r="G118" s="348"/>
      <c r="H118" s="347">
        <f>+I118+J118</f>
        <v>0</v>
      </c>
      <c r="I118" s="347"/>
      <c r="J118" s="348"/>
      <c r="K118" s="412">
        <f t="shared" ref="K118" si="57">+L118+M118</f>
        <v>49950</v>
      </c>
      <c r="L118" s="347">
        <f t="shared" ref="L118:M118" si="58">+F118+I118</f>
        <v>49950</v>
      </c>
      <c r="M118" s="386">
        <f t="shared" si="58"/>
        <v>0</v>
      </c>
      <c r="N118" s="342"/>
      <c r="O118" s="342"/>
    </row>
    <row r="119" spans="1:15" x14ac:dyDescent="0.2">
      <c r="A119" s="349" t="s">
        <v>382</v>
      </c>
      <c r="B119" s="349"/>
      <c r="C119" s="350"/>
      <c r="D119" s="391"/>
      <c r="E119" s="351">
        <f t="shared" ref="E119:M119" si="59">SUM(E118:E118)</f>
        <v>49950</v>
      </c>
      <c r="F119" s="351">
        <f t="shared" si="59"/>
        <v>49950</v>
      </c>
      <c r="G119" s="351">
        <f t="shared" si="59"/>
        <v>0</v>
      </c>
      <c r="H119" s="351">
        <f t="shared" si="59"/>
        <v>0</v>
      </c>
      <c r="I119" s="351">
        <f t="shared" si="59"/>
        <v>0</v>
      </c>
      <c r="J119" s="351">
        <f t="shared" si="59"/>
        <v>0</v>
      </c>
      <c r="K119" s="400">
        <f t="shared" si="59"/>
        <v>49950</v>
      </c>
      <c r="L119" s="351">
        <f t="shared" si="59"/>
        <v>49950</v>
      </c>
      <c r="M119" s="352">
        <f t="shared" si="59"/>
        <v>0</v>
      </c>
      <c r="N119" s="342"/>
      <c r="O119" s="342"/>
    </row>
    <row r="120" spans="1:15" x14ac:dyDescent="0.2">
      <c r="A120" s="376"/>
      <c r="B120" s="375"/>
      <c r="C120" s="376"/>
      <c r="D120" s="399"/>
      <c r="E120" s="377"/>
      <c r="F120" s="377"/>
      <c r="G120" s="378"/>
      <c r="H120" s="377"/>
      <c r="I120" s="377"/>
      <c r="J120" s="378"/>
      <c r="K120" s="416"/>
      <c r="L120" s="377"/>
      <c r="M120" s="417"/>
      <c r="N120" s="342"/>
      <c r="O120" s="342"/>
    </row>
    <row r="121" spans="1:15" x14ac:dyDescent="0.2">
      <c r="A121" s="346" t="str">
        <f>MID(C121,1,1)</f>
        <v>3</v>
      </c>
      <c r="B121" s="346" t="str">
        <f>MID(C121,1,2)</f>
        <v>39</v>
      </c>
      <c r="C121" s="346">
        <v>3900</v>
      </c>
      <c r="D121" s="269" t="s">
        <v>383</v>
      </c>
      <c r="E121" s="347">
        <f>+F121+G121</f>
        <v>9039</v>
      </c>
      <c r="F121" s="347">
        <v>8884</v>
      </c>
      <c r="G121" s="348">
        <v>155</v>
      </c>
      <c r="H121" s="347">
        <f>+I121+J121</f>
        <v>0</v>
      </c>
      <c r="I121" s="347"/>
      <c r="J121" s="348"/>
      <c r="K121" s="412">
        <f t="shared" ref="K121" si="60">+L121+M121</f>
        <v>9039</v>
      </c>
      <c r="L121" s="347">
        <f t="shared" ref="L121:M121" si="61">+F121+I121</f>
        <v>8884</v>
      </c>
      <c r="M121" s="386">
        <f t="shared" si="61"/>
        <v>155</v>
      </c>
      <c r="N121" s="342"/>
      <c r="O121" s="342"/>
    </row>
    <row r="122" spans="1:15" x14ac:dyDescent="0.2">
      <c r="A122" s="349" t="s">
        <v>384</v>
      </c>
      <c r="B122" s="349"/>
      <c r="C122" s="350"/>
      <c r="D122" s="391"/>
      <c r="E122" s="351">
        <f t="shared" ref="E122:M122" si="62">SUM(E121:E121)</f>
        <v>9039</v>
      </c>
      <c r="F122" s="351">
        <f t="shared" si="62"/>
        <v>8884</v>
      </c>
      <c r="G122" s="351">
        <f t="shared" si="62"/>
        <v>155</v>
      </c>
      <c r="H122" s="351">
        <f t="shared" si="62"/>
        <v>0</v>
      </c>
      <c r="I122" s="351">
        <f t="shared" si="62"/>
        <v>0</v>
      </c>
      <c r="J122" s="351">
        <f t="shared" si="62"/>
        <v>0</v>
      </c>
      <c r="K122" s="400">
        <f t="shared" si="62"/>
        <v>9039</v>
      </c>
      <c r="L122" s="351">
        <f t="shared" si="62"/>
        <v>8884</v>
      </c>
      <c r="M122" s="352">
        <f t="shared" si="62"/>
        <v>155</v>
      </c>
      <c r="N122" s="342"/>
      <c r="O122" s="342"/>
    </row>
    <row r="123" spans="1:15" ht="13.5" thickBot="1" x14ac:dyDescent="0.25">
      <c r="A123" s="357"/>
      <c r="B123" s="379"/>
      <c r="C123" s="357"/>
      <c r="D123" s="393"/>
      <c r="E123" s="358"/>
      <c r="F123" s="358"/>
      <c r="G123" s="359"/>
      <c r="H123" s="358"/>
      <c r="I123" s="358"/>
      <c r="J123" s="359"/>
      <c r="K123" s="404"/>
      <c r="L123" s="358"/>
      <c r="M123" s="405"/>
      <c r="N123" s="342"/>
      <c r="O123" s="342"/>
    </row>
    <row r="124" spans="1:15" ht="14.25" thickTop="1" thickBot="1" x14ac:dyDescent="0.25">
      <c r="A124" s="379" t="s">
        <v>272</v>
      </c>
      <c r="B124" s="357"/>
      <c r="C124" s="357"/>
      <c r="D124" s="393"/>
      <c r="E124" s="358">
        <f>+E116+E101+E89+E80+E74+E50+E55+E119+E122</f>
        <v>3462960</v>
      </c>
      <c r="F124" s="358">
        <f>+F116+F101+F89+F80+F74+F50+F55+F119+F122</f>
        <v>2748200</v>
      </c>
      <c r="G124" s="359">
        <f>+G116+G101+G89+G80+G74+G50+G55+G119+G122</f>
        <v>714760</v>
      </c>
      <c r="H124" s="358">
        <f>+H116+H101+H89+H80+H74+H50+H119+H122</f>
        <v>1847490</v>
      </c>
      <c r="I124" s="358">
        <f>+I116+I101+I89+I80+I74+I50+I119+I122</f>
        <v>857228</v>
      </c>
      <c r="J124" s="359">
        <f>+J116+J101+J89+J80+J74+J50+J119+J122</f>
        <v>990262</v>
      </c>
      <c r="K124" s="404">
        <f>+K116+K101+K89+K80+K74+K50+K55+K119+K122</f>
        <v>5310450</v>
      </c>
      <c r="L124" s="358">
        <f>+L116+L101+L89+L80+L74+L50+L55+L119+L122</f>
        <v>3605428</v>
      </c>
      <c r="M124" s="405">
        <f>+M116+M101+M89+M80+M74+M50+M55+M119+M122</f>
        <v>1705022</v>
      </c>
      <c r="N124" s="342"/>
      <c r="O124" s="342"/>
    </row>
    <row r="125" spans="1:15" ht="13.5" thickTop="1" x14ac:dyDescent="0.2">
      <c r="A125" s="394"/>
      <c r="B125" s="344"/>
      <c r="C125" s="344"/>
      <c r="D125" s="389"/>
      <c r="E125" s="360"/>
      <c r="F125" s="360"/>
      <c r="G125" s="361"/>
      <c r="H125" s="360"/>
      <c r="I125" s="360"/>
      <c r="J125" s="361"/>
      <c r="K125" s="406"/>
      <c r="L125" s="360"/>
      <c r="M125" s="407"/>
      <c r="N125" s="342"/>
      <c r="O125" s="342"/>
    </row>
    <row r="126" spans="1:15" x14ac:dyDescent="0.2">
      <c r="A126" s="346" t="str">
        <f>MID(C126,1,1)</f>
        <v>4</v>
      </c>
      <c r="B126" s="346" t="str">
        <f>MID(C126,1,2)</f>
        <v>42</v>
      </c>
      <c r="C126" s="346">
        <v>4227</v>
      </c>
      <c r="D126" s="269" t="s">
        <v>385</v>
      </c>
      <c r="E126" s="347">
        <f>+F126+G126</f>
        <v>5</v>
      </c>
      <c r="F126" s="347"/>
      <c r="G126" s="348">
        <v>5</v>
      </c>
      <c r="H126" s="347">
        <f>+I126+J126</f>
        <v>0</v>
      </c>
      <c r="I126" s="347"/>
      <c r="J126" s="348"/>
      <c r="K126" s="412">
        <f t="shared" ref="K126" si="63">+L126+M126</f>
        <v>5</v>
      </c>
      <c r="L126" s="347">
        <f t="shared" ref="L126:M126" si="64">+F126+I126</f>
        <v>0</v>
      </c>
      <c r="M126" s="386">
        <f t="shared" si="64"/>
        <v>5</v>
      </c>
      <c r="N126" s="342"/>
      <c r="O126" s="342"/>
    </row>
    <row r="127" spans="1:15" x14ac:dyDescent="0.2">
      <c r="A127" s="349" t="s">
        <v>386</v>
      </c>
      <c r="B127" s="349"/>
      <c r="C127" s="350"/>
      <c r="D127" s="391"/>
      <c r="E127" s="351">
        <f t="shared" ref="E127:M127" si="65">SUM(E126:E126)</f>
        <v>5</v>
      </c>
      <c r="F127" s="351">
        <f t="shared" si="65"/>
        <v>0</v>
      </c>
      <c r="G127" s="351">
        <f t="shared" si="65"/>
        <v>5</v>
      </c>
      <c r="H127" s="351">
        <f t="shared" si="65"/>
        <v>0</v>
      </c>
      <c r="I127" s="351">
        <f t="shared" si="65"/>
        <v>0</v>
      </c>
      <c r="J127" s="351">
        <f t="shared" si="65"/>
        <v>0</v>
      </c>
      <c r="K127" s="400">
        <f t="shared" si="65"/>
        <v>5</v>
      </c>
      <c r="L127" s="351">
        <f t="shared" si="65"/>
        <v>0</v>
      </c>
      <c r="M127" s="352">
        <f t="shared" si="65"/>
        <v>5</v>
      </c>
      <c r="N127" s="342"/>
      <c r="O127" s="342"/>
    </row>
    <row r="128" spans="1:15" x14ac:dyDescent="0.2">
      <c r="A128" s="394"/>
      <c r="B128" s="344"/>
      <c r="C128" s="344"/>
      <c r="D128" s="389"/>
      <c r="E128" s="360"/>
      <c r="F128" s="360"/>
      <c r="G128" s="361"/>
      <c r="H128" s="360"/>
      <c r="I128" s="360"/>
      <c r="J128" s="361"/>
      <c r="K128" s="406"/>
      <c r="L128" s="360"/>
      <c r="M128" s="407"/>
      <c r="N128" s="342"/>
      <c r="O128" s="342"/>
    </row>
    <row r="129" spans="1:15" x14ac:dyDescent="0.2">
      <c r="A129" s="346" t="str">
        <f>MID(C129,1,1)</f>
        <v>4</v>
      </c>
      <c r="B129" s="346" t="str">
        <f>MID(C129,1,2)</f>
        <v>43</v>
      </c>
      <c r="C129" s="346">
        <v>4312</v>
      </c>
      <c r="D129" s="269" t="s">
        <v>387</v>
      </c>
      <c r="E129" s="345">
        <f t="shared" ref="E129:E145" si="66">+F129+G129</f>
        <v>80</v>
      </c>
      <c r="F129" s="347"/>
      <c r="G129" s="348">
        <v>80</v>
      </c>
      <c r="H129" s="347"/>
      <c r="I129" s="347"/>
      <c r="J129" s="348"/>
      <c r="K129" s="401">
        <f t="shared" ref="K129:K145" si="67">+L129+M129</f>
        <v>80</v>
      </c>
      <c r="L129" s="345">
        <f t="shared" ref="L129:M144" si="68">+F129+I129</f>
        <v>0</v>
      </c>
      <c r="M129" s="384">
        <f t="shared" si="68"/>
        <v>80</v>
      </c>
      <c r="N129" s="342"/>
      <c r="O129" s="342"/>
    </row>
    <row r="130" spans="1:15" x14ac:dyDescent="0.2">
      <c r="A130" s="346" t="str">
        <f>MID(C130,1,1)</f>
        <v>4</v>
      </c>
      <c r="B130" s="346" t="str">
        <f>MID(C130,1,2)</f>
        <v>43</v>
      </c>
      <c r="C130" s="346">
        <v>4324</v>
      </c>
      <c r="D130" s="269" t="s">
        <v>388</v>
      </c>
      <c r="E130" s="345">
        <f t="shared" si="66"/>
        <v>6896</v>
      </c>
      <c r="F130" s="347"/>
      <c r="G130" s="348">
        <v>6896</v>
      </c>
      <c r="H130" s="347"/>
      <c r="I130" s="347"/>
      <c r="J130" s="348"/>
      <c r="K130" s="401">
        <f t="shared" si="67"/>
        <v>6896</v>
      </c>
      <c r="L130" s="345">
        <f t="shared" si="68"/>
        <v>0</v>
      </c>
      <c r="M130" s="384">
        <f t="shared" si="68"/>
        <v>6896</v>
      </c>
      <c r="N130" s="342"/>
      <c r="O130" s="342"/>
    </row>
    <row r="131" spans="1:15" x14ac:dyDescent="0.2">
      <c r="A131" s="346" t="str">
        <f t="shared" ref="A131:A145" si="69">MID(C131,1,1)</f>
        <v>4</v>
      </c>
      <c r="B131" s="346" t="str">
        <f t="shared" ref="B131:B145" si="70">MID(C131,1,2)</f>
        <v>43</v>
      </c>
      <c r="C131" s="346">
        <v>4329</v>
      </c>
      <c r="D131" s="269" t="s">
        <v>389</v>
      </c>
      <c r="E131" s="345">
        <f t="shared" si="66"/>
        <v>137</v>
      </c>
      <c r="F131" s="347"/>
      <c r="G131" s="348">
        <v>137</v>
      </c>
      <c r="H131" s="347">
        <f t="shared" ref="H131:H145" si="71">+I131+J131</f>
        <v>0</v>
      </c>
      <c r="I131" s="347"/>
      <c r="J131" s="348"/>
      <c r="K131" s="401">
        <f t="shared" si="67"/>
        <v>137</v>
      </c>
      <c r="L131" s="345">
        <f t="shared" si="68"/>
        <v>0</v>
      </c>
      <c r="M131" s="384">
        <f t="shared" si="68"/>
        <v>137</v>
      </c>
      <c r="N131" s="342"/>
      <c r="O131" s="342"/>
    </row>
    <row r="132" spans="1:15" x14ac:dyDescent="0.2">
      <c r="A132" s="346" t="str">
        <f t="shared" si="69"/>
        <v>4</v>
      </c>
      <c r="B132" s="346" t="str">
        <f t="shared" si="70"/>
        <v>43</v>
      </c>
      <c r="C132" s="346">
        <v>4339</v>
      </c>
      <c r="D132" s="269" t="s">
        <v>390</v>
      </c>
      <c r="E132" s="345">
        <f t="shared" si="66"/>
        <v>10</v>
      </c>
      <c r="F132" s="347"/>
      <c r="G132" s="348">
        <v>10</v>
      </c>
      <c r="H132" s="347"/>
      <c r="I132" s="347"/>
      <c r="J132" s="348"/>
      <c r="K132" s="401">
        <f t="shared" si="67"/>
        <v>10</v>
      </c>
      <c r="L132" s="345">
        <f t="shared" si="68"/>
        <v>0</v>
      </c>
      <c r="M132" s="384">
        <f t="shared" si="68"/>
        <v>10</v>
      </c>
      <c r="N132" s="342"/>
      <c r="O132" s="342"/>
    </row>
    <row r="133" spans="1:15" x14ac:dyDescent="0.2">
      <c r="A133" s="346" t="str">
        <f t="shared" si="69"/>
        <v>4</v>
      </c>
      <c r="B133" s="346" t="str">
        <f t="shared" si="70"/>
        <v>43</v>
      </c>
      <c r="C133" s="346">
        <v>4341</v>
      </c>
      <c r="D133" s="269" t="s">
        <v>391</v>
      </c>
      <c r="E133" s="345">
        <f t="shared" si="66"/>
        <v>5912</v>
      </c>
      <c r="F133" s="347">
        <v>5892</v>
      </c>
      <c r="G133" s="348">
        <v>20</v>
      </c>
      <c r="H133" s="347">
        <f t="shared" si="71"/>
        <v>0</v>
      </c>
      <c r="I133" s="347"/>
      <c r="J133" s="348"/>
      <c r="K133" s="401">
        <f t="shared" si="67"/>
        <v>5912</v>
      </c>
      <c r="L133" s="345">
        <f t="shared" si="68"/>
        <v>5892</v>
      </c>
      <c r="M133" s="384">
        <f t="shared" si="68"/>
        <v>20</v>
      </c>
      <c r="N133" s="342"/>
      <c r="O133" s="342"/>
    </row>
    <row r="134" spans="1:15" x14ac:dyDescent="0.2">
      <c r="A134" s="346" t="str">
        <f t="shared" si="69"/>
        <v>4</v>
      </c>
      <c r="B134" s="346" t="str">
        <f t="shared" si="70"/>
        <v>43</v>
      </c>
      <c r="C134" s="346">
        <v>4342</v>
      </c>
      <c r="D134" s="269" t="s">
        <v>392</v>
      </c>
      <c r="E134" s="345">
        <f t="shared" si="66"/>
        <v>6850</v>
      </c>
      <c r="F134" s="347">
        <v>6850</v>
      </c>
      <c r="G134" s="348"/>
      <c r="H134" s="347">
        <f t="shared" si="71"/>
        <v>0</v>
      </c>
      <c r="I134" s="347"/>
      <c r="J134" s="348"/>
      <c r="K134" s="401">
        <f t="shared" si="67"/>
        <v>6850</v>
      </c>
      <c r="L134" s="345">
        <f t="shared" si="68"/>
        <v>6850</v>
      </c>
      <c r="M134" s="384">
        <f t="shared" si="68"/>
        <v>0</v>
      </c>
      <c r="N134" s="342"/>
      <c r="O134" s="342"/>
    </row>
    <row r="135" spans="1:15" x14ac:dyDescent="0.2">
      <c r="A135" s="346" t="str">
        <f t="shared" si="69"/>
        <v>4</v>
      </c>
      <c r="B135" s="346" t="str">
        <f t="shared" si="70"/>
        <v>43</v>
      </c>
      <c r="C135" s="346">
        <v>4349</v>
      </c>
      <c r="D135" s="269" t="s">
        <v>393</v>
      </c>
      <c r="E135" s="345">
        <f t="shared" si="66"/>
        <v>264</v>
      </c>
      <c r="F135" s="347"/>
      <c r="G135" s="348">
        <v>264</v>
      </c>
      <c r="H135" s="347">
        <f t="shared" si="71"/>
        <v>0</v>
      </c>
      <c r="I135" s="347"/>
      <c r="J135" s="348"/>
      <c r="K135" s="401">
        <f t="shared" si="67"/>
        <v>264</v>
      </c>
      <c r="L135" s="345">
        <f t="shared" si="68"/>
        <v>0</v>
      </c>
      <c r="M135" s="384">
        <f t="shared" si="68"/>
        <v>264</v>
      </c>
      <c r="N135" s="342"/>
      <c r="O135" s="342"/>
    </row>
    <row r="136" spans="1:15" x14ac:dyDescent="0.2">
      <c r="A136" s="346" t="str">
        <f t="shared" si="69"/>
        <v>4</v>
      </c>
      <c r="B136" s="346" t="str">
        <f t="shared" si="70"/>
        <v>43</v>
      </c>
      <c r="C136" s="346">
        <v>4350</v>
      </c>
      <c r="D136" s="269" t="s">
        <v>274</v>
      </c>
      <c r="E136" s="345">
        <f t="shared" si="66"/>
        <v>178137</v>
      </c>
      <c r="F136" s="347">
        <v>178137</v>
      </c>
      <c r="G136" s="348"/>
      <c r="H136" s="347">
        <f t="shared" si="71"/>
        <v>2900</v>
      </c>
      <c r="I136" s="347">
        <v>2900</v>
      </c>
      <c r="J136" s="348"/>
      <c r="K136" s="401">
        <f t="shared" si="67"/>
        <v>181037</v>
      </c>
      <c r="L136" s="345">
        <f t="shared" si="68"/>
        <v>181037</v>
      </c>
      <c r="M136" s="384">
        <f t="shared" si="68"/>
        <v>0</v>
      </c>
      <c r="N136" s="342"/>
      <c r="O136" s="342"/>
    </row>
    <row r="137" spans="1:15" x14ac:dyDescent="0.2">
      <c r="A137" s="346" t="str">
        <f t="shared" si="69"/>
        <v>4</v>
      </c>
      <c r="B137" s="346" t="str">
        <f t="shared" si="70"/>
        <v>43</v>
      </c>
      <c r="C137" s="346">
        <v>4351</v>
      </c>
      <c r="D137" s="269" t="s">
        <v>275</v>
      </c>
      <c r="E137" s="345">
        <f t="shared" si="66"/>
        <v>86640</v>
      </c>
      <c r="F137" s="347"/>
      <c r="G137" s="348">
        <v>86640</v>
      </c>
      <c r="H137" s="347">
        <f t="shared" si="71"/>
        <v>55100</v>
      </c>
      <c r="I137" s="347">
        <v>54500</v>
      </c>
      <c r="J137" s="348">
        <v>600</v>
      </c>
      <c r="K137" s="401">
        <f t="shared" si="67"/>
        <v>141740</v>
      </c>
      <c r="L137" s="345">
        <f t="shared" si="68"/>
        <v>54500</v>
      </c>
      <c r="M137" s="384">
        <f t="shared" si="68"/>
        <v>87240</v>
      </c>
      <c r="N137" s="342"/>
      <c r="O137" s="342"/>
    </row>
    <row r="138" spans="1:15" x14ac:dyDescent="0.2">
      <c r="A138" s="346" t="str">
        <f t="shared" si="69"/>
        <v>4</v>
      </c>
      <c r="B138" s="346" t="str">
        <f t="shared" si="70"/>
        <v>43</v>
      </c>
      <c r="C138" s="346">
        <v>4354</v>
      </c>
      <c r="D138" s="269" t="s">
        <v>394</v>
      </c>
      <c r="E138" s="345">
        <f t="shared" si="66"/>
        <v>520</v>
      </c>
      <c r="F138" s="347">
        <v>520</v>
      </c>
      <c r="G138" s="348"/>
      <c r="H138" s="347"/>
      <c r="I138" s="347"/>
      <c r="J138" s="348"/>
      <c r="K138" s="401">
        <f t="shared" si="67"/>
        <v>520</v>
      </c>
      <c r="L138" s="345">
        <f t="shared" si="68"/>
        <v>520</v>
      </c>
      <c r="M138" s="384">
        <f t="shared" si="68"/>
        <v>0</v>
      </c>
      <c r="N138" s="342"/>
      <c r="O138" s="342"/>
    </row>
    <row r="139" spans="1:15" x14ac:dyDescent="0.2">
      <c r="A139" s="346" t="str">
        <f t="shared" si="69"/>
        <v>4</v>
      </c>
      <c r="B139" s="346" t="str">
        <f t="shared" si="70"/>
        <v>43</v>
      </c>
      <c r="C139" s="346">
        <v>4356</v>
      </c>
      <c r="D139" s="269" t="s">
        <v>395</v>
      </c>
      <c r="E139" s="345">
        <f t="shared" si="66"/>
        <v>5694</v>
      </c>
      <c r="F139" s="347"/>
      <c r="G139" s="348">
        <v>5694</v>
      </c>
      <c r="H139" s="347">
        <f t="shared" si="71"/>
        <v>0</v>
      </c>
      <c r="I139" s="347"/>
      <c r="J139" s="348"/>
      <c r="K139" s="401">
        <f t="shared" si="67"/>
        <v>5694</v>
      </c>
      <c r="L139" s="345">
        <f t="shared" si="68"/>
        <v>0</v>
      </c>
      <c r="M139" s="384">
        <f t="shared" si="68"/>
        <v>5694</v>
      </c>
      <c r="N139" s="342"/>
      <c r="O139" s="342"/>
    </row>
    <row r="140" spans="1:15" x14ac:dyDescent="0.2">
      <c r="A140" s="346" t="str">
        <f t="shared" si="69"/>
        <v>4</v>
      </c>
      <c r="B140" s="346" t="str">
        <f t="shared" si="70"/>
        <v>43</v>
      </c>
      <c r="C140" s="346">
        <v>4357</v>
      </c>
      <c r="D140" s="269" t="s">
        <v>277</v>
      </c>
      <c r="E140" s="345">
        <f t="shared" si="66"/>
        <v>33031</v>
      </c>
      <c r="F140" s="347">
        <v>33026</v>
      </c>
      <c r="G140" s="348">
        <v>5</v>
      </c>
      <c r="H140" s="347">
        <f>+I140+J140</f>
        <v>1530</v>
      </c>
      <c r="I140" s="347">
        <v>1530</v>
      </c>
      <c r="J140" s="348"/>
      <c r="K140" s="401">
        <f t="shared" si="67"/>
        <v>34561</v>
      </c>
      <c r="L140" s="345">
        <f t="shared" si="68"/>
        <v>34556</v>
      </c>
      <c r="M140" s="384">
        <f t="shared" si="68"/>
        <v>5</v>
      </c>
      <c r="N140" s="342"/>
      <c r="O140" s="342"/>
    </row>
    <row r="141" spans="1:15" x14ac:dyDescent="0.2">
      <c r="A141" s="346" t="str">
        <f t="shared" si="69"/>
        <v>4</v>
      </c>
      <c r="B141" s="346" t="str">
        <f t="shared" si="70"/>
        <v>43</v>
      </c>
      <c r="C141" s="346">
        <v>4359</v>
      </c>
      <c r="D141" s="269" t="s">
        <v>396</v>
      </c>
      <c r="E141" s="345">
        <f t="shared" si="66"/>
        <v>96800</v>
      </c>
      <c r="F141" s="347">
        <v>80701</v>
      </c>
      <c r="G141" s="348">
        <v>16099</v>
      </c>
      <c r="H141" s="347">
        <f>+I141+J141</f>
        <v>111</v>
      </c>
      <c r="I141" s="347"/>
      <c r="J141" s="348">
        <v>111</v>
      </c>
      <c r="K141" s="401">
        <f t="shared" si="67"/>
        <v>96911</v>
      </c>
      <c r="L141" s="345">
        <f t="shared" si="68"/>
        <v>80701</v>
      </c>
      <c r="M141" s="384">
        <f t="shared" si="68"/>
        <v>16210</v>
      </c>
      <c r="N141" s="342"/>
      <c r="O141" s="342"/>
    </row>
    <row r="142" spans="1:15" x14ac:dyDescent="0.2">
      <c r="A142" s="346" t="str">
        <f t="shared" si="69"/>
        <v>4</v>
      </c>
      <c r="B142" s="346" t="str">
        <f t="shared" si="70"/>
        <v>43</v>
      </c>
      <c r="C142" s="346">
        <v>4374</v>
      </c>
      <c r="D142" s="269" t="s">
        <v>397</v>
      </c>
      <c r="E142" s="345">
        <f t="shared" si="66"/>
        <v>87236</v>
      </c>
      <c r="F142" s="347">
        <v>87236</v>
      </c>
      <c r="G142" s="348"/>
      <c r="H142" s="347">
        <f>+I142+J142</f>
        <v>520</v>
      </c>
      <c r="I142" s="347">
        <v>520</v>
      </c>
      <c r="J142" s="348"/>
      <c r="K142" s="401">
        <f t="shared" si="67"/>
        <v>87756</v>
      </c>
      <c r="L142" s="345">
        <f t="shared" si="68"/>
        <v>87756</v>
      </c>
      <c r="M142" s="384">
        <f t="shared" si="68"/>
        <v>0</v>
      </c>
      <c r="N142" s="342"/>
      <c r="O142" s="342"/>
    </row>
    <row r="143" spans="1:15" x14ac:dyDescent="0.2">
      <c r="A143" s="346" t="str">
        <f t="shared" si="69"/>
        <v>4</v>
      </c>
      <c r="B143" s="346" t="str">
        <f t="shared" si="70"/>
        <v>43</v>
      </c>
      <c r="C143" s="346">
        <v>4375</v>
      </c>
      <c r="D143" s="269" t="s">
        <v>398</v>
      </c>
      <c r="E143" s="345">
        <f t="shared" si="66"/>
        <v>15</v>
      </c>
      <c r="F143" s="347"/>
      <c r="G143" s="348">
        <v>15</v>
      </c>
      <c r="H143" s="347">
        <f t="shared" si="71"/>
        <v>0</v>
      </c>
      <c r="I143" s="347"/>
      <c r="J143" s="348"/>
      <c r="K143" s="401">
        <f t="shared" si="67"/>
        <v>15</v>
      </c>
      <c r="L143" s="345">
        <f t="shared" si="68"/>
        <v>0</v>
      </c>
      <c r="M143" s="384">
        <f t="shared" si="68"/>
        <v>15</v>
      </c>
      <c r="N143" s="342"/>
      <c r="O143" s="342"/>
    </row>
    <row r="144" spans="1:15" x14ac:dyDescent="0.2">
      <c r="A144" s="346" t="str">
        <f t="shared" si="69"/>
        <v>4</v>
      </c>
      <c r="B144" s="346" t="str">
        <f t="shared" si="70"/>
        <v>43</v>
      </c>
      <c r="C144" s="346">
        <v>4379</v>
      </c>
      <c r="D144" s="269" t="s">
        <v>279</v>
      </c>
      <c r="E144" s="345">
        <f t="shared" si="66"/>
        <v>1690</v>
      </c>
      <c r="F144" s="347">
        <v>995</v>
      </c>
      <c r="G144" s="348">
        <v>695</v>
      </c>
      <c r="H144" s="347">
        <f t="shared" si="71"/>
        <v>0</v>
      </c>
      <c r="I144" s="347"/>
      <c r="J144" s="348"/>
      <c r="K144" s="401">
        <f t="shared" si="67"/>
        <v>1690</v>
      </c>
      <c r="L144" s="345">
        <f t="shared" si="68"/>
        <v>995</v>
      </c>
      <c r="M144" s="384">
        <f t="shared" si="68"/>
        <v>695</v>
      </c>
      <c r="N144" s="342"/>
      <c r="O144" s="342"/>
    </row>
    <row r="145" spans="1:15" x14ac:dyDescent="0.2">
      <c r="A145" s="346" t="str">
        <f t="shared" si="69"/>
        <v>4</v>
      </c>
      <c r="B145" s="346" t="str">
        <f t="shared" si="70"/>
        <v>43</v>
      </c>
      <c r="C145" s="346">
        <v>4399</v>
      </c>
      <c r="D145" s="269" t="s">
        <v>399</v>
      </c>
      <c r="E145" s="345">
        <f t="shared" si="66"/>
        <v>5</v>
      </c>
      <c r="F145" s="347"/>
      <c r="G145" s="348">
        <v>5</v>
      </c>
      <c r="H145" s="347">
        <f t="shared" si="71"/>
        <v>0</v>
      </c>
      <c r="I145" s="347"/>
      <c r="J145" s="348"/>
      <c r="K145" s="401">
        <f t="shared" si="67"/>
        <v>5</v>
      </c>
      <c r="L145" s="345">
        <f t="shared" ref="L145:M145" si="72">+F145+I145</f>
        <v>0</v>
      </c>
      <c r="M145" s="384">
        <f t="shared" si="72"/>
        <v>5</v>
      </c>
      <c r="N145" s="342"/>
      <c r="O145" s="342"/>
    </row>
    <row r="146" spans="1:15" x14ac:dyDescent="0.2">
      <c r="A146" s="349" t="s">
        <v>400</v>
      </c>
      <c r="B146" s="349"/>
      <c r="C146" s="350"/>
      <c r="D146" s="391"/>
      <c r="E146" s="351">
        <f t="shared" ref="E146:M146" si="73">SUM(E129:E145)</f>
        <v>509917</v>
      </c>
      <c r="F146" s="351">
        <f t="shared" si="73"/>
        <v>393357</v>
      </c>
      <c r="G146" s="351">
        <f t="shared" si="73"/>
        <v>116560</v>
      </c>
      <c r="H146" s="351">
        <f t="shared" si="73"/>
        <v>60161</v>
      </c>
      <c r="I146" s="351">
        <f t="shared" si="73"/>
        <v>59450</v>
      </c>
      <c r="J146" s="351">
        <f t="shared" si="73"/>
        <v>711</v>
      </c>
      <c r="K146" s="400">
        <f t="shared" si="73"/>
        <v>570078</v>
      </c>
      <c r="L146" s="351">
        <f t="shared" si="73"/>
        <v>452807</v>
      </c>
      <c r="M146" s="352">
        <f t="shared" si="73"/>
        <v>117271</v>
      </c>
      <c r="N146" s="342"/>
      <c r="O146" s="342"/>
    </row>
    <row r="147" spans="1:15" ht="13.5" thickBot="1" x14ac:dyDescent="0.25">
      <c r="A147" s="354"/>
      <c r="B147" s="353"/>
      <c r="C147" s="354"/>
      <c r="D147" s="392"/>
      <c r="E147" s="355"/>
      <c r="F147" s="355"/>
      <c r="G147" s="356"/>
      <c r="H147" s="355"/>
      <c r="I147" s="355"/>
      <c r="J147" s="356"/>
      <c r="K147" s="402"/>
      <c r="L147" s="355"/>
      <c r="M147" s="403"/>
      <c r="N147" s="342"/>
      <c r="O147" s="342"/>
    </row>
    <row r="148" spans="1:15" ht="14.25" thickTop="1" thickBot="1" x14ac:dyDescent="0.25">
      <c r="A148" s="379" t="s">
        <v>282</v>
      </c>
      <c r="B148" s="357"/>
      <c r="C148" s="357"/>
      <c r="D148" s="393"/>
      <c r="E148" s="358">
        <f t="shared" ref="E148:M148" si="74">+E127+E146</f>
        <v>509922</v>
      </c>
      <c r="F148" s="359">
        <f t="shared" si="74"/>
        <v>393357</v>
      </c>
      <c r="G148" s="359">
        <f t="shared" si="74"/>
        <v>116565</v>
      </c>
      <c r="H148" s="358">
        <f t="shared" si="74"/>
        <v>60161</v>
      </c>
      <c r="I148" s="359">
        <f t="shared" si="74"/>
        <v>59450</v>
      </c>
      <c r="J148" s="359">
        <f t="shared" si="74"/>
        <v>711</v>
      </c>
      <c r="K148" s="404">
        <f t="shared" si="74"/>
        <v>570083</v>
      </c>
      <c r="L148" s="359">
        <f t="shared" si="74"/>
        <v>452807</v>
      </c>
      <c r="M148" s="405">
        <f t="shared" si="74"/>
        <v>117276</v>
      </c>
      <c r="N148" s="342"/>
      <c r="O148" s="342"/>
    </row>
    <row r="149" spans="1:15" ht="13.5" thickTop="1" x14ac:dyDescent="0.2">
      <c r="A149" s="375"/>
      <c r="B149" s="376"/>
      <c r="C149" s="376"/>
      <c r="D149" s="399"/>
      <c r="E149" s="377"/>
      <c r="F149" s="378"/>
      <c r="G149" s="378"/>
      <c r="H149" s="377"/>
      <c r="I149" s="378"/>
      <c r="J149" s="378"/>
      <c r="K149" s="416"/>
      <c r="L149" s="378"/>
      <c r="M149" s="417"/>
      <c r="N149" s="342"/>
      <c r="O149" s="342"/>
    </row>
    <row r="150" spans="1:15" x14ac:dyDescent="0.2">
      <c r="A150" s="346" t="str">
        <f>MID(C150,1,1)</f>
        <v>5</v>
      </c>
      <c r="B150" s="346" t="str">
        <f>MID(C150,1,2)</f>
        <v>52</v>
      </c>
      <c r="C150" s="346">
        <v>5212</v>
      </c>
      <c r="D150" s="269" t="s">
        <v>401</v>
      </c>
      <c r="E150" s="347">
        <f>+F150+G150</f>
        <v>1974</v>
      </c>
      <c r="F150" s="347">
        <v>500</v>
      </c>
      <c r="G150" s="348">
        <v>1474</v>
      </c>
      <c r="H150" s="347">
        <f t="shared" ref="H150:H154" si="75">+I150+J150</f>
        <v>0</v>
      </c>
      <c r="I150" s="347"/>
      <c r="J150" s="348"/>
      <c r="K150" s="412">
        <f t="shared" ref="K150:K154" si="76">+L150+M150</f>
        <v>1974</v>
      </c>
      <c r="L150" s="347">
        <f t="shared" ref="L150:M154" si="77">+F150+I150</f>
        <v>500</v>
      </c>
      <c r="M150" s="386">
        <f t="shared" si="77"/>
        <v>1474</v>
      </c>
      <c r="N150" s="342"/>
      <c r="O150" s="342"/>
    </row>
    <row r="151" spans="1:15" x14ac:dyDescent="0.2">
      <c r="A151" s="346" t="str">
        <f>MID(C151,1,1)</f>
        <v>5</v>
      </c>
      <c r="B151" s="346" t="str">
        <f>MID(C151,1,2)</f>
        <v>52</v>
      </c>
      <c r="C151" s="346">
        <v>5269</v>
      </c>
      <c r="D151" s="269" t="s">
        <v>402</v>
      </c>
      <c r="E151" s="345">
        <f>+F151+G151</f>
        <v>210</v>
      </c>
      <c r="F151" s="347">
        <v>200</v>
      </c>
      <c r="G151" s="348">
        <v>10</v>
      </c>
      <c r="H151" s="347">
        <f t="shared" si="75"/>
        <v>0</v>
      </c>
      <c r="I151" s="347"/>
      <c r="J151" s="348"/>
      <c r="K151" s="412">
        <f t="shared" si="76"/>
        <v>210</v>
      </c>
      <c r="L151" s="347">
        <f t="shared" si="77"/>
        <v>200</v>
      </c>
      <c r="M151" s="386">
        <f t="shared" si="77"/>
        <v>10</v>
      </c>
      <c r="N151" s="342"/>
      <c r="O151" s="342"/>
    </row>
    <row r="152" spans="1:15" x14ac:dyDescent="0.2">
      <c r="A152" s="346" t="str">
        <f>MID(C152,1,1)</f>
        <v>5</v>
      </c>
      <c r="B152" s="346" t="str">
        <f>MID(C152,1,2)</f>
        <v>52</v>
      </c>
      <c r="C152" s="346">
        <v>5272</v>
      </c>
      <c r="D152" s="269" t="s">
        <v>403</v>
      </c>
      <c r="E152" s="345">
        <f>+F152+G152</f>
        <v>2505</v>
      </c>
      <c r="F152" s="347">
        <v>2500</v>
      </c>
      <c r="G152" s="348">
        <v>5</v>
      </c>
      <c r="H152" s="347">
        <f t="shared" si="75"/>
        <v>0</v>
      </c>
      <c r="I152" s="347"/>
      <c r="J152" s="348"/>
      <c r="K152" s="412">
        <f t="shared" si="76"/>
        <v>2505</v>
      </c>
      <c r="L152" s="345">
        <f t="shared" si="77"/>
        <v>2500</v>
      </c>
      <c r="M152" s="386">
        <f t="shared" si="77"/>
        <v>5</v>
      </c>
      <c r="N152" s="342"/>
      <c r="O152" s="342"/>
    </row>
    <row r="153" spans="1:15" x14ac:dyDescent="0.2">
      <c r="A153" s="346" t="str">
        <f>MID(C153,1,1)</f>
        <v>5</v>
      </c>
      <c r="B153" s="346" t="str">
        <f>MID(C153,1,2)</f>
        <v>52</v>
      </c>
      <c r="C153" s="346">
        <v>5273</v>
      </c>
      <c r="D153" s="269" t="s">
        <v>404</v>
      </c>
      <c r="E153" s="347">
        <f>+F153+G153</f>
        <v>200</v>
      </c>
      <c r="F153" s="347">
        <v>100</v>
      </c>
      <c r="G153" s="348">
        <v>100</v>
      </c>
      <c r="H153" s="347">
        <f t="shared" si="75"/>
        <v>200</v>
      </c>
      <c r="I153" s="347">
        <v>200</v>
      </c>
      <c r="J153" s="348"/>
      <c r="K153" s="401">
        <f t="shared" si="76"/>
        <v>400</v>
      </c>
      <c r="L153" s="345">
        <f t="shared" si="77"/>
        <v>300</v>
      </c>
      <c r="M153" s="384">
        <f t="shared" si="77"/>
        <v>100</v>
      </c>
      <c r="N153" s="342"/>
      <c r="O153" s="342"/>
    </row>
    <row r="154" spans="1:15" x14ac:dyDescent="0.2">
      <c r="A154" s="346" t="str">
        <f>MID(C154,1,1)</f>
        <v>5</v>
      </c>
      <c r="B154" s="346" t="str">
        <f>MID(C154,1,2)</f>
        <v>52</v>
      </c>
      <c r="C154" s="346">
        <v>5279</v>
      </c>
      <c r="D154" s="269" t="s">
        <v>405</v>
      </c>
      <c r="E154" s="347">
        <f>+F154+G154</f>
        <v>5</v>
      </c>
      <c r="F154" s="347"/>
      <c r="G154" s="348">
        <v>5</v>
      </c>
      <c r="H154" s="347">
        <f t="shared" si="75"/>
        <v>0</v>
      </c>
      <c r="I154" s="347"/>
      <c r="J154" s="348"/>
      <c r="K154" s="401">
        <f t="shared" si="76"/>
        <v>5</v>
      </c>
      <c r="L154" s="345">
        <f t="shared" si="77"/>
        <v>0</v>
      </c>
      <c r="M154" s="384">
        <f t="shared" si="77"/>
        <v>5</v>
      </c>
      <c r="N154" s="342"/>
      <c r="O154" s="342"/>
    </row>
    <row r="155" spans="1:15" x14ac:dyDescent="0.2">
      <c r="A155" s="349" t="s">
        <v>406</v>
      </c>
      <c r="B155" s="349"/>
      <c r="C155" s="350"/>
      <c r="D155" s="391"/>
      <c r="E155" s="351">
        <f t="shared" ref="E155:M155" si="78">SUM(E150:E154)</f>
        <v>4894</v>
      </c>
      <c r="F155" s="351">
        <f t="shared" si="78"/>
        <v>3300</v>
      </c>
      <c r="G155" s="351">
        <f t="shared" si="78"/>
        <v>1594</v>
      </c>
      <c r="H155" s="351">
        <f t="shared" si="78"/>
        <v>200</v>
      </c>
      <c r="I155" s="351">
        <f t="shared" si="78"/>
        <v>200</v>
      </c>
      <c r="J155" s="351">
        <f t="shared" si="78"/>
        <v>0</v>
      </c>
      <c r="K155" s="400">
        <f t="shared" si="78"/>
        <v>5094</v>
      </c>
      <c r="L155" s="351">
        <f t="shared" si="78"/>
        <v>3500</v>
      </c>
      <c r="M155" s="352">
        <f t="shared" si="78"/>
        <v>1594</v>
      </c>
      <c r="N155" s="342"/>
      <c r="O155" s="342"/>
    </row>
    <row r="156" spans="1:15" x14ac:dyDescent="0.2">
      <c r="A156" s="346"/>
      <c r="B156" s="362"/>
      <c r="C156" s="346"/>
      <c r="D156" s="269"/>
      <c r="E156" s="363"/>
      <c r="F156" s="363"/>
      <c r="G156" s="364"/>
      <c r="H156" s="363"/>
      <c r="I156" s="363"/>
      <c r="J156" s="364"/>
      <c r="K156" s="408"/>
      <c r="L156" s="363"/>
      <c r="M156" s="385"/>
      <c r="N156" s="342"/>
      <c r="O156" s="342"/>
    </row>
    <row r="157" spans="1:15" x14ac:dyDescent="0.2">
      <c r="A157" s="346" t="str">
        <f>MID(C157,1,1)</f>
        <v>5</v>
      </c>
      <c r="B157" s="346" t="str">
        <f>MID(C157,1,2)</f>
        <v>53</v>
      </c>
      <c r="C157" s="346">
        <v>5311</v>
      </c>
      <c r="D157" s="269" t="s">
        <v>407</v>
      </c>
      <c r="E157" s="345">
        <f>+F157+G157</f>
        <v>379334</v>
      </c>
      <c r="F157" s="347">
        <v>379069</v>
      </c>
      <c r="G157" s="348">
        <v>265</v>
      </c>
      <c r="H157" s="347">
        <f t="shared" ref="H157:H159" si="79">+I157+J157</f>
        <v>25536</v>
      </c>
      <c r="I157" s="347">
        <v>25336</v>
      </c>
      <c r="J157" s="348">
        <v>200</v>
      </c>
      <c r="K157" s="401">
        <f t="shared" ref="K157:K159" si="80">+L157+M157</f>
        <v>404870</v>
      </c>
      <c r="L157" s="345">
        <f t="shared" ref="L157:M159" si="81">+F157+I157</f>
        <v>404405</v>
      </c>
      <c r="M157" s="384">
        <f t="shared" si="81"/>
        <v>465</v>
      </c>
      <c r="N157" s="342"/>
      <c r="O157" s="342"/>
    </row>
    <row r="158" spans="1:15" x14ac:dyDescent="0.2">
      <c r="A158" s="346" t="str">
        <f>MID(C158,1,1)</f>
        <v>5</v>
      </c>
      <c r="B158" s="346" t="str">
        <f>MID(C158,1,2)</f>
        <v>53</v>
      </c>
      <c r="C158" s="346">
        <v>5319</v>
      </c>
      <c r="D158" s="269" t="s">
        <v>408</v>
      </c>
      <c r="E158" s="345">
        <f>+F158+G158</f>
        <v>3610</v>
      </c>
      <c r="F158" s="347">
        <v>3554</v>
      </c>
      <c r="G158" s="348">
        <v>56</v>
      </c>
      <c r="H158" s="347">
        <f t="shared" si="79"/>
        <v>0</v>
      </c>
      <c r="I158" s="347"/>
      <c r="J158" s="348"/>
      <c r="K158" s="401">
        <f t="shared" si="80"/>
        <v>3610</v>
      </c>
      <c r="L158" s="345">
        <f t="shared" si="81"/>
        <v>3554</v>
      </c>
      <c r="M158" s="384">
        <f t="shared" si="81"/>
        <v>56</v>
      </c>
      <c r="N158" s="342"/>
      <c r="O158" s="342"/>
    </row>
    <row r="159" spans="1:15" x14ac:dyDescent="0.2">
      <c r="A159" s="346" t="str">
        <f>MID(C159,1,1)</f>
        <v>5</v>
      </c>
      <c r="B159" s="346" t="str">
        <f>MID(C159,1,2)</f>
        <v>53</v>
      </c>
      <c r="C159" s="346">
        <v>5399</v>
      </c>
      <c r="D159" s="269" t="s">
        <v>409</v>
      </c>
      <c r="E159" s="345">
        <f>+F159+G159</f>
        <v>15</v>
      </c>
      <c r="F159" s="347"/>
      <c r="G159" s="348">
        <v>15</v>
      </c>
      <c r="H159" s="347">
        <f t="shared" si="79"/>
        <v>0</v>
      </c>
      <c r="I159" s="347"/>
      <c r="J159" s="348"/>
      <c r="K159" s="401">
        <f t="shared" si="80"/>
        <v>15</v>
      </c>
      <c r="L159" s="345">
        <f t="shared" si="81"/>
        <v>0</v>
      </c>
      <c r="M159" s="384">
        <f t="shared" si="81"/>
        <v>15</v>
      </c>
      <c r="N159" s="342"/>
      <c r="O159" s="342"/>
    </row>
    <row r="160" spans="1:15" x14ac:dyDescent="0.2">
      <c r="A160" s="349" t="s">
        <v>284</v>
      </c>
      <c r="B160" s="349"/>
      <c r="C160" s="350"/>
      <c r="D160" s="391"/>
      <c r="E160" s="351">
        <f t="shared" ref="E160:M160" si="82">SUM(E157:E159)</f>
        <v>382959</v>
      </c>
      <c r="F160" s="351">
        <f t="shared" si="82"/>
        <v>382623</v>
      </c>
      <c r="G160" s="351">
        <f t="shared" si="82"/>
        <v>336</v>
      </c>
      <c r="H160" s="351">
        <f t="shared" si="82"/>
        <v>25536</v>
      </c>
      <c r="I160" s="351">
        <f t="shared" si="82"/>
        <v>25336</v>
      </c>
      <c r="J160" s="351">
        <f t="shared" si="82"/>
        <v>200</v>
      </c>
      <c r="K160" s="400">
        <f t="shared" si="82"/>
        <v>408495</v>
      </c>
      <c r="L160" s="351">
        <f t="shared" si="82"/>
        <v>407959</v>
      </c>
      <c r="M160" s="352">
        <f t="shared" si="82"/>
        <v>536</v>
      </c>
    </row>
    <row r="161" spans="1:13" x14ac:dyDescent="0.2">
      <c r="A161" s="346"/>
      <c r="B161" s="362"/>
      <c r="C161" s="346"/>
      <c r="D161" s="269"/>
      <c r="E161" s="363"/>
      <c r="F161" s="363"/>
      <c r="G161" s="364"/>
      <c r="H161" s="363"/>
      <c r="I161" s="363"/>
      <c r="J161" s="364"/>
      <c r="K161" s="408"/>
      <c r="L161" s="363"/>
      <c r="M161" s="385"/>
    </row>
    <row r="162" spans="1:13" x14ac:dyDescent="0.2">
      <c r="A162" s="346" t="str">
        <f>MID(C162,1,1)</f>
        <v>5</v>
      </c>
      <c r="B162" s="346" t="str">
        <f>MID(C162,1,2)</f>
        <v>55</v>
      </c>
      <c r="C162" s="346">
        <v>5511</v>
      </c>
      <c r="D162" s="269" t="s">
        <v>410</v>
      </c>
      <c r="E162" s="345">
        <f>+F162+G162</f>
        <v>3300</v>
      </c>
      <c r="F162" s="347">
        <v>3000</v>
      </c>
      <c r="G162" s="348">
        <v>300</v>
      </c>
      <c r="H162" s="347">
        <f t="shared" ref="H162:H163" si="83">+I162+J162</f>
        <v>0</v>
      </c>
      <c r="I162" s="347"/>
      <c r="J162" s="348"/>
      <c r="K162" s="401">
        <f t="shared" ref="K162:K164" si="84">+L162+M162</f>
        <v>3300</v>
      </c>
      <c r="L162" s="345">
        <f t="shared" ref="L162:M164" si="85">+F162+I162</f>
        <v>3000</v>
      </c>
      <c r="M162" s="384">
        <f t="shared" si="85"/>
        <v>300</v>
      </c>
    </row>
    <row r="163" spans="1:13" x14ac:dyDescent="0.2">
      <c r="A163" s="346" t="str">
        <f>MID(C163,1,1)</f>
        <v>5</v>
      </c>
      <c r="B163" s="346" t="str">
        <f>MID(C163,1,2)</f>
        <v>55</v>
      </c>
      <c r="C163" s="346">
        <v>5512</v>
      </c>
      <c r="D163" s="269" t="s">
        <v>411</v>
      </c>
      <c r="E163" s="345">
        <f>+F163+G163</f>
        <v>7678</v>
      </c>
      <c r="F163" s="347"/>
      <c r="G163" s="348">
        <v>7678</v>
      </c>
      <c r="H163" s="347">
        <f t="shared" si="83"/>
        <v>17860</v>
      </c>
      <c r="I163" s="347">
        <v>7830</v>
      </c>
      <c r="J163" s="348">
        <v>10030</v>
      </c>
      <c r="K163" s="401">
        <f t="shared" si="84"/>
        <v>25538</v>
      </c>
      <c r="L163" s="345">
        <f t="shared" si="85"/>
        <v>7830</v>
      </c>
      <c r="M163" s="384">
        <f t="shared" si="85"/>
        <v>17708</v>
      </c>
    </row>
    <row r="164" spans="1:13" x14ac:dyDescent="0.2">
      <c r="A164" s="346" t="str">
        <f>MID(C164,1,1)</f>
        <v>5</v>
      </c>
      <c r="B164" s="346" t="str">
        <f>MID(C164,1,2)</f>
        <v>55</v>
      </c>
      <c r="C164" s="346">
        <v>5519</v>
      </c>
      <c r="D164" s="269" t="s">
        <v>412</v>
      </c>
      <c r="E164" s="345">
        <f>+F164+G164</f>
        <v>415</v>
      </c>
      <c r="F164" s="347"/>
      <c r="G164" s="348">
        <v>415</v>
      </c>
      <c r="H164" s="347">
        <f>+I164+J164</f>
        <v>0</v>
      </c>
      <c r="I164" s="347"/>
      <c r="J164" s="348"/>
      <c r="K164" s="401">
        <f t="shared" si="84"/>
        <v>415</v>
      </c>
      <c r="L164" s="345">
        <f t="shared" si="85"/>
        <v>0</v>
      </c>
      <c r="M164" s="384">
        <f t="shared" si="85"/>
        <v>415</v>
      </c>
    </row>
    <row r="165" spans="1:13" x14ac:dyDescent="0.2">
      <c r="A165" s="349" t="s">
        <v>413</v>
      </c>
      <c r="B165" s="349"/>
      <c r="C165" s="350"/>
      <c r="D165" s="391"/>
      <c r="E165" s="351">
        <f t="shared" ref="E165:M165" si="86">SUM(E162:E164)</f>
        <v>11393</v>
      </c>
      <c r="F165" s="351">
        <f t="shared" si="86"/>
        <v>3000</v>
      </c>
      <c r="G165" s="351">
        <f t="shared" si="86"/>
        <v>8393</v>
      </c>
      <c r="H165" s="351">
        <f t="shared" si="86"/>
        <v>17860</v>
      </c>
      <c r="I165" s="351">
        <f t="shared" si="86"/>
        <v>7830</v>
      </c>
      <c r="J165" s="351">
        <f t="shared" si="86"/>
        <v>10030</v>
      </c>
      <c r="K165" s="400">
        <f t="shared" si="86"/>
        <v>29253</v>
      </c>
      <c r="L165" s="351">
        <f t="shared" si="86"/>
        <v>10830</v>
      </c>
      <c r="M165" s="352">
        <f t="shared" si="86"/>
        <v>18423</v>
      </c>
    </row>
    <row r="166" spans="1:13" ht="13.5" thickBot="1" x14ac:dyDescent="0.25">
      <c r="A166" s="354"/>
      <c r="B166" s="353"/>
      <c r="C166" s="354"/>
      <c r="D166" s="392"/>
      <c r="E166" s="355"/>
      <c r="F166" s="355"/>
      <c r="G166" s="356"/>
      <c r="H166" s="355"/>
      <c r="I166" s="355"/>
      <c r="J166" s="356"/>
      <c r="K166" s="402"/>
      <c r="L166" s="355"/>
      <c r="M166" s="403"/>
    </row>
    <row r="167" spans="1:13" ht="14.25" thickTop="1" thickBot="1" x14ac:dyDescent="0.25">
      <c r="A167" s="396" t="s">
        <v>287</v>
      </c>
      <c r="B167" s="365"/>
      <c r="C167" s="365"/>
      <c r="D167" s="397"/>
      <c r="E167" s="366">
        <f>+E155+E160+E165</f>
        <v>399246</v>
      </c>
      <c r="F167" s="367">
        <f>+F155+F160+F165</f>
        <v>388923</v>
      </c>
      <c r="G167" s="367">
        <f>+G165+G160+G155</f>
        <v>10323</v>
      </c>
      <c r="H167" s="366">
        <f>+H160+H165+H155</f>
        <v>43596</v>
      </c>
      <c r="I167" s="367">
        <f>+I160+I165+I155</f>
        <v>33366</v>
      </c>
      <c r="J167" s="367">
        <f>+J160+J165+J155</f>
        <v>10230</v>
      </c>
      <c r="K167" s="409">
        <f>+K155+K160+K165</f>
        <v>442842</v>
      </c>
      <c r="L167" s="367">
        <f>+L155+L160+L165</f>
        <v>422289</v>
      </c>
      <c r="M167" s="410">
        <f>+M155+M160+M165</f>
        <v>20553</v>
      </c>
    </row>
    <row r="168" spans="1:13" ht="13.5" thickTop="1" x14ac:dyDescent="0.2">
      <c r="A168" s="375"/>
      <c r="B168" s="376"/>
      <c r="C168" s="376"/>
      <c r="D168" s="399"/>
      <c r="E168" s="377"/>
      <c r="F168" s="378"/>
      <c r="G168" s="378"/>
      <c r="H168" s="377"/>
      <c r="I168" s="378"/>
      <c r="J168" s="378"/>
      <c r="K168" s="416"/>
      <c r="L168" s="378"/>
      <c r="M168" s="417"/>
    </row>
    <row r="169" spans="1:13" x14ac:dyDescent="0.2">
      <c r="A169" s="346" t="str">
        <f>MID(C169,1,1)</f>
        <v>6</v>
      </c>
      <c r="B169" s="346" t="str">
        <f>MID(C169,1,2)</f>
        <v>61</v>
      </c>
      <c r="C169" s="346">
        <v>6112</v>
      </c>
      <c r="D169" s="269" t="s">
        <v>414</v>
      </c>
      <c r="E169" s="347">
        <f>+F169+G169</f>
        <v>113015</v>
      </c>
      <c r="F169" s="347">
        <v>23263</v>
      </c>
      <c r="G169" s="348">
        <v>89752</v>
      </c>
      <c r="H169" s="347"/>
      <c r="I169" s="347"/>
      <c r="J169" s="348"/>
      <c r="K169" s="412">
        <f t="shared" ref="K169:K171" si="87">+L169+M169</f>
        <v>113015</v>
      </c>
      <c r="L169" s="347">
        <f t="shared" ref="L169:M172" si="88">+F169+I169</f>
        <v>23263</v>
      </c>
      <c r="M169" s="386">
        <f t="shared" si="88"/>
        <v>89752</v>
      </c>
    </row>
    <row r="170" spans="1:13" x14ac:dyDescent="0.2">
      <c r="A170" s="346" t="str">
        <f>MID(C170,1,1)</f>
        <v>6</v>
      </c>
      <c r="B170" s="346" t="str">
        <f>MID(C170,1,2)</f>
        <v>61</v>
      </c>
      <c r="C170" s="346">
        <v>6115</v>
      </c>
      <c r="D170" s="269" t="s">
        <v>415</v>
      </c>
      <c r="E170" s="347">
        <f>+F170+G170</f>
        <v>300</v>
      </c>
      <c r="F170" s="347"/>
      <c r="G170" s="348">
        <v>300</v>
      </c>
      <c r="H170" s="347"/>
      <c r="I170" s="347"/>
      <c r="J170" s="348"/>
      <c r="K170" s="412">
        <f t="shared" si="87"/>
        <v>300</v>
      </c>
      <c r="L170" s="347">
        <f t="shared" si="88"/>
        <v>0</v>
      </c>
      <c r="M170" s="386">
        <f t="shared" si="88"/>
        <v>300</v>
      </c>
    </row>
    <row r="171" spans="1:13" x14ac:dyDescent="0.2">
      <c r="A171" s="346" t="str">
        <f>MID(C171,1,1)</f>
        <v>6</v>
      </c>
      <c r="B171" s="346" t="str">
        <f>MID(C171,1,2)</f>
        <v>61</v>
      </c>
      <c r="C171" s="346">
        <v>6119</v>
      </c>
      <c r="D171" s="269" t="s">
        <v>416</v>
      </c>
      <c r="E171" s="347">
        <f>+F171+G171</f>
        <v>120</v>
      </c>
      <c r="F171" s="347"/>
      <c r="G171" s="348">
        <v>120</v>
      </c>
      <c r="H171" s="347"/>
      <c r="I171" s="347"/>
      <c r="J171" s="348"/>
      <c r="K171" s="412">
        <f t="shared" si="87"/>
        <v>120</v>
      </c>
      <c r="L171" s="347">
        <f t="shared" si="88"/>
        <v>0</v>
      </c>
      <c r="M171" s="386">
        <f t="shared" si="88"/>
        <v>120</v>
      </c>
    </row>
    <row r="172" spans="1:13" x14ac:dyDescent="0.2">
      <c r="A172" s="346" t="str">
        <f>MID(C172,1,1)</f>
        <v>6</v>
      </c>
      <c r="B172" s="346" t="str">
        <f>MID(C172,1,2)</f>
        <v>61</v>
      </c>
      <c r="C172" s="346">
        <v>6171</v>
      </c>
      <c r="D172" s="269" t="s">
        <v>288</v>
      </c>
      <c r="E172" s="368">
        <f>+F172+G172</f>
        <v>1471573</v>
      </c>
      <c r="F172" s="347">
        <v>903403</v>
      </c>
      <c r="G172" s="348">
        <v>568170</v>
      </c>
      <c r="H172" s="347">
        <f>+I172+J172</f>
        <v>145611</v>
      </c>
      <c r="I172" s="347">
        <v>123399</v>
      </c>
      <c r="J172" s="348">
        <v>22212</v>
      </c>
      <c r="K172" s="401">
        <f>+L172+M172</f>
        <v>1617184</v>
      </c>
      <c r="L172" s="345">
        <f t="shared" si="88"/>
        <v>1026802</v>
      </c>
      <c r="M172" s="384">
        <f t="shared" si="88"/>
        <v>590382</v>
      </c>
    </row>
    <row r="173" spans="1:13" x14ac:dyDescent="0.2">
      <c r="A173" s="349" t="s">
        <v>289</v>
      </c>
      <c r="B173" s="349"/>
      <c r="C173" s="350"/>
      <c r="D173" s="391"/>
      <c r="E173" s="351">
        <f>SUM(E169:E172)</f>
        <v>1585008</v>
      </c>
      <c r="F173" s="351">
        <f>SUM(F169:F172)</f>
        <v>926666</v>
      </c>
      <c r="G173" s="351">
        <f>SUM(G169:G172)</f>
        <v>658342</v>
      </c>
      <c r="H173" s="351">
        <f>SUM(H169:H172)</f>
        <v>145611</v>
      </c>
      <c r="I173" s="351">
        <f>SUM(I169:I172)</f>
        <v>123399</v>
      </c>
      <c r="J173" s="351">
        <f>SUM(J172:J172)</f>
        <v>22212</v>
      </c>
      <c r="K173" s="400">
        <f>SUM(K169:K172)</f>
        <v>1730619</v>
      </c>
      <c r="L173" s="351">
        <f>SUM(L169:L172)</f>
        <v>1050065</v>
      </c>
      <c r="M173" s="352">
        <f>SUM(M169:M172)</f>
        <v>680554</v>
      </c>
    </row>
    <row r="174" spans="1:13" x14ac:dyDescent="0.2">
      <c r="A174" s="346"/>
      <c r="B174" s="362"/>
      <c r="C174" s="346"/>
      <c r="D174" s="269"/>
      <c r="E174" s="363"/>
      <c r="F174" s="363"/>
      <c r="G174" s="364"/>
      <c r="H174" s="363"/>
      <c r="I174" s="363"/>
      <c r="J174" s="364"/>
      <c r="K174" s="408"/>
      <c r="L174" s="363"/>
      <c r="M174" s="385"/>
    </row>
    <row r="175" spans="1:13" x14ac:dyDescent="0.2">
      <c r="A175" s="346" t="str">
        <f>MID(C175,1,1)</f>
        <v>6</v>
      </c>
      <c r="B175" s="346" t="str">
        <f>MID(C175,1,2)</f>
        <v>62</v>
      </c>
      <c r="C175" s="346">
        <v>6211</v>
      </c>
      <c r="D175" s="269" t="s">
        <v>417</v>
      </c>
      <c r="E175" s="345">
        <f>+F175+G175</f>
        <v>5982</v>
      </c>
      <c r="F175" s="347">
        <v>5982</v>
      </c>
      <c r="G175" s="348"/>
      <c r="H175" s="347">
        <f>+I175+J175</f>
        <v>2000</v>
      </c>
      <c r="I175" s="347">
        <v>2000</v>
      </c>
      <c r="J175" s="348"/>
      <c r="K175" s="401">
        <f t="shared" ref="K175:K176" si="89">+L175+M175</f>
        <v>7982</v>
      </c>
      <c r="L175" s="345">
        <f t="shared" ref="L175:M176" si="90">+F175+I175</f>
        <v>7982</v>
      </c>
      <c r="M175" s="384">
        <f t="shared" si="90"/>
        <v>0</v>
      </c>
    </row>
    <row r="176" spans="1:13" x14ac:dyDescent="0.2">
      <c r="A176" s="346" t="str">
        <f>MID(C176,1,1)</f>
        <v>6</v>
      </c>
      <c r="B176" s="346" t="str">
        <f>MID(C176,1,2)</f>
        <v>62</v>
      </c>
      <c r="C176" s="346">
        <v>6223</v>
      </c>
      <c r="D176" s="269" t="s">
        <v>418</v>
      </c>
      <c r="E176" s="345">
        <f>+F176+G176</f>
        <v>10023</v>
      </c>
      <c r="F176" s="347">
        <v>9756</v>
      </c>
      <c r="G176" s="348">
        <v>267</v>
      </c>
      <c r="H176" s="347">
        <f>+I176+J176</f>
        <v>0</v>
      </c>
      <c r="I176" s="347"/>
      <c r="J176" s="348"/>
      <c r="K176" s="401">
        <f t="shared" si="89"/>
        <v>10023</v>
      </c>
      <c r="L176" s="345">
        <f t="shared" si="90"/>
        <v>9756</v>
      </c>
      <c r="M176" s="384">
        <f t="shared" si="90"/>
        <v>267</v>
      </c>
    </row>
    <row r="177" spans="1:13" x14ac:dyDescent="0.2">
      <c r="A177" s="349" t="s">
        <v>291</v>
      </c>
      <c r="B177" s="349"/>
      <c r="C177" s="350"/>
      <c r="D177" s="391"/>
      <c r="E177" s="351">
        <f t="shared" ref="E177:M177" si="91">SUM(E175:E176)</f>
        <v>16005</v>
      </c>
      <c r="F177" s="351">
        <f t="shared" si="91"/>
        <v>15738</v>
      </c>
      <c r="G177" s="351">
        <f t="shared" si="91"/>
        <v>267</v>
      </c>
      <c r="H177" s="351">
        <f t="shared" si="91"/>
        <v>2000</v>
      </c>
      <c r="I177" s="351">
        <f t="shared" si="91"/>
        <v>2000</v>
      </c>
      <c r="J177" s="351">
        <f t="shared" si="91"/>
        <v>0</v>
      </c>
      <c r="K177" s="400">
        <f t="shared" si="91"/>
        <v>18005</v>
      </c>
      <c r="L177" s="351">
        <f t="shared" si="91"/>
        <v>17738</v>
      </c>
      <c r="M177" s="352">
        <f t="shared" si="91"/>
        <v>267</v>
      </c>
    </row>
    <row r="178" spans="1:13" x14ac:dyDescent="0.2">
      <c r="A178" s="346"/>
      <c r="B178" s="362"/>
      <c r="C178" s="346"/>
      <c r="D178" s="269"/>
      <c r="E178" s="363"/>
      <c r="F178" s="363"/>
      <c r="G178" s="364"/>
      <c r="H178" s="363"/>
      <c r="I178" s="363"/>
      <c r="J178" s="364"/>
      <c r="K178" s="408"/>
      <c r="L178" s="363"/>
      <c r="M178" s="385"/>
    </row>
    <row r="179" spans="1:13" x14ac:dyDescent="0.2">
      <c r="A179" s="346" t="str">
        <f>MID(C179,1,1)</f>
        <v>6</v>
      </c>
      <c r="B179" s="346" t="str">
        <f>MID(C179,1,2)</f>
        <v>63</v>
      </c>
      <c r="C179" s="346">
        <v>6310</v>
      </c>
      <c r="D179" s="269" t="s">
        <v>292</v>
      </c>
      <c r="E179" s="345">
        <f>+F179+G179</f>
        <v>146683</v>
      </c>
      <c r="F179" s="347">
        <v>145300</v>
      </c>
      <c r="G179" s="348">
        <v>1383</v>
      </c>
      <c r="H179" s="347">
        <f>+I179+J179</f>
        <v>233000</v>
      </c>
      <c r="I179" s="347">
        <v>233000</v>
      </c>
      <c r="J179" s="348"/>
      <c r="K179" s="401">
        <f t="shared" ref="K179:K182" si="92">+L179+M179</f>
        <v>379683</v>
      </c>
      <c r="L179" s="345">
        <f t="shared" ref="L179:M182" si="93">+F179+I179</f>
        <v>378300</v>
      </c>
      <c r="M179" s="384">
        <f t="shared" si="93"/>
        <v>1383</v>
      </c>
    </row>
    <row r="180" spans="1:13" x14ac:dyDescent="0.2">
      <c r="A180" s="346" t="str">
        <f>MID(C180,1,1)</f>
        <v>6</v>
      </c>
      <c r="B180" s="346" t="str">
        <f>MID(C180,1,2)</f>
        <v>63</v>
      </c>
      <c r="C180" s="346">
        <v>6320</v>
      </c>
      <c r="D180" s="269" t="s">
        <v>419</v>
      </c>
      <c r="E180" s="345">
        <f>+F180+G180</f>
        <v>1457</v>
      </c>
      <c r="F180" s="347"/>
      <c r="G180" s="348">
        <v>1457</v>
      </c>
      <c r="H180" s="347"/>
      <c r="I180" s="347"/>
      <c r="J180" s="348"/>
      <c r="K180" s="401">
        <f t="shared" si="92"/>
        <v>1457</v>
      </c>
      <c r="L180" s="345">
        <f t="shared" si="93"/>
        <v>0</v>
      </c>
      <c r="M180" s="384">
        <f t="shared" si="93"/>
        <v>1457</v>
      </c>
    </row>
    <row r="181" spans="1:13" ht="15" x14ac:dyDescent="0.2">
      <c r="A181" s="346" t="str">
        <f>MID(C181,1,1)</f>
        <v>6</v>
      </c>
      <c r="B181" s="346" t="str">
        <f>MID(C181,1,2)</f>
        <v>63</v>
      </c>
      <c r="C181" s="346">
        <v>6330</v>
      </c>
      <c r="D181" s="269" t="s">
        <v>433</v>
      </c>
      <c r="E181" s="368">
        <f>+F181+G181-1137436-10618-280</f>
        <v>33607</v>
      </c>
      <c r="F181" s="347">
        <v>1169486</v>
      </c>
      <c r="G181" s="348">
        <v>12455</v>
      </c>
      <c r="H181" s="347"/>
      <c r="I181" s="347"/>
      <c r="J181" s="348"/>
      <c r="K181" s="418">
        <f>+L181+M181-1137436-10618-280</f>
        <v>33607</v>
      </c>
      <c r="L181" s="345">
        <f t="shared" si="93"/>
        <v>1169486</v>
      </c>
      <c r="M181" s="384">
        <f t="shared" si="93"/>
        <v>12455</v>
      </c>
    </row>
    <row r="182" spans="1:13" x14ac:dyDescent="0.2">
      <c r="A182" s="346" t="str">
        <f>MID(C182,1,1)</f>
        <v>6</v>
      </c>
      <c r="B182" s="346" t="str">
        <f>MID(C182,1,2)</f>
        <v>63</v>
      </c>
      <c r="C182" s="346">
        <v>6399</v>
      </c>
      <c r="D182" s="269" t="s">
        <v>420</v>
      </c>
      <c r="E182" s="345">
        <f>+F182+G182</f>
        <v>364413</v>
      </c>
      <c r="F182" s="347">
        <v>350000</v>
      </c>
      <c r="G182" s="348">
        <v>14413</v>
      </c>
      <c r="H182" s="347"/>
      <c r="I182" s="347"/>
      <c r="J182" s="348"/>
      <c r="K182" s="401">
        <f t="shared" si="92"/>
        <v>364413</v>
      </c>
      <c r="L182" s="345">
        <f t="shared" si="93"/>
        <v>350000</v>
      </c>
      <c r="M182" s="384">
        <f t="shared" si="93"/>
        <v>14413</v>
      </c>
    </row>
    <row r="183" spans="1:13" x14ac:dyDescent="0.2">
      <c r="A183" s="349" t="s">
        <v>293</v>
      </c>
      <c r="B183" s="349"/>
      <c r="C183" s="350"/>
      <c r="D183" s="391"/>
      <c r="E183" s="351">
        <f>SUM(E179:E182)</f>
        <v>546160</v>
      </c>
      <c r="F183" s="351">
        <f>SUM(F179:F182)</f>
        <v>1664786</v>
      </c>
      <c r="G183" s="351">
        <f>SUM(G179:G182)</f>
        <v>29708</v>
      </c>
      <c r="H183" s="351">
        <f>SUM(H179:H182)</f>
        <v>233000</v>
      </c>
      <c r="I183" s="351">
        <f t="shared" ref="I183:J183" si="94">SUM(I179:I182)</f>
        <v>233000</v>
      </c>
      <c r="J183" s="351">
        <f t="shared" si="94"/>
        <v>0</v>
      </c>
      <c r="K183" s="400">
        <f>SUM(K179:K182)</f>
        <v>779160</v>
      </c>
      <c r="L183" s="351">
        <f>SUM(L179:L182)</f>
        <v>1897786</v>
      </c>
      <c r="M183" s="352">
        <f>SUM(M179:M182)</f>
        <v>29708</v>
      </c>
    </row>
    <row r="184" spans="1:13" x14ac:dyDescent="0.2">
      <c r="A184" s="346"/>
      <c r="B184" s="362"/>
      <c r="C184" s="346"/>
      <c r="D184" s="269"/>
      <c r="E184" s="363"/>
      <c r="F184" s="363"/>
      <c r="G184" s="364"/>
      <c r="H184" s="363"/>
      <c r="I184" s="363"/>
      <c r="J184" s="364"/>
      <c r="K184" s="408"/>
      <c r="L184" s="363"/>
      <c r="M184" s="385"/>
    </row>
    <row r="185" spans="1:13" x14ac:dyDescent="0.2">
      <c r="A185" s="346" t="str">
        <f>MID(C185,1,1)</f>
        <v>6</v>
      </c>
      <c r="B185" s="346" t="str">
        <f>MID(C185,1,2)</f>
        <v>64</v>
      </c>
      <c r="C185" s="346">
        <v>6409</v>
      </c>
      <c r="D185" s="269" t="s">
        <v>421</v>
      </c>
      <c r="E185" s="368">
        <f>+F185+G185</f>
        <v>53236</v>
      </c>
      <c r="F185" s="347">
        <v>20950</v>
      </c>
      <c r="G185" s="348">
        <v>32286</v>
      </c>
      <c r="H185" s="347">
        <f>+I185+J185</f>
        <v>20</v>
      </c>
      <c r="I185" s="347"/>
      <c r="J185" s="348">
        <v>20</v>
      </c>
      <c r="K185" s="412">
        <f>+L185+M185</f>
        <v>53256</v>
      </c>
      <c r="L185" s="347">
        <f>+F185+I185</f>
        <v>20950</v>
      </c>
      <c r="M185" s="386">
        <f>+G185+J185</f>
        <v>32306</v>
      </c>
    </row>
    <row r="186" spans="1:13" x14ac:dyDescent="0.2">
      <c r="A186" s="349" t="s">
        <v>422</v>
      </c>
      <c r="B186" s="349"/>
      <c r="C186" s="350"/>
      <c r="D186" s="391"/>
      <c r="E186" s="351">
        <f t="shared" ref="E186:M186" si="95">SUM(E185:E185)</f>
        <v>53236</v>
      </c>
      <c r="F186" s="351">
        <f t="shared" si="95"/>
        <v>20950</v>
      </c>
      <c r="G186" s="351">
        <f t="shared" si="95"/>
        <v>32286</v>
      </c>
      <c r="H186" s="351">
        <f t="shared" si="95"/>
        <v>20</v>
      </c>
      <c r="I186" s="351">
        <f t="shared" si="95"/>
        <v>0</v>
      </c>
      <c r="J186" s="351">
        <f t="shared" si="95"/>
        <v>20</v>
      </c>
      <c r="K186" s="400">
        <f t="shared" si="95"/>
        <v>53256</v>
      </c>
      <c r="L186" s="351">
        <f t="shared" si="95"/>
        <v>20950</v>
      </c>
      <c r="M186" s="352">
        <f t="shared" si="95"/>
        <v>32306</v>
      </c>
    </row>
    <row r="187" spans="1:13" ht="13.5" thickBot="1" x14ac:dyDescent="0.25">
      <c r="A187" s="354"/>
      <c r="B187" s="353"/>
      <c r="C187" s="354"/>
      <c r="D187" s="392"/>
      <c r="E187" s="355"/>
      <c r="F187" s="355"/>
      <c r="G187" s="356"/>
      <c r="H187" s="355"/>
      <c r="I187" s="355"/>
      <c r="J187" s="356"/>
      <c r="K187" s="355"/>
      <c r="L187" s="355"/>
      <c r="M187" s="356"/>
    </row>
    <row r="188" spans="1:13" ht="14.25" thickTop="1" thickBot="1" x14ac:dyDescent="0.25">
      <c r="A188" s="379" t="s">
        <v>294</v>
      </c>
      <c r="B188" s="357"/>
      <c r="C188" s="357"/>
      <c r="D188" s="393"/>
      <c r="E188" s="358">
        <f>+E173+E177+E183+E186</f>
        <v>2200409</v>
      </c>
      <c r="F188" s="359">
        <f>+F173+F177+F183+F186</f>
        <v>2628140</v>
      </c>
      <c r="G188" s="359">
        <f>+G186+G183+G177+G173</f>
        <v>720603</v>
      </c>
      <c r="H188" s="358">
        <f t="shared" ref="H188:M188" si="96">+H173+H177+H183+H186</f>
        <v>380631</v>
      </c>
      <c r="I188" s="359">
        <f t="shared" si="96"/>
        <v>358399</v>
      </c>
      <c r="J188" s="359">
        <f t="shared" si="96"/>
        <v>22232</v>
      </c>
      <c r="K188" s="358">
        <f t="shared" si="96"/>
        <v>2581040</v>
      </c>
      <c r="L188" s="359">
        <f t="shared" si="96"/>
        <v>2986539</v>
      </c>
      <c r="M188" s="359">
        <f t="shared" si="96"/>
        <v>742835</v>
      </c>
    </row>
    <row r="189" spans="1:13" ht="14.25" thickTop="1" thickBot="1" x14ac:dyDescent="0.25">
      <c r="A189" s="375"/>
      <c r="B189" s="376"/>
      <c r="C189" s="376"/>
      <c r="D189" s="399"/>
      <c r="E189" s="377"/>
      <c r="F189" s="377"/>
      <c r="G189" s="378"/>
      <c r="H189" s="377"/>
      <c r="I189" s="377"/>
      <c r="J189" s="378"/>
      <c r="K189" s="377"/>
      <c r="L189" s="377"/>
      <c r="M189" s="378"/>
    </row>
    <row r="190" spans="1:13" ht="17.25" customHeight="1" thickTop="1" thickBot="1" x14ac:dyDescent="0.3">
      <c r="A190" s="419" t="s">
        <v>434</v>
      </c>
      <c r="B190" s="380"/>
      <c r="C190" s="380"/>
      <c r="D190" s="420"/>
      <c r="E190" s="381">
        <f>+E188+E167+E148+E124+E39+E14</f>
        <v>9446085</v>
      </c>
      <c r="F190" s="381">
        <f>+F188+F167+F148+F124+F39+F14</f>
        <v>8832938</v>
      </c>
      <c r="G190" s="381">
        <f>+G188+G167+G148+G124+G39+G14</f>
        <v>1761481</v>
      </c>
      <c r="H190" s="381">
        <f>+H188+H167+H148+H124+H39+H14</f>
        <v>3551595</v>
      </c>
      <c r="I190" s="381">
        <f>I14+I39+I124+I148+I167+I188</f>
        <v>2476188</v>
      </c>
      <c r="J190" s="381">
        <f>+J188+J167+J148+J124+J39+J14</f>
        <v>1075407</v>
      </c>
      <c r="K190" s="381">
        <f>+K188+K167+K148+K124+K39+K14</f>
        <v>12997680</v>
      </c>
      <c r="L190" s="381">
        <f>+L188+L167+L148+L124+L39+L14</f>
        <v>11309126</v>
      </c>
      <c r="M190" s="381">
        <f>+M188+M167+M148+M124+M39+M14</f>
        <v>2836888</v>
      </c>
    </row>
    <row r="191" spans="1:13" ht="11.25" customHeight="1" thickTop="1" x14ac:dyDescent="0.2">
      <c r="G191" s="342"/>
      <c r="H191" s="342"/>
      <c r="I191" s="342"/>
      <c r="J191" s="342"/>
      <c r="L191" s="342"/>
    </row>
    <row r="192" spans="1:13" x14ac:dyDescent="0.2">
      <c r="A192" s="339" t="s">
        <v>172</v>
      </c>
      <c r="F192" s="342"/>
      <c r="G192" s="342"/>
      <c r="H192" s="342"/>
      <c r="I192" s="342"/>
      <c r="J192" s="342"/>
      <c r="K192" s="342"/>
      <c r="M192" s="342"/>
    </row>
    <row r="193" spans="6:12" x14ac:dyDescent="0.2">
      <c r="F193" s="342"/>
      <c r="G193" s="342"/>
      <c r="H193" s="342"/>
      <c r="I193" s="342"/>
      <c r="K193" s="342"/>
      <c r="L193" s="342"/>
    </row>
    <row r="194" spans="6:12" x14ac:dyDescent="0.2">
      <c r="G194" s="342"/>
      <c r="I194" s="342"/>
    </row>
    <row r="195" spans="6:12" x14ac:dyDescent="0.2">
      <c r="G195" s="342"/>
    </row>
    <row r="196" spans="6:12" x14ac:dyDescent="0.2">
      <c r="G196" s="342"/>
      <c r="H196" s="342"/>
    </row>
    <row r="197" spans="6:12" x14ac:dyDescent="0.2">
      <c r="G197" s="342"/>
    </row>
    <row r="198" spans="6:12" x14ac:dyDescent="0.2">
      <c r="G198" s="342"/>
    </row>
    <row r="199" spans="6:12" x14ac:dyDescent="0.2">
      <c r="G199" s="342"/>
    </row>
    <row r="200" spans="6:12" x14ac:dyDescent="0.2">
      <c r="G200" s="342"/>
    </row>
    <row r="201" spans="6:12" x14ac:dyDescent="0.2">
      <c r="G201" s="342"/>
    </row>
    <row r="202" spans="6:12" x14ac:dyDescent="0.2">
      <c r="G202" s="342"/>
    </row>
    <row r="203" spans="6:12" x14ac:dyDescent="0.2">
      <c r="G203" s="342"/>
    </row>
    <row r="204" spans="6:12" x14ac:dyDescent="0.2">
      <c r="G204" s="342"/>
    </row>
    <row r="205" spans="6:12" x14ac:dyDescent="0.2">
      <c r="G205" s="342"/>
    </row>
    <row r="206" spans="6:12" x14ac:dyDescent="0.2">
      <c r="G206" s="342"/>
    </row>
    <row r="207" spans="6:12" x14ac:dyDescent="0.2">
      <c r="G207" s="342"/>
    </row>
    <row r="208" spans="6:12" x14ac:dyDescent="0.2">
      <c r="G208" s="342"/>
    </row>
    <row r="209" spans="7:7" x14ac:dyDescent="0.2">
      <c r="G209" s="342"/>
    </row>
    <row r="210" spans="7:7" x14ac:dyDescent="0.2">
      <c r="G210" s="342"/>
    </row>
    <row r="211" spans="7:7" x14ac:dyDescent="0.2">
      <c r="G211" s="342"/>
    </row>
    <row r="212" spans="7:7" x14ac:dyDescent="0.2">
      <c r="G212" s="342"/>
    </row>
    <row r="213" spans="7:7" x14ac:dyDescent="0.2">
      <c r="G213" s="342"/>
    </row>
    <row r="214" spans="7:7" x14ac:dyDescent="0.2">
      <c r="G214" s="342"/>
    </row>
    <row r="215" spans="7:7" x14ac:dyDescent="0.2">
      <c r="G215" s="342"/>
    </row>
    <row r="216" spans="7:7" x14ac:dyDescent="0.2">
      <c r="G216" s="342"/>
    </row>
    <row r="217" spans="7:7" x14ac:dyDescent="0.2">
      <c r="G217" s="342"/>
    </row>
    <row r="218" spans="7:7" x14ac:dyDescent="0.2">
      <c r="G218" s="342"/>
    </row>
    <row r="219" spans="7:7" x14ac:dyDescent="0.2">
      <c r="G219" s="342"/>
    </row>
    <row r="220" spans="7:7" x14ac:dyDescent="0.2">
      <c r="G220" s="342"/>
    </row>
    <row r="221" spans="7:7" x14ac:dyDescent="0.2">
      <c r="G221" s="342"/>
    </row>
    <row r="222" spans="7:7" x14ac:dyDescent="0.2">
      <c r="G222" s="342"/>
    </row>
    <row r="223" spans="7:7" x14ac:dyDescent="0.2">
      <c r="G223" s="342"/>
    </row>
    <row r="224" spans="7:7" x14ac:dyDescent="0.2">
      <c r="G224" s="342"/>
    </row>
    <row r="225" spans="7:7" x14ac:dyDescent="0.2">
      <c r="G225" s="342"/>
    </row>
    <row r="226" spans="7:7" x14ac:dyDescent="0.2">
      <c r="G226" s="342"/>
    </row>
    <row r="227" spans="7:7" x14ac:dyDescent="0.2">
      <c r="G227" s="342"/>
    </row>
    <row r="228" spans="7:7" x14ac:dyDescent="0.2">
      <c r="G228" s="342"/>
    </row>
    <row r="229" spans="7:7" x14ac:dyDescent="0.2">
      <c r="G229" s="342"/>
    </row>
    <row r="230" spans="7:7" x14ac:dyDescent="0.2">
      <c r="G230" s="342"/>
    </row>
    <row r="231" spans="7:7" x14ac:dyDescent="0.2">
      <c r="G231" s="342"/>
    </row>
    <row r="232" spans="7:7" x14ac:dyDescent="0.2">
      <c r="G232" s="342"/>
    </row>
    <row r="233" spans="7:7" x14ac:dyDescent="0.2">
      <c r="G233" s="342"/>
    </row>
    <row r="234" spans="7:7" x14ac:dyDescent="0.2">
      <c r="G234" s="342"/>
    </row>
    <row r="235" spans="7:7" x14ac:dyDescent="0.2">
      <c r="G235" s="342"/>
    </row>
    <row r="236" spans="7:7" x14ac:dyDescent="0.2">
      <c r="G236" s="342"/>
    </row>
    <row r="237" spans="7:7" x14ac:dyDescent="0.2">
      <c r="G237" s="342"/>
    </row>
    <row r="238" spans="7:7" x14ac:dyDescent="0.2">
      <c r="G238" s="342"/>
    </row>
    <row r="239" spans="7:7" x14ac:dyDescent="0.2">
      <c r="G239" s="342"/>
    </row>
    <row r="240" spans="7:7" x14ac:dyDescent="0.2">
      <c r="G240" s="342"/>
    </row>
    <row r="241" spans="7:7" x14ac:dyDescent="0.2">
      <c r="G241" s="342"/>
    </row>
    <row r="242" spans="7:7" x14ac:dyDescent="0.2">
      <c r="G242" s="342"/>
    </row>
    <row r="243" spans="7:7" x14ac:dyDescent="0.2">
      <c r="G243" s="342"/>
    </row>
    <row r="244" spans="7:7" x14ac:dyDescent="0.2">
      <c r="G244" s="342"/>
    </row>
    <row r="245" spans="7:7" x14ac:dyDescent="0.2">
      <c r="G245" s="342"/>
    </row>
    <row r="246" spans="7:7" x14ac:dyDescent="0.2">
      <c r="G246" s="342"/>
    </row>
    <row r="247" spans="7:7" x14ac:dyDescent="0.2">
      <c r="G247" s="342"/>
    </row>
    <row r="248" spans="7:7" x14ac:dyDescent="0.2">
      <c r="G248" s="342"/>
    </row>
    <row r="249" spans="7:7" x14ac:dyDescent="0.2">
      <c r="G249" s="342"/>
    </row>
    <row r="250" spans="7:7" x14ac:dyDescent="0.2">
      <c r="G250" s="342"/>
    </row>
    <row r="251" spans="7:7" x14ac:dyDescent="0.2">
      <c r="G251" s="342"/>
    </row>
    <row r="252" spans="7:7" x14ac:dyDescent="0.2">
      <c r="G252" s="342"/>
    </row>
    <row r="253" spans="7:7" x14ac:dyDescent="0.2">
      <c r="G253" s="342"/>
    </row>
    <row r="254" spans="7:7" x14ac:dyDescent="0.2">
      <c r="G254" s="342"/>
    </row>
    <row r="255" spans="7:7" x14ac:dyDescent="0.2">
      <c r="G255" s="342"/>
    </row>
    <row r="256" spans="7:7" x14ac:dyDescent="0.2">
      <c r="G256" s="342"/>
    </row>
    <row r="257" spans="7:7" x14ac:dyDescent="0.2">
      <c r="G257" s="342"/>
    </row>
    <row r="258" spans="7:7" x14ac:dyDescent="0.2">
      <c r="G258" s="342"/>
    </row>
    <row r="259" spans="7:7" x14ac:dyDescent="0.2">
      <c r="G259" s="342"/>
    </row>
    <row r="260" spans="7:7" x14ac:dyDescent="0.2">
      <c r="G260" s="342"/>
    </row>
    <row r="261" spans="7:7" x14ac:dyDescent="0.2">
      <c r="G261" s="342"/>
    </row>
    <row r="262" spans="7:7" x14ac:dyDescent="0.2">
      <c r="G262" s="342"/>
    </row>
    <row r="263" spans="7:7" x14ac:dyDescent="0.2">
      <c r="G263" s="342"/>
    </row>
    <row r="264" spans="7:7" x14ac:dyDescent="0.2">
      <c r="G264" s="342"/>
    </row>
    <row r="265" spans="7:7" x14ac:dyDescent="0.2">
      <c r="G265" s="342"/>
    </row>
    <row r="266" spans="7:7" x14ac:dyDescent="0.2">
      <c r="G266" s="342"/>
    </row>
    <row r="267" spans="7:7" x14ac:dyDescent="0.2">
      <c r="G267" s="342"/>
    </row>
    <row r="268" spans="7:7" x14ac:dyDescent="0.2">
      <c r="G268" s="342"/>
    </row>
    <row r="269" spans="7:7" x14ac:dyDescent="0.2">
      <c r="G269" s="342"/>
    </row>
    <row r="270" spans="7:7" x14ac:dyDescent="0.2">
      <c r="G270" s="342"/>
    </row>
    <row r="271" spans="7:7" x14ac:dyDescent="0.2">
      <c r="G271" s="342"/>
    </row>
    <row r="272" spans="7:7" x14ac:dyDescent="0.2">
      <c r="G272" s="342"/>
    </row>
    <row r="273" spans="7:7" x14ac:dyDescent="0.2">
      <c r="G273" s="342"/>
    </row>
    <row r="274" spans="7:7" x14ac:dyDescent="0.2">
      <c r="G274" s="342"/>
    </row>
    <row r="275" spans="7:7" x14ac:dyDescent="0.2">
      <c r="G275" s="342"/>
    </row>
    <row r="276" spans="7:7" x14ac:dyDescent="0.2">
      <c r="G276" s="342"/>
    </row>
    <row r="277" spans="7:7" x14ac:dyDescent="0.2">
      <c r="G277" s="342"/>
    </row>
    <row r="278" spans="7:7" x14ac:dyDescent="0.2">
      <c r="G278" s="342"/>
    </row>
    <row r="279" spans="7:7" x14ac:dyDescent="0.2">
      <c r="G279" s="342"/>
    </row>
    <row r="280" spans="7:7" x14ac:dyDescent="0.2">
      <c r="G280" s="342"/>
    </row>
    <row r="281" spans="7:7" x14ac:dyDescent="0.2">
      <c r="G281" s="342"/>
    </row>
    <row r="282" spans="7:7" x14ac:dyDescent="0.2">
      <c r="G282" s="342"/>
    </row>
    <row r="283" spans="7:7" x14ac:dyDescent="0.2">
      <c r="G283" s="342"/>
    </row>
    <row r="284" spans="7:7" x14ac:dyDescent="0.2">
      <c r="G284" s="342"/>
    </row>
    <row r="285" spans="7:7" x14ac:dyDescent="0.2">
      <c r="G285" s="342"/>
    </row>
    <row r="286" spans="7:7" x14ac:dyDescent="0.2">
      <c r="G286" s="342"/>
    </row>
    <row r="287" spans="7:7" x14ac:dyDescent="0.2">
      <c r="G287" s="342"/>
    </row>
    <row r="288" spans="7:7" x14ac:dyDescent="0.2">
      <c r="G288" s="342"/>
    </row>
    <row r="289" spans="7:7" x14ac:dyDescent="0.2">
      <c r="G289" s="342"/>
    </row>
    <row r="290" spans="7:7" x14ac:dyDescent="0.2">
      <c r="G290" s="342"/>
    </row>
    <row r="291" spans="7:7" x14ac:dyDescent="0.2">
      <c r="G291" s="342"/>
    </row>
    <row r="292" spans="7:7" x14ac:dyDescent="0.2">
      <c r="G292" s="342"/>
    </row>
    <row r="293" spans="7:7" x14ac:dyDescent="0.2">
      <c r="G293" s="342"/>
    </row>
    <row r="294" spans="7:7" x14ac:dyDescent="0.2">
      <c r="G294" s="342"/>
    </row>
    <row r="295" spans="7:7" x14ac:dyDescent="0.2">
      <c r="G295" s="342"/>
    </row>
    <row r="296" spans="7:7" x14ac:dyDescent="0.2">
      <c r="G296" s="342"/>
    </row>
    <row r="297" spans="7:7" x14ac:dyDescent="0.2">
      <c r="G297" s="342"/>
    </row>
    <row r="298" spans="7:7" x14ac:dyDescent="0.2">
      <c r="G298" s="342"/>
    </row>
    <row r="299" spans="7:7" x14ac:dyDescent="0.2">
      <c r="G299" s="342"/>
    </row>
    <row r="300" spans="7:7" x14ac:dyDescent="0.2">
      <c r="G300" s="342"/>
    </row>
    <row r="301" spans="7:7" x14ac:dyDescent="0.2">
      <c r="G301" s="342"/>
    </row>
    <row r="302" spans="7:7" x14ac:dyDescent="0.2">
      <c r="G302" s="342"/>
    </row>
    <row r="303" spans="7:7" x14ac:dyDescent="0.2">
      <c r="G303" s="342"/>
    </row>
    <row r="304" spans="7:7" x14ac:dyDescent="0.2">
      <c r="G304" s="342"/>
    </row>
    <row r="305" spans="7:7" x14ac:dyDescent="0.2">
      <c r="G305" s="342"/>
    </row>
    <row r="306" spans="7:7" x14ac:dyDescent="0.2">
      <c r="G306" s="342"/>
    </row>
    <row r="307" spans="7:7" x14ac:dyDescent="0.2">
      <c r="G307" s="342"/>
    </row>
    <row r="308" spans="7:7" x14ac:dyDescent="0.2">
      <c r="G308" s="342"/>
    </row>
    <row r="309" spans="7:7" x14ac:dyDescent="0.2">
      <c r="G309" s="342"/>
    </row>
    <row r="310" spans="7:7" x14ac:dyDescent="0.2">
      <c r="G310" s="342"/>
    </row>
    <row r="311" spans="7:7" x14ac:dyDescent="0.2">
      <c r="G311" s="342"/>
    </row>
    <row r="312" spans="7:7" x14ac:dyDescent="0.2">
      <c r="G312" s="342"/>
    </row>
    <row r="313" spans="7:7" x14ac:dyDescent="0.2">
      <c r="G313" s="342"/>
    </row>
    <row r="314" spans="7:7" x14ac:dyDescent="0.2">
      <c r="G314" s="342"/>
    </row>
    <row r="315" spans="7:7" x14ac:dyDescent="0.2">
      <c r="G315" s="342"/>
    </row>
    <row r="316" spans="7:7" x14ac:dyDescent="0.2">
      <c r="G316" s="342"/>
    </row>
    <row r="317" spans="7:7" x14ac:dyDescent="0.2">
      <c r="G317" s="342"/>
    </row>
    <row r="318" spans="7:7" x14ac:dyDescent="0.2">
      <c r="G318" s="342"/>
    </row>
    <row r="319" spans="7:7" x14ac:dyDescent="0.2">
      <c r="G319" s="342"/>
    </row>
    <row r="320" spans="7:7" x14ac:dyDescent="0.2">
      <c r="G320" s="342"/>
    </row>
    <row r="321" spans="7:7" x14ac:dyDescent="0.2">
      <c r="G321" s="342"/>
    </row>
    <row r="322" spans="7:7" x14ac:dyDescent="0.2">
      <c r="G322" s="342"/>
    </row>
    <row r="323" spans="7:7" x14ac:dyDescent="0.2">
      <c r="G323" s="342"/>
    </row>
    <row r="324" spans="7:7" x14ac:dyDescent="0.2">
      <c r="G324" s="342"/>
    </row>
    <row r="325" spans="7:7" x14ac:dyDescent="0.2">
      <c r="G325" s="342"/>
    </row>
    <row r="326" spans="7:7" x14ac:dyDescent="0.2">
      <c r="G326" s="342"/>
    </row>
    <row r="327" spans="7:7" x14ac:dyDescent="0.2">
      <c r="G327" s="342"/>
    </row>
    <row r="328" spans="7:7" x14ac:dyDescent="0.2">
      <c r="G328" s="342"/>
    </row>
    <row r="329" spans="7:7" x14ac:dyDescent="0.2">
      <c r="G329" s="342"/>
    </row>
    <row r="330" spans="7:7" x14ac:dyDescent="0.2">
      <c r="G330" s="342"/>
    </row>
    <row r="331" spans="7:7" x14ac:dyDescent="0.2">
      <c r="G331" s="342"/>
    </row>
    <row r="332" spans="7:7" x14ac:dyDescent="0.2">
      <c r="G332" s="342"/>
    </row>
    <row r="333" spans="7:7" x14ac:dyDescent="0.2">
      <c r="G333" s="342"/>
    </row>
    <row r="334" spans="7:7" x14ac:dyDescent="0.2">
      <c r="G334" s="342"/>
    </row>
    <row r="335" spans="7:7" x14ac:dyDescent="0.2">
      <c r="G335" s="342"/>
    </row>
    <row r="336" spans="7:7" x14ac:dyDescent="0.2">
      <c r="G336" s="342"/>
    </row>
    <row r="337" spans="7:7" x14ac:dyDescent="0.2">
      <c r="G337" s="342"/>
    </row>
    <row r="338" spans="7:7" x14ac:dyDescent="0.2">
      <c r="G338" s="342"/>
    </row>
    <row r="339" spans="7:7" x14ac:dyDescent="0.2">
      <c r="G339" s="342"/>
    </row>
  </sheetData>
  <mergeCells count="9">
    <mergeCell ref="K4:M4"/>
    <mergeCell ref="A2:M2"/>
    <mergeCell ref="A1:M1"/>
    <mergeCell ref="A4:A5"/>
    <mergeCell ref="B4:B5"/>
    <mergeCell ref="C4:C5"/>
    <mergeCell ref="D4:D5"/>
    <mergeCell ref="E4:G4"/>
    <mergeCell ref="H4:J4"/>
  </mergeCells>
  <printOptions horizontalCentered="1"/>
  <pageMargins left="0.51181102362204722" right="0.55118110236220474" top="0.42" bottom="0.15748031496062992" header="0.23622047244094491" footer="0.15748031496062992"/>
  <pageSetup paperSize="9" scale="75" fitToHeight="4" orientation="landscape" r:id="rId1"/>
  <headerFooter alignWithMargins="0"/>
  <rowBreaks count="3" manualBreakCount="3">
    <brk id="53" max="12" man="1"/>
    <brk id="101" max="12" man="1"/>
    <brk id="148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1:S45"/>
  <sheetViews>
    <sheetView zoomScaleNormal="100" zoomScaleSheetLayoutView="100" workbookViewId="0">
      <selection activeCell="M8" sqref="M8"/>
    </sheetView>
  </sheetViews>
  <sheetFormatPr defaultRowHeight="12.75" x14ac:dyDescent="0.2"/>
  <cols>
    <col min="11" max="11" width="14.85546875" customWidth="1"/>
    <col min="13" max="13" width="47.28515625" style="468" bestFit="1" customWidth="1"/>
    <col min="14" max="14" width="11.28515625" style="468" bestFit="1" customWidth="1"/>
    <col min="15" max="15" width="9.85546875" style="468" bestFit="1" customWidth="1"/>
    <col min="16" max="16" width="9.28515625" style="468" bestFit="1" customWidth="1"/>
    <col min="17" max="17" width="17.28515625" style="468" bestFit="1" customWidth="1"/>
    <col min="18" max="19" width="9.140625" style="468"/>
  </cols>
  <sheetData>
    <row r="1" spans="13:17" x14ac:dyDescent="0.2">
      <c r="M1" s="470" t="s">
        <v>137</v>
      </c>
      <c r="N1" s="470" t="s">
        <v>437</v>
      </c>
    </row>
    <row r="2" spans="13:17" x14ac:dyDescent="0.2">
      <c r="M2" s="468" t="s">
        <v>156</v>
      </c>
      <c r="N2" s="469">
        <f t="shared" ref="N2:N14" si="0">INDEX($N$19:$N$42,MATCH(M2,$M$19:$M$42,0),1)</f>
        <v>175.101</v>
      </c>
    </row>
    <row r="3" spans="13:17" x14ac:dyDescent="0.2">
      <c r="M3" s="468" t="s">
        <v>169</v>
      </c>
      <c r="N3" s="469">
        <f t="shared" si="0"/>
        <v>280.40499999999997</v>
      </c>
    </row>
    <row r="4" spans="13:17" x14ac:dyDescent="0.2">
      <c r="M4" s="468" t="s">
        <v>164</v>
      </c>
      <c r="N4" s="469">
        <f t="shared" si="0"/>
        <v>408.495</v>
      </c>
    </row>
    <row r="5" spans="13:17" x14ac:dyDescent="0.2">
      <c r="M5" s="468" t="s">
        <v>154</v>
      </c>
      <c r="N5" s="469">
        <f t="shared" si="0"/>
        <v>412.11</v>
      </c>
    </row>
    <row r="6" spans="13:17" x14ac:dyDescent="0.2">
      <c r="M6" s="468" t="s">
        <v>438</v>
      </c>
      <c r="N6" s="469">
        <f t="shared" si="0"/>
        <v>570.07799999999997</v>
      </c>
    </row>
    <row r="7" spans="13:17" x14ac:dyDescent="0.2">
      <c r="M7" s="468" t="s">
        <v>160</v>
      </c>
      <c r="N7" s="469">
        <f t="shared" si="0"/>
        <v>641.51900000000001</v>
      </c>
    </row>
    <row r="8" spans="13:17" x14ac:dyDescent="0.2">
      <c r="M8" s="468" t="s">
        <v>150</v>
      </c>
      <c r="N8" s="469">
        <f t="shared" si="0"/>
        <v>645.34400000000005</v>
      </c>
    </row>
    <row r="9" spans="13:17" x14ac:dyDescent="0.2">
      <c r="M9" s="468" t="s">
        <v>148</v>
      </c>
      <c r="N9" s="469">
        <f t="shared" si="0"/>
        <v>754.178</v>
      </c>
    </row>
    <row r="10" spans="13:17" x14ac:dyDescent="0.2">
      <c r="M10" s="468" t="s">
        <v>308</v>
      </c>
      <c r="N10" s="469">
        <f t="shared" si="0"/>
        <v>779.16</v>
      </c>
    </row>
    <row r="11" spans="13:17" x14ac:dyDescent="0.2">
      <c r="M11" s="468" t="s">
        <v>152</v>
      </c>
      <c r="N11" s="469">
        <f t="shared" si="0"/>
        <v>1056.2660000000001</v>
      </c>
    </row>
    <row r="12" spans="13:17" x14ac:dyDescent="0.2">
      <c r="M12" s="468" t="s">
        <v>167</v>
      </c>
      <c r="N12" s="469">
        <f t="shared" si="0"/>
        <v>1730.6189999999999</v>
      </c>
    </row>
    <row r="13" spans="13:17" x14ac:dyDescent="0.2">
      <c r="M13" s="468" t="s">
        <v>439</v>
      </c>
      <c r="N13" s="469">
        <f t="shared" si="0"/>
        <v>2321.1210000000001</v>
      </c>
    </row>
    <row r="14" spans="13:17" x14ac:dyDescent="0.2">
      <c r="M14" s="468" t="s">
        <v>146</v>
      </c>
      <c r="N14" s="469">
        <f t="shared" si="0"/>
        <v>3223.279</v>
      </c>
    </row>
    <row r="15" spans="13:17" x14ac:dyDescent="0.2">
      <c r="M15" s="471" t="s">
        <v>135</v>
      </c>
      <c r="N15" s="472">
        <f>SUM(N2:N14)</f>
        <v>12997.674999999999</v>
      </c>
    </row>
    <row r="16" spans="13:17" x14ac:dyDescent="0.2">
      <c r="N16" s="469"/>
      <c r="Q16" s="468" t="s">
        <v>443</v>
      </c>
    </row>
    <row r="17" spans="13:19" x14ac:dyDescent="0.2">
      <c r="N17" s="469"/>
      <c r="Q17" s="468">
        <v>377440</v>
      </c>
    </row>
    <row r="18" spans="13:19" x14ac:dyDescent="0.2">
      <c r="M18" s="470" t="s">
        <v>137</v>
      </c>
      <c r="N18" s="470" t="s">
        <v>440</v>
      </c>
      <c r="O18" s="470" t="s">
        <v>441</v>
      </c>
      <c r="P18" s="470" t="s">
        <v>442</v>
      </c>
      <c r="Q18" s="470" t="s">
        <v>444</v>
      </c>
      <c r="R18" s="470" t="s">
        <v>445</v>
      </c>
      <c r="S18" s="470" t="s">
        <v>446</v>
      </c>
    </row>
    <row r="19" spans="13:19" x14ac:dyDescent="0.2">
      <c r="M19" s="468" t="s">
        <v>146</v>
      </c>
      <c r="N19" s="469">
        <v>3223.279</v>
      </c>
      <c r="O19" s="469">
        <v>3009.5509999999999</v>
      </c>
      <c r="P19" s="469">
        <v>213.72800000000001</v>
      </c>
      <c r="Q19" s="469">
        <f>N19*1000000/$Q$17</f>
        <v>8539.8447435353955</v>
      </c>
      <c r="R19" s="469">
        <v>5148</v>
      </c>
      <c r="S19" s="469">
        <f>Q19-R19</f>
        <v>3391.8447435353955</v>
      </c>
    </row>
    <row r="20" spans="13:19" x14ac:dyDescent="0.2">
      <c r="M20" s="468" t="s">
        <v>439</v>
      </c>
      <c r="N20" s="469">
        <v>2321.1210000000001</v>
      </c>
      <c r="O20" s="469">
        <v>1421.252</v>
      </c>
      <c r="P20" s="469">
        <v>899.86900000000003</v>
      </c>
      <c r="Q20" s="469">
        <f t="shared" ref="Q20:Q32" si="1">N20*1000000/$Q$17</f>
        <v>6149.642327257312</v>
      </c>
    </row>
    <row r="21" spans="13:19" x14ac:dyDescent="0.2">
      <c r="M21" s="468" t="s">
        <v>167</v>
      </c>
      <c r="N21" s="469">
        <v>1730.6189999999999</v>
      </c>
      <c r="O21" s="469">
        <v>1050.0650000000001</v>
      </c>
      <c r="P21" s="469">
        <v>680.55399999999997</v>
      </c>
      <c r="Q21" s="469">
        <f t="shared" si="1"/>
        <v>4585.1499576091564</v>
      </c>
    </row>
    <row r="22" spans="13:19" x14ac:dyDescent="0.2">
      <c r="M22" s="468" t="s">
        <v>152</v>
      </c>
      <c r="N22" s="469">
        <v>1056.2660000000001</v>
      </c>
      <c r="O22" s="469">
        <v>981.67600000000004</v>
      </c>
      <c r="P22" s="469">
        <v>74.59</v>
      </c>
      <c r="Q22" s="469">
        <f t="shared" si="1"/>
        <v>2798.500423908436</v>
      </c>
    </row>
    <row r="23" spans="13:19" x14ac:dyDescent="0.2">
      <c r="M23" s="468" t="s">
        <v>308</v>
      </c>
      <c r="N23" s="469">
        <v>779.16</v>
      </c>
      <c r="O23" s="469">
        <v>1897.7860000000001</v>
      </c>
      <c r="P23" s="469">
        <v>29.707999999999998</v>
      </c>
      <c r="Q23" s="469">
        <f t="shared" si="1"/>
        <v>2064.328105129292</v>
      </c>
    </row>
    <row r="24" spans="13:19" x14ac:dyDescent="0.2">
      <c r="M24" s="468" t="s">
        <v>148</v>
      </c>
      <c r="N24" s="469">
        <v>754.178</v>
      </c>
      <c r="O24" s="469">
        <v>753.32</v>
      </c>
      <c r="P24" s="469">
        <v>0.85799999999999998</v>
      </c>
      <c r="Q24" s="469">
        <f t="shared" si="1"/>
        <v>1998.1401017380247</v>
      </c>
    </row>
    <row r="25" spans="13:19" x14ac:dyDescent="0.2">
      <c r="M25" s="468" t="s">
        <v>150</v>
      </c>
      <c r="N25" s="469">
        <v>645.34400000000005</v>
      </c>
      <c r="O25" s="469">
        <v>149.791</v>
      </c>
      <c r="P25" s="469">
        <v>495.553</v>
      </c>
      <c r="Q25" s="469">
        <f t="shared" si="1"/>
        <v>1709.7922848664689</v>
      </c>
    </row>
    <row r="26" spans="13:19" x14ac:dyDescent="0.2">
      <c r="M26" s="468" t="s">
        <v>160</v>
      </c>
      <c r="N26" s="469">
        <v>641.51900000000001</v>
      </c>
      <c r="O26" s="469">
        <v>475.12099999999998</v>
      </c>
      <c r="P26" s="469">
        <v>166.398</v>
      </c>
      <c r="Q26" s="469">
        <f t="shared" si="1"/>
        <v>1699.658223823654</v>
      </c>
    </row>
    <row r="27" spans="13:19" x14ac:dyDescent="0.2">
      <c r="M27" s="468" t="s">
        <v>438</v>
      </c>
      <c r="N27" s="469">
        <v>570.07799999999997</v>
      </c>
      <c r="O27" s="469">
        <v>452.80700000000002</v>
      </c>
      <c r="P27" s="469">
        <v>117.271</v>
      </c>
      <c r="Q27" s="469">
        <f t="shared" si="1"/>
        <v>1510.3804578211107</v>
      </c>
    </row>
    <row r="28" spans="13:19" x14ac:dyDescent="0.2">
      <c r="M28" s="468" t="s">
        <v>154</v>
      </c>
      <c r="N28" s="469">
        <v>412.11</v>
      </c>
      <c r="O28" s="469">
        <v>351.846</v>
      </c>
      <c r="P28" s="469">
        <v>60.264000000000003</v>
      </c>
      <c r="Q28" s="469">
        <f t="shared" si="1"/>
        <v>1091.8556591776176</v>
      </c>
    </row>
    <row r="29" spans="13:19" x14ac:dyDescent="0.2">
      <c r="M29" s="468" t="s">
        <v>164</v>
      </c>
      <c r="N29" s="469">
        <v>408.495</v>
      </c>
      <c r="O29" s="469">
        <v>407.959</v>
      </c>
      <c r="P29" s="469">
        <v>0.53600000000000003</v>
      </c>
      <c r="Q29" s="469">
        <f t="shared" si="1"/>
        <v>1082.2779779567613</v>
      </c>
    </row>
    <row r="30" spans="13:19" x14ac:dyDescent="0.2">
      <c r="M30" s="468" t="s">
        <v>156</v>
      </c>
      <c r="N30" s="469">
        <v>175.101</v>
      </c>
      <c r="O30" s="469">
        <v>166.90799999999999</v>
      </c>
      <c r="P30" s="469">
        <v>8.1929999999999996</v>
      </c>
      <c r="Q30" s="469">
        <f t="shared" si="1"/>
        <v>463.91744383213228</v>
      </c>
    </row>
    <row r="31" spans="13:19" x14ac:dyDescent="0.2">
      <c r="M31" s="468" t="s">
        <v>169</v>
      </c>
      <c r="N31" s="469">
        <f>SUM(N34:N41)</f>
        <v>280.40499999999997</v>
      </c>
      <c r="O31" s="469">
        <f t="shared" ref="O31:P31" si="2">SUM(O34:O41)</f>
        <v>191.04399999999998</v>
      </c>
      <c r="P31" s="469">
        <f t="shared" si="2"/>
        <v>89.36099999999999</v>
      </c>
      <c r="Q31" s="469">
        <f t="shared" si="1"/>
        <v>742.91278083933867</v>
      </c>
    </row>
    <row r="32" spans="13:19" x14ac:dyDescent="0.2">
      <c r="M32" s="471" t="s">
        <v>135</v>
      </c>
      <c r="N32" s="472">
        <f>SUM(N19:N31)</f>
        <v>12997.675000000003</v>
      </c>
      <c r="O32" s="472">
        <f t="shared" ref="O32:P32" si="3">SUM(O19:O31)</f>
        <v>11309.126</v>
      </c>
      <c r="P32" s="472">
        <f t="shared" si="3"/>
        <v>2836.8830000000003</v>
      </c>
      <c r="Q32" s="473">
        <f t="shared" si="1"/>
        <v>34436.400487494713</v>
      </c>
    </row>
    <row r="33" spans="13:16" x14ac:dyDescent="0.2">
      <c r="N33" s="469"/>
      <c r="O33" s="469"/>
      <c r="P33" s="469"/>
    </row>
    <row r="34" spans="13:16" x14ac:dyDescent="0.2">
      <c r="M34" s="468" t="s">
        <v>144</v>
      </c>
      <c r="N34" s="469">
        <v>99.899000000000001</v>
      </c>
      <c r="O34" s="469">
        <v>63.747</v>
      </c>
      <c r="P34" s="469">
        <v>36.152000000000001</v>
      </c>
    </row>
    <row r="35" spans="13:16" x14ac:dyDescent="0.2">
      <c r="M35" s="468" t="s">
        <v>310</v>
      </c>
      <c r="N35" s="469">
        <v>53.256</v>
      </c>
      <c r="O35" s="469">
        <v>20.95</v>
      </c>
      <c r="P35" s="469">
        <v>32.305999999999997</v>
      </c>
    </row>
    <row r="36" spans="13:16" x14ac:dyDescent="0.2">
      <c r="M36" s="468" t="s">
        <v>302</v>
      </c>
      <c r="N36" s="469">
        <v>49.95</v>
      </c>
      <c r="O36" s="469">
        <v>49.95</v>
      </c>
      <c r="P36" s="469">
        <v>0</v>
      </c>
    </row>
    <row r="37" spans="13:16" x14ac:dyDescent="0.2">
      <c r="M37" s="468" t="s">
        <v>165</v>
      </c>
      <c r="N37" s="469">
        <v>29.253</v>
      </c>
      <c r="O37" s="469">
        <v>10.83</v>
      </c>
      <c r="P37" s="469">
        <v>18.422999999999998</v>
      </c>
    </row>
    <row r="38" spans="13:16" x14ac:dyDescent="0.2">
      <c r="M38" s="468" t="s">
        <v>169</v>
      </c>
      <c r="N38" s="469">
        <v>18.004999999999999</v>
      </c>
      <c r="O38" s="469">
        <v>17.738</v>
      </c>
      <c r="P38" s="469">
        <v>0.26700000000000002</v>
      </c>
    </row>
    <row r="39" spans="13:16" x14ac:dyDescent="0.2">
      <c r="M39" s="468" t="s">
        <v>142</v>
      </c>
      <c r="N39" s="469">
        <v>15.909000000000001</v>
      </c>
      <c r="O39" s="469">
        <v>15.445</v>
      </c>
      <c r="P39" s="469">
        <v>0.46400000000000002</v>
      </c>
    </row>
    <row r="40" spans="13:16" x14ac:dyDescent="0.2">
      <c r="M40" s="468" t="s">
        <v>303</v>
      </c>
      <c r="N40" s="469">
        <v>9.0389999999999997</v>
      </c>
      <c r="O40" s="469">
        <v>8.8840000000000003</v>
      </c>
      <c r="P40" s="469">
        <v>0.155</v>
      </c>
    </row>
    <row r="41" spans="13:16" x14ac:dyDescent="0.2">
      <c r="M41" s="468" t="s">
        <v>306</v>
      </c>
      <c r="N41" s="469">
        <v>5.0940000000000003</v>
      </c>
      <c r="O41" s="469">
        <v>3.5</v>
      </c>
      <c r="P41" s="469">
        <v>1.5940000000000001</v>
      </c>
    </row>
    <row r="42" spans="13:16" x14ac:dyDescent="0.2">
      <c r="M42" s="468" t="s">
        <v>135</v>
      </c>
      <c r="N42" s="474">
        <f>SUM(N34:N41)</f>
        <v>280.40499999999997</v>
      </c>
      <c r="O42" s="474">
        <f t="shared" ref="O42:P42" si="4">SUM(O34:O41)</f>
        <v>191.04399999999998</v>
      </c>
      <c r="P42" s="474">
        <f t="shared" si="4"/>
        <v>89.36099999999999</v>
      </c>
    </row>
    <row r="45" spans="13:16" x14ac:dyDescent="0.2">
      <c r="N45" s="472">
        <v>12997.675000000001</v>
      </c>
      <c r="O45" s="472">
        <v>11309.126</v>
      </c>
      <c r="P45" s="472">
        <v>2836.8830000000003</v>
      </c>
    </row>
  </sheetData>
  <sortState ref="M2:N14">
    <sortCondition ref="N2:N14"/>
  </sortState>
  <printOptions horizontalCentered="1"/>
  <pageMargins left="0.39370078740157483" right="0.31496062992125984" top="0.78740157480314965" bottom="0.51181102362204722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37EAB05C8125F43BFAC70B5765BD22D" ma:contentTypeVersion="4" ma:contentTypeDescription="Vytvoří nový dokument" ma:contentTypeScope="" ma:versionID="0650565d3d99d531727ce1c0beb86942">
  <xsd:schema xmlns:xsd="http://www.w3.org/2001/XMLSchema" xmlns:xs="http://www.w3.org/2001/XMLSchema" xmlns:p="http://schemas.microsoft.com/office/2006/metadata/properties" xmlns:ns2="d20cc51e-6db9-45f5-b340-116c7bf7f9f0" xmlns:ns3="fc3156d0-6477-4e59-85db-677a3ac3ddef" targetNamespace="http://schemas.microsoft.com/office/2006/metadata/properties" ma:root="true" ma:fieldsID="0ba57c9a74f61015b4c826d0ad48100a" ns2:_="" ns3:_="">
    <xsd:import namespace="d20cc51e-6db9-45f5-b340-116c7bf7f9f0"/>
    <xsd:import namespace="fc3156d0-6477-4e59-85db-677a3ac3ddef"/>
    <xsd:element name="properties">
      <xsd:complexType>
        <xsd:sequence>
          <xsd:element name="documentManagement">
            <xsd:complexType>
              <xsd:all>
                <xsd:element ref="ns2:Rok"/>
                <xsd:element ref="ns2:Etapa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0cc51e-6db9-45f5-b340-116c7bf7f9f0" elementFormDefault="qualified">
    <xsd:import namespace="http://schemas.microsoft.com/office/2006/documentManagement/types"/>
    <xsd:import namespace="http://schemas.microsoft.com/office/infopath/2007/PartnerControls"/>
    <xsd:element name="Rok" ma:index="2" ma:displayName="Rok NR" ma:list="{4661d655-69a6-47d3-b52d-dd184a6614f4}" ma:internalName="Rok" ma:readOnly="false" ma:showField="NR_x002d_roky">
      <xsd:simpleType>
        <xsd:restriction base="dms:Lookup"/>
      </xsd:simpleType>
    </xsd:element>
    <xsd:element name="Etapa" ma:index="3" ma:displayName="Etapa" ma:list="{4661d655-69a6-47d3-b52d-dd184a6614f4}" ma:internalName="Etap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3156d0-6477-4e59-85db-677a3ac3ddef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7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k xmlns="d20cc51e-6db9-45f5-b340-116c7bf7f9f0">5</Rok>
    <Etapa xmlns="d20cc51e-6db9-45f5-b340-116c7bf7f9f0">8</Etapa>
    <_dlc_DocId xmlns="fc3156d0-6477-4e59-85db-677a3ac3ddef">K6F56YJ4D42X-542-1471</_dlc_DocId>
    <_dlc_DocIdUrl xmlns="fc3156d0-6477-4e59-85db-677a3ac3ddef">
      <Url>http://sharepoint.brno.cz/ORF/rozpocet/_layouts/15/DocIdRedir.aspx?ID=K6F56YJ4D42X-542-1471</Url>
      <Description>K6F56YJ4D42X-542-1471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477F46-E9A4-42D9-AB4C-2649D3D321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0cc51e-6db9-45f5-b340-116c7bf7f9f0"/>
    <ds:schemaRef ds:uri="fc3156d0-6477-4e59-85db-677a3ac3dd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2B2F9E-B407-47B4-947A-7F91CF99E1A8}">
  <ds:schemaRefs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  <ds:schemaRef ds:uri="d20cc51e-6db9-45f5-b340-116c7bf7f9f0"/>
    <ds:schemaRef ds:uri="fc3156d0-6477-4e59-85db-677a3ac3dde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CF94664-FA31-4F47-83BB-6366BF03826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6EBDF18C-BF8B-4161-8173-CD22F0E877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11</vt:i4>
      </vt:variant>
    </vt:vector>
  </HeadingPairs>
  <TitlesOfParts>
    <vt:vector size="20" baseType="lpstr">
      <vt:lpstr>Bilance</vt:lpstr>
      <vt:lpstr>Transfery</vt:lpstr>
      <vt:lpstr>Příjmy</vt:lpstr>
      <vt:lpstr>Daňové a Transfery</vt:lpstr>
      <vt:lpstr>N a K</vt:lpstr>
      <vt:lpstr>Příjmy_G</vt:lpstr>
      <vt:lpstr>Výdaje</vt:lpstr>
      <vt:lpstr>B a K</vt:lpstr>
      <vt:lpstr>Výdaje_G</vt:lpstr>
      <vt:lpstr>'B a K'!ghjsrfsefjh</vt:lpstr>
      <vt:lpstr>'B a K'!Názvy_tisku</vt:lpstr>
      <vt:lpstr>'Daňové a Transfery'!Názvy_tisku</vt:lpstr>
      <vt:lpstr>'N a K'!Názvy_tisku</vt:lpstr>
      <vt:lpstr>'B a K'!Oblast_tisku</vt:lpstr>
      <vt:lpstr>'Daňové a Transfery'!Oblast_tisku</vt:lpstr>
      <vt:lpstr>'N a K'!Oblast_tisku</vt:lpstr>
      <vt:lpstr>Příjmy!Oblast_tisku</vt:lpstr>
      <vt:lpstr>Transfery!Oblast_tisku</vt:lpstr>
      <vt:lpstr>Výdaje!Oblast_tisku</vt:lpstr>
      <vt:lpstr>Výdaje_G!Oblast_tisku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Bauer Petr</dc:creator>
  <cp:lastModifiedBy>Bauer Petr</cp:lastModifiedBy>
  <cp:lastPrinted>2016-03-16T15:52:37Z</cp:lastPrinted>
  <dcterms:created xsi:type="dcterms:W3CDTF">2016-02-22T09:14:34Z</dcterms:created>
  <dcterms:modified xsi:type="dcterms:W3CDTF">2016-03-17T06:58:17Z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409cb0a2-f4a7-4264-831f-86f81e089a5d</vt:lpwstr>
  </property>
  <property fmtid="{D5CDD505-2E9C-101B-9397-08002B2CF9AE}" pid="3" name="ContentTypeId">
    <vt:lpwstr>0x010100537EAB05C8125F43BFAC70B5765BD22D</vt:lpwstr>
  </property>
</Properties>
</file>