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harepoint.brno.cz/ORF/rozpocet/Nvrh rozpotu/Rozpočet 2019/Souhrnný rozpočet 2019/"/>
    </mc:Choice>
  </mc:AlternateContent>
  <bookViews>
    <workbookView xWindow="0" yWindow="0" windowWidth="28800" windowHeight="12420"/>
  </bookViews>
  <sheets>
    <sheet name="Bilance" sheetId="1" r:id="rId1"/>
    <sheet name="Transfery" sheetId="2" r:id="rId2"/>
    <sheet name="Příjmy" sheetId="4" r:id="rId3"/>
    <sheet name="Graf_prijmy" sheetId="9" r:id="rId4"/>
    <sheet name="Daňové a Transfery" sheetId="5" r:id="rId5"/>
    <sheet name="N a K" sheetId="6" r:id="rId6"/>
    <sheet name="Výdaje" sheetId="7" r:id="rId7"/>
    <sheet name="Grafy_vydaje" sheetId="10" r:id="rId8"/>
    <sheet name="B a K" sheetId="8" r:id="rId9"/>
  </sheets>
  <definedNames>
    <definedName name="_xlnm._FilterDatabase" localSheetId="8">#REF!</definedName>
    <definedName name="_xlnm._FilterDatabase" localSheetId="2" hidden="1">Příjmy!#REF!</definedName>
    <definedName name="_xlnm._FilterDatabase" localSheetId="6" hidden="1">Výdaje!#REF!</definedName>
    <definedName name="_xlnm._FilterDatabase">#REF!</definedName>
    <definedName name="fghsdfassččč" localSheetId="8">#REF!</definedName>
    <definedName name="fghtfhft" localSheetId="8">#REF!</definedName>
    <definedName name="gfhfghfghghj" localSheetId="8" hidden="1">'B a K'!$A$5:$E$10</definedName>
    <definedName name="ghjsrfsefjh" localSheetId="8">'B a K'!$A$7:$E$34</definedName>
    <definedName name="hhfhfghh" localSheetId="8">#REF!</definedName>
    <definedName name="jkljhl565" localSheetId="8">#REF!</definedName>
    <definedName name="_xlnm.Print_Titles" localSheetId="8">'B a K'!$1:$5</definedName>
    <definedName name="_xlnm.Print_Titles" localSheetId="4">'Daňové a Transfery'!$4:$5</definedName>
    <definedName name="_xlnm.Print_Titles" localSheetId="5">'N a K'!$1:$6</definedName>
    <definedName name="_xlnm.Print_Area" localSheetId="8">'B a K'!$A$1:$M$202</definedName>
    <definedName name="_xlnm.Print_Area" localSheetId="4">'Daňové a Transfery'!$A$1:$G$57</definedName>
    <definedName name="_xlnm.Print_Area" localSheetId="7">Grafy_vydaje!$A$1:$K$58</definedName>
    <definedName name="_xlnm.Print_Area" localSheetId="5">'N a K'!$A$1:$J$117</definedName>
    <definedName name="_xlnm.Print_Area" localSheetId="2">Příjmy!$A$1:$H$34</definedName>
    <definedName name="_xlnm.Print_Area" localSheetId="1">Transfery!$A$1:$D$53</definedName>
    <definedName name="_xlnm.Print_Area" localSheetId="6">Výdaje!$A$1:$K$32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1" i="8" l="1"/>
  <c r="S20" i="10" l="1"/>
  <c r="R20" i="10"/>
  <c r="Q34" i="10" l="1"/>
  <c r="Q20" i="10"/>
  <c r="N31" i="10"/>
  <c r="O29" i="10"/>
  <c r="P29" i="10"/>
  <c r="N29" i="10"/>
  <c r="P43" i="10"/>
  <c r="O43" i="10"/>
  <c r="N43" i="10"/>
  <c r="N5" i="10"/>
  <c r="N9" i="10"/>
  <c r="M163" i="8" l="1"/>
  <c r="M164" i="8"/>
  <c r="M165" i="8"/>
  <c r="E36" i="8"/>
  <c r="E37" i="8"/>
  <c r="E38" i="8"/>
  <c r="E39" i="8"/>
  <c r="E40" i="8"/>
  <c r="E94" i="8"/>
  <c r="E95" i="8"/>
  <c r="E96" i="8"/>
  <c r="M162" i="8"/>
  <c r="L162" i="8"/>
  <c r="M133" i="8"/>
  <c r="L133" i="8"/>
  <c r="K133" i="8" s="1"/>
  <c r="M130" i="8"/>
  <c r="L130" i="8"/>
  <c r="K130" i="8"/>
  <c r="L115" i="8"/>
  <c r="M115" i="8"/>
  <c r="L116" i="8"/>
  <c r="K116" i="8" s="1"/>
  <c r="M116" i="8"/>
  <c r="L117" i="8"/>
  <c r="M117" i="8"/>
  <c r="L118" i="8"/>
  <c r="K118" i="8" s="1"/>
  <c r="M118" i="8"/>
  <c r="L119" i="8"/>
  <c r="M119" i="8"/>
  <c r="K120" i="8"/>
  <c r="L120" i="8"/>
  <c r="M120" i="8"/>
  <c r="L121" i="8"/>
  <c r="M121" i="8"/>
  <c r="L122" i="8"/>
  <c r="M122" i="8"/>
  <c r="L123" i="8"/>
  <c r="M123" i="8"/>
  <c r="L124" i="8"/>
  <c r="K124" i="8" s="1"/>
  <c r="M124" i="8"/>
  <c r="L125" i="8"/>
  <c r="K125" i="8" s="1"/>
  <c r="M125" i="8"/>
  <c r="L126" i="8"/>
  <c r="M126" i="8"/>
  <c r="M94" i="8"/>
  <c r="L94" i="8"/>
  <c r="M139" i="8"/>
  <c r="L139" i="8"/>
  <c r="K139" i="8"/>
  <c r="E139" i="8"/>
  <c r="B139" i="8"/>
  <c r="A139" i="8"/>
  <c r="F54" i="1"/>
  <c r="K94" i="8" l="1"/>
  <c r="K122" i="8"/>
  <c r="K115" i="8"/>
  <c r="K162" i="8"/>
  <c r="K123" i="8"/>
  <c r="K121" i="8"/>
  <c r="K126" i="8"/>
  <c r="K119" i="8"/>
  <c r="K117" i="8"/>
  <c r="J13" i="8"/>
  <c r="J15" i="8" s="1"/>
  <c r="J83" i="8"/>
  <c r="M54" i="8"/>
  <c r="L54" i="8"/>
  <c r="H54" i="8"/>
  <c r="E54" i="8"/>
  <c r="M11" i="8"/>
  <c r="L11" i="8"/>
  <c r="H11" i="8"/>
  <c r="E11" i="8"/>
  <c r="B11" i="8"/>
  <c r="A11" i="8"/>
  <c r="E92" i="6"/>
  <c r="E73" i="6"/>
  <c r="E72" i="6"/>
  <c r="J36" i="6"/>
  <c r="I36" i="6"/>
  <c r="H36" i="6"/>
  <c r="G36" i="6"/>
  <c r="E19" i="4" s="1"/>
  <c r="F36" i="6"/>
  <c r="M35" i="6"/>
  <c r="M36" i="6" s="1"/>
  <c r="L35" i="6"/>
  <c r="L36" i="6" s="1"/>
  <c r="H35" i="6"/>
  <c r="E35" i="6"/>
  <c r="E36" i="6" s="1"/>
  <c r="C19" i="4" s="1"/>
  <c r="F70" i="1"/>
  <c r="F63" i="1"/>
  <c r="F13" i="1"/>
  <c r="K35" i="6" l="1"/>
  <c r="K36" i="6" s="1"/>
  <c r="K54" i="8"/>
  <c r="K11" i="8"/>
  <c r="L190" i="8"/>
  <c r="L176" i="8"/>
  <c r="L175" i="8"/>
  <c r="L166" i="8"/>
  <c r="L165" i="8"/>
  <c r="L164" i="8"/>
  <c r="L163" i="8"/>
  <c r="K163" i="8" s="1"/>
  <c r="L151" i="8"/>
  <c r="L150" i="8"/>
  <c r="L149" i="8"/>
  <c r="L148" i="8"/>
  <c r="L147" i="8"/>
  <c r="L146" i="8"/>
  <c r="L145" i="8"/>
  <c r="L144" i="8"/>
  <c r="L143" i="8"/>
  <c r="L142" i="8"/>
  <c r="L141" i="8"/>
  <c r="L140" i="8"/>
  <c r="L138" i="8"/>
  <c r="L98" i="8"/>
  <c r="L97" i="8"/>
  <c r="L96" i="8"/>
  <c r="K96" i="8" s="1"/>
  <c r="L95" i="8"/>
  <c r="L82" i="8"/>
  <c r="L81" i="8"/>
  <c r="L80" i="8"/>
  <c r="K80" i="8" s="1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56" i="8"/>
  <c r="L55" i="8"/>
  <c r="L53" i="8"/>
  <c r="L52" i="8"/>
  <c r="L51" i="8"/>
  <c r="L50" i="8"/>
  <c r="L49" i="8"/>
  <c r="L37" i="8"/>
  <c r="L36" i="8"/>
  <c r="L29" i="8"/>
  <c r="L28" i="8"/>
  <c r="L27" i="8"/>
  <c r="L26" i="8"/>
  <c r="L25" i="8"/>
  <c r="L20" i="8"/>
  <c r="L19" i="8"/>
  <c r="L18" i="8"/>
  <c r="L17" i="8"/>
  <c r="L12" i="8"/>
  <c r="L10" i="8"/>
  <c r="L9" i="8"/>
  <c r="H195" i="8"/>
  <c r="H120" i="8"/>
  <c r="H119" i="8"/>
  <c r="H81" i="8"/>
  <c r="H70" i="8"/>
  <c r="H75" i="8"/>
  <c r="H55" i="8"/>
  <c r="H30" i="8"/>
  <c r="H27" i="8"/>
  <c r="H26" i="8"/>
  <c r="H19" i="8"/>
  <c r="E190" i="8"/>
  <c r="E163" i="8"/>
  <c r="E149" i="8"/>
  <c r="E80" i="8"/>
  <c r="E18" i="8"/>
  <c r="B163" i="8"/>
  <c r="A163" i="8"/>
  <c r="F83" i="8"/>
  <c r="A80" i="8"/>
  <c r="B80" i="8"/>
  <c r="H96" i="8" l="1"/>
  <c r="A96" i="8"/>
  <c r="B96" i="8"/>
  <c r="M20" i="8"/>
  <c r="K20" i="8" s="1"/>
  <c r="H20" i="8"/>
  <c r="E20" i="8"/>
  <c r="B20" i="8"/>
  <c r="A20" i="8"/>
  <c r="E60" i="1"/>
  <c r="E63" i="1"/>
  <c r="E28" i="5" l="1"/>
  <c r="Q21" i="10" l="1"/>
  <c r="Q22" i="10"/>
  <c r="Q27" i="10"/>
  <c r="Q29" i="10"/>
  <c r="Q30" i="10"/>
  <c r="Q32" i="10"/>
  <c r="N15" i="10" l="1"/>
  <c r="Q33" i="10"/>
  <c r="Q25" i="10"/>
  <c r="Q24" i="10"/>
  <c r="Q28" i="10"/>
  <c r="Q23" i="10"/>
  <c r="Q26" i="10"/>
  <c r="H58" i="6" l="1"/>
  <c r="E140" i="8"/>
  <c r="E141" i="8"/>
  <c r="E142" i="8"/>
  <c r="E143" i="8"/>
  <c r="E144" i="8"/>
  <c r="E145" i="8"/>
  <c r="E146" i="8"/>
  <c r="E147" i="8"/>
  <c r="E148" i="8"/>
  <c r="E150" i="8"/>
  <c r="E151" i="8"/>
  <c r="E152" i="8"/>
  <c r="E153" i="8"/>
  <c r="E154" i="8"/>
  <c r="E155" i="8"/>
  <c r="E156" i="8"/>
  <c r="E107" i="8"/>
  <c r="E108" i="8"/>
  <c r="E109" i="8"/>
  <c r="E49" i="8"/>
  <c r="E50" i="8"/>
  <c r="E51" i="8"/>
  <c r="E52" i="8"/>
  <c r="E53" i="8"/>
  <c r="E55" i="8"/>
  <c r="E25" i="8"/>
  <c r="E26" i="8"/>
  <c r="E27" i="8"/>
  <c r="E28" i="8"/>
  <c r="E29" i="8"/>
  <c r="E30" i="8"/>
  <c r="E31" i="8"/>
  <c r="E32" i="8"/>
  <c r="E19" i="8"/>
  <c r="E21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17" i="8"/>
  <c r="H118" i="8"/>
  <c r="H121" i="8"/>
  <c r="H122" i="8"/>
  <c r="H123" i="8"/>
  <c r="H124" i="8"/>
  <c r="H125" i="8"/>
  <c r="H126" i="8"/>
  <c r="H127" i="8"/>
  <c r="H103" i="8"/>
  <c r="H104" i="8"/>
  <c r="H105" i="8"/>
  <c r="H106" i="8"/>
  <c r="H107" i="8"/>
  <c r="H108" i="8"/>
  <c r="H109" i="8"/>
  <c r="H110" i="8"/>
  <c r="H111" i="8"/>
  <c r="H92" i="8"/>
  <c r="H93" i="8"/>
  <c r="H95" i="8"/>
  <c r="H97" i="8"/>
  <c r="H98" i="8"/>
  <c r="H66" i="8"/>
  <c r="H67" i="8"/>
  <c r="H68" i="8"/>
  <c r="H69" i="8"/>
  <c r="H71" i="8"/>
  <c r="H72" i="8"/>
  <c r="H73" i="8"/>
  <c r="H74" i="8"/>
  <c r="H76" i="8"/>
  <c r="H77" i="8"/>
  <c r="H78" i="8"/>
  <c r="H79" i="8"/>
  <c r="H82" i="8"/>
  <c r="H49" i="8"/>
  <c r="H50" i="8"/>
  <c r="H51" i="8"/>
  <c r="H52" i="8"/>
  <c r="H53" i="8"/>
  <c r="H56" i="8"/>
  <c r="H57" i="8"/>
  <c r="H36" i="8"/>
  <c r="H37" i="8"/>
  <c r="H38" i="8"/>
  <c r="H39" i="8"/>
  <c r="H40" i="8"/>
  <c r="H25" i="8"/>
  <c r="H28" i="8"/>
  <c r="H29" i="8"/>
  <c r="H31" i="8"/>
  <c r="H32" i="8"/>
  <c r="H18" i="8"/>
  <c r="H21" i="8"/>
  <c r="H9" i="8"/>
  <c r="H10" i="8"/>
  <c r="H12" i="8"/>
  <c r="L171" i="8"/>
  <c r="M171" i="8"/>
  <c r="M140" i="8"/>
  <c r="M141" i="8"/>
  <c r="M142" i="8"/>
  <c r="M143" i="8"/>
  <c r="M144" i="8"/>
  <c r="M145" i="8"/>
  <c r="M146" i="8"/>
  <c r="M147" i="8"/>
  <c r="M148" i="8"/>
  <c r="M149" i="8"/>
  <c r="M150" i="8"/>
  <c r="M151" i="8"/>
  <c r="L152" i="8"/>
  <c r="M152" i="8"/>
  <c r="L153" i="8"/>
  <c r="M153" i="8"/>
  <c r="L154" i="8"/>
  <c r="M154" i="8"/>
  <c r="L155" i="8"/>
  <c r="M155" i="8"/>
  <c r="L156" i="8"/>
  <c r="M156" i="8"/>
  <c r="L157" i="8"/>
  <c r="M157" i="8"/>
  <c r="L127" i="8"/>
  <c r="M127" i="8"/>
  <c r="L103" i="8"/>
  <c r="M103" i="8"/>
  <c r="L104" i="8"/>
  <c r="M104" i="8"/>
  <c r="L105" i="8"/>
  <c r="M105" i="8"/>
  <c r="L106" i="8"/>
  <c r="M106" i="8"/>
  <c r="L107" i="8"/>
  <c r="M107" i="8"/>
  <c r="L108" i="8"/>
  <c r="M108" i="8"/>
  <c r="L109" i="8"/>
  <c r="M109" i="8"/>
  <c r="L110" i="8"/>
  <c r="M110" i="8"/>
  <c r="L111" i="8"/>
  <c r="M111" i="8"/>
  <c r="L92" i="8"/>
  <c r="M92" i="8"/>
  <c r="L93" i="8"/>
  <c r="M93" i="8"/>
  <c r="M95" i="8"/>
  <c r="K95" i="8" s="1"/>
  <c r="M97" i="8"/>
  <c r="M98" i="8"/>
  <c r="L99" i="8"/>
  <c r="M99" i="8"/>
  <c r="L66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K79" i="8" s="1"/>
  <c r="M81" i="8"/>
  <c r="M82" i="8"/>
  <c r="M49" i="8"/>
  <c r="M50" i="8"/>
  <c r="K50" i="8" s="1"/>
  <c r="M51" i="8"/>
  <c r="K51" i="8" s="1"/>
  <c r="M52" i="8"/>
  <c r="M53" i="8"/>
  <c r="M55" i="8"/>
  <c r="M56" i="8"/>
  <c r="L57" i="8"/>
  <c r="M57" i="8"/>
  <c r="M36" i="8"/>
  <c r="M37" i="8"/>
  <c r="L38" i="8"/>
  <c r="M38" i="8"/>
  <c r="L39" i="8"/>
  <c r="M39" i="8"/>
  <c r="L40" i="8"/>
  <c r="M40" i="8"/>
  <c r="M25" i="8"/>
  <c r="M26" i="8"/>
  <c r="M27" i="8"/>
  <c r="K27" i="8" s="1"/>
  <c r="M28" i="8"/>
  <c r="K28" i="8" s="1"/>
  <c r="M29" i="8"/>
  <c r="L30" i="8"/>
  <c r="M30" i="8"/>
  <c r="L31" i="8"/>
  <c r="M31" i="8"/>
  <c r="L32" i="8"/>
  <c r="M32" i="8"/>
  <c r="M18" i="8"/>
  <c r="M19" i="8"/>
  <c r="L21" i="8"/>
  <c r="M21" i="8"/>
  <c r="L8" i="8"/>
  <c r="M8" i="8"/>
  <c r="M9" i="8"/>
  <c r="M10" i="8"/>
  <c r="M12" i="8"/>
  <c r="A153" i="8"/>
  <c r="B153" i="8"/>
  <c r="B140" i="8"/>
  <c r="A140" i="8"/>
  <c r="H61" i="6"/>
  <c r="I61" i="6"/>
  <c r="J61" i="6"/>
  <c r="G29" i="5"/>
  <c r="G12" i="5"/>
  <c r="F58" i="1"/>
  <c r="F60" i="1" s="1"/>
  <c r="G11" i="5"/>
  <c r="K55" i="8" l="1"/>
  <c r="K26" i="8"/>
  <c r="K10" i="8"/>
  <c r="K93" i="8"/>
  <c r="K144" i="8"/>
  <c r="K105" i="8"/>
  <c r="K103" i="8"/>
  <c r="K140" i="8"/>
  <c r="K19" i="8"/>
  <c r="K52" i="8"/>
  <c r="K73" i="8"/>
  <c r="K71" i="8"/>
  <c r="K111" i="8"/>
  <c r="K127" i="8"/>
  <c r="K171" i="8"/>
  <c r="K8" i="8"/>
  <c r="K40" i="8"/>
  <c r="K38" i="8"/>
  <c r="K69" i="8"/>
  <c r="K67" i="8"/>
  <c r="K99" i="8"/>
  <c r="K154" i="8"/>
  <c r="K152" i="8"/>
  <c r="K148" i="8"/>
  <c r="K142" i="8"/>
  <c r="K31" i="8"/>
  <c r="K49" i="8"/>
  <c r="K81" i="8"/>
  <c r="K78" i="8"/>
  <c r="K76" i="8"/>
  <c r="K109" i="8"/>
  <c r="K104" i="8"/>
  <c r="K12" i="8"/>
  <c r="K30" i="8"/>
  <c r="K37" i="8"/>
  <c r="K57" i="8"/>
  <c r="K75" i="8"/>
  <c r="K66" i="8"/>
  <c r="K98" i="8"/>
  <c r="K110" i="8"/>
  <c r="K157" i="8"/>
  <c r="K151" i="8"/>
  <c r="K149" i="8"/>
  <c r="K147" i="8"/>
  <c r="K145" i="8"/>
  <c r="K150" i="8"/>
  <c r="K141" i="8"/>
  <c r="K18" i="8"/>
  <c r="K32" i="8"/>
  <c r="K25" i="8"/>
  <c r="K39" i="8"/>
  <c r="K53" i="8"/>
  <c r="K77" i="8"/>
  <c r="K70" i="8"/>
  <c r="K68" i="8"/>
  <c r="K97" i="8"/>
  <c r="K108" i="8"/>
  <c r="K107" i="8"/>
  <c r="K155" i="8"/>
  <c r="K153" i="8"/>
  <c r="K146" i="8"/>
  <c r="K9" i="8"/>
  <c r="K21" i="8"/>
  <c r="K29" i="8"/>
  <c r="K36" i="8"/>
  <c r="K56" i="8"/>
  <c r="K82" i="8"/>
  <c r="K74" i="8"/>
  <c r="K72" i="8"/>
  <c r="K92" i="8"/>
  <c r="K106" i="8"/>
  <c r="K156" i="8"/>
  <c r="K143" i="8"/>
  <c r="B31" i="8"/>
  <c r="A31" i="8"/>
  <c r="B30" i="8"/>
  <c r="A30" i="8"/>
  <c r="B18" i="8"/>
  <c r="A18" i="8"/>
  <c r="F49" i="5" l="1"/>
  <c r="E49" i="5" s="1"/>
  <c r="F12" i="5"/>
  <c r="F33" i="5"/>
  <c r="F15" i="5"/>
  <c r="F8" i="5"/>
  <c r="F9" i="5"/>
  <c r="F10" i="5"/>
  <c r="F7" i="5"/>
  <c r="D35" i="1" l="1"/>
  <c r="AA18" i="10" l="1"/>
  <c r="AB18" i="10"/>
  <c r="AA19" i="10"/>
  <c r="AB19" i="10"/>
  <c r="AA20" i="10"/>
  <c r="AB20" i="10"/>
  <c r="AA21" i="10"/>
  <c r="AB21" i="10"/>
  <c r="AA22" i="10"/>
  <c r="AB22" i="10"/>
  <c r="AA23" i="10"/>
  <c r="AB23" i="10"/>
  <c r="AA24" i="10"/>
  <c r="AB24" i="10"/>
  <c r="AA25" i="10"/>
  <c r="AB25" i="10"/>
  <c r="AA26" i="10"/>
  <c r="AB26" i="10"/>
  <c r="AA27" i="10"/>
  <c r="AB27" i="10"/>
  <c r="AA28" i="10"/>
  <c r="AB28" i="10"/>
  <c r="AA29" i="10"/>
  <c r="AB29" i="10"/>
  <c r="AA30" i="10"/>
  <c r="AB30" i="10"/>
  <c r="AA31" i="10"/>
  <c r="AB31" i="10"/>
  <c r="AA32" i="10"/>
  <c r="AB32" i="10"/>
  <c r="AA33" i="10"/>
  <c r="AB33" i="10"/>
  <c r="AA34" i="10"/>
  <c r="AB34" i="10"/>
  <c r="AA35" i="10"/>
  <c r="AB35" i="10"/>
  <c r="AA36" i="10"/>
  <c r="AB36" i="10"/>
  <c r="AA37" i="10"/>
  <c r="AB37" i="10"/>
  <c r="AA38" i="10"/>
  <c r="AB38" i="10"/>
  <c r="Z19" i="10"/>
  <c r="Z20" i="10"/>
  <c r="Z21" i="10"/>
  <c r="Z22" i="10"/>
  <c r="Z23" i="10"/>
  <c r="Z24" i="10"/>
  <c r="Z25" i="10"/>
  <c r="Z26" i="10"/>
  <c r="Z27" i="10"/>
  <c r="Z28" i="10"/>
  <c r="Z29" i="10"/>
  <c r="Z30" i="10"/>
  <c r="Z31" i="10"/>
  <c r="Z32" i="10"/>
  <c r="Z33" i="10"/>
  <c r="Z34" i="10"/>
  <c r="Z35" i="10"/>
  <c r="Z36" i="10"/>
  <c r="Z37" i="10"/>
  <c r="Z38" i="10"/>
  <c r="Z18" i="10"/>
  <c r="X39" i="10"/>
  <c r="Y39" i="10"/>
  <c r="W39" i="10"/>
  <c r="N2" i="10"/>
  <c r="M114" i="8" l="1"/>
  <c r="L114" i="8"/>
  <c r="M102" i="8"/>
  <c r="L102" i="8"/>
  <c r="M91" i="8"/>
  <c r="L91" i="8"/>
  <c r="M88" i="8"/>
  <c r="L88" i="8"/>
  <c r="M87" i="8"/>
  <c r="L87" i="8"/>
  <c r="M86" i="8"/>
  <c r="L86" i="8"/>
  <c r="M85" i="8"/>
  <c r="L85" i="8"/>
  <c r="M65" i="8"/>
  <c r="L65" i="8"/>
  <c r="M62" i="8"/>
  <c r="L62" i="8"/>
  <c r="M61" i="8"/>
  <c r="L61" i="8"/>
  <c r="M60" i="8"/>
  <c r="L60" i="8"/>
  <c r="M48" i="8"/>
  <c r="L48" i="8"/>
  <c r="M35" i="8"/>
  <c r="L35" i="8"/>
  <c r="M24" i="8"/>
  <c r="L24" i="8"/>
  <c r="M17" i="8"/>
  <c r="E117" i="8"/>
  <c r="E43" i="8"/>
  <c r="E44" i="8" s="1"/>
  <c r="C13" i="7" s="1"/>
  <c r="H48" i="8"/>
  <c r="H62" i="8"/>
  <c r="H61" i="8"/>
  <c r="H60" i="8"/>
  <c r="H65" i="8"/>
  <c r="H91" i="8"/>
  <c r="F44" i="8"/>
  <c r="D13" i="7" s="1"/>
  <c r="G44" i="8"/>
  <c r="E13" i="7" s="1"/>
  <c r="I44" i="8"/>
  <c r="J44" i="8"/>
  <c r="B43" i="8"/>
  <c r="B40" i="8"/>
  <c r="B39" i="8"/>
  <c r="B38" i="8"/>
  <c r="B37" i="8"/>
  <c r="B36" i="8"/>
  <c r="M43" i="8"/>
  <c r="M44" i="8" s="1"/>
  <c r="K13" i="7" s="1"/>
  <c r="L43" i="8"/>
  <c r="L44" i="8" s="1"/>
  <c r="J13" i="7" s="1"/>
  <c r="H43" i="8"/>
  <c r="H44" i="8" s="1"/>
  <c r="E8" i="8"/>
  <c r="E9" i="8"/>
  <c r="B117" i="8"/>
  <c r="A117" i="8"/>
  <c r="M86" i="6"/>
  <c r="L86" i="6"/>
  <c r="E86" i="6"/>
  <c r="K86" i="8" l="1"/>
  <c r="K60" i="8"/>
  <c r="K88" i="8"/>
  <c r="K91" i="8"/>
  <c r="K87" i="8"/>
  <c r="K48" i="8"/>
  <c r="K86" i="6"/>
  <c r="K114" i="8"/>
  <c r="K35" i="8"/>
  <c r="K61" i="8"/>
  <c r="K65" i="8"/>
  <c r="K17" i="8"/>
  <c r="K85" i="8"/>
  <c r="K24" i="8"/>
  <c r="K62" i="8"/>
  <c r="K102" i="8"/>
  <c r="K43" i="8"/>
  <c r="K44" i="8" s="1"/>
  <c r="I13" i="7" s="1"/>
  <c r="H115" i="8"/>
  <c r="E115" i="8"/>
  <c r="B115" i="8"/>
  <c r="A115" i="8"/>
  <c r="I63" i="8"/>
  <c r="J63" i="8"/>
  <c r="H63" i="8"/>
  <c r="M28" i="6" l="1"/>
  <c r="L28" i="6"/>
  <c r="E28" i="6"/>
  <c r="D50" i="2"/>
  <c r="D18" i="2" s="1"/>
  <c r="C51" i="2"/>
  <c r="D46" i="2"/>
  <c r="C46" i="2"/>
  <c r="C34" i="2"/>
  <c r="C30" i="2"/>
  <c r="K28" i="6" l="1"/>
  <c r="D18" i="1"/>
  <c r="G48" i="5"/>
  <c r="G50" i="5"/>
  <c r="G51" i="5"/>
  <c r="G52" i="5"/>
  <c r="G47" i="5"/>
  <c r="G46" i="5"/>
  <c r="F53" i="5"/>
  <c r="F50" i="5"/>
  <c r="F48" i="5"/>
  <c r="G31" i="5"/>
  <c r="F31" i="5"/>
  <c r="E30" i="5"/>
  <c r="N8" i="10" l="1"/>
  <c r="N14" i="10"/>
  <c r="N12" i="10"/>
  <c r="N6" i="10"/>
  <c r="N7" i="10"/>
  <c r="N11" i="10"/>
  <c r="N4" i="10"/>
  <c r="N3" i="10"/>
  <c r="N10" i="10"/>
  <c r="J196" i="8" l="1"/>
  <c r="H29" i="7" s="1"/>
  <c r="I196" i="8"/>
  <c r="G29" i="7" s="1"/>
  <c r="G196" i="8"/>
  <c r="E29" i="7" s="1"/>
  <c r="F196" i="8"/>
  <c r="D29" i="7" s="1"/>
  <c r="M195" i="8"/>
  <c r="M196" i="8" s="1"/>
  <c r="K29" i="7" s="1"/>
  <c r="L195" i="8"/>
  <c r="L196" i="8" s="1"/>
  <c r="J29" i="7" s="1"/>
  <c r="H196" i="8"/>
  <c r="F29" i="7" s="1"/>
  <c r="E195" i="8"/>
  <c r="E196" i="8" s="1"/>
  <c r="C29" i="7" s="1"/>
  <c r="B195" i="8"/>
  <c r="A195" i="8"/>
  <c r="J193" i="8"/>
  <c r="H28" i="7" s="1"/>
  <c r="I193" i="8"/>
  <c r="G28" i="7" s="1"/>
  <c r="G193" i="8"/>
  <c r="E28" i="7" s="1"/>
  <c r="F193" i="8"/>
  <c r="D28" i="7" s="1"/>
  <c r="M192" i="8"/>
  <c r="L192" i="8"/>
  <c r="E192" i="8"/>
  <c r="B192" i="8"/>
  <c r="A192" i="8"/>
  <c r="M191" i="8"/>
  <c r="L191" i="8"/>
  <c r="B191" i="8"/>
  <c r="A191" i="8"/>
  <c r="M190" i="8"/>
  <c r="B190" i="8"/>
  <c r="A190" i="8"/>
  <c r="M189" i="8"/>
  <c r="L189" i="8"/>
  <c r="H189" i="8"/>
  <c r="H193" i="8" s="1"/>
  <c r="F28" i="7" s="1"/>
  <c r="E189" i="8"/>
  <c r="B189" i="8"/>
  <c r="A189" i="8"/>
  <c r="J187" i="8"/>
  <c r="H27" i="7" s="1"/>
  <c r="I187" i="8"/>
  <c r="G27" i="7" s="1"/>
  <c r="G187" i="8"/>
  <c r="E27" i="7" s="1"/>
  <c r="F187" i="8"/>
  <c r="D27" i="7" s="1"/>
  <c r="M186" i="8"/>
  <c r="L186" i="8"/>
  <c r="H186" i="8"/>
  <c r="E186" i="8"/>
  <c r="B186" i="8"/>
  <c r="A186" i="8"/>
  <c r="M185" i="8"/>
  <c r="L185" i="8"/>
  <c r="H185" i="8"/>
  <c r="E185" i="8"/>
  <c r="B185" i="8"/>
  <c r="A185" i="8"/>
  <c r="J183" i="8"/>
  <c r="H26" i="7" s="1"/>
  <c r="I183" i="8"/>
  <c r="G26" i="7" s="1"/>
  <c r="G183" i="8"/>
  <c r="E26" i="7" s="1"/>
  <c r="F183" i="8"/>
  <c r="M182" i="8"/>
  <c r="L182" i="8"/>
  <c r="H182" i="8"/>
  <c r="H183" i="8" s="1"/>
  <c r="F26" i="7" s="1"/>
  <c r="E182" i="8"/>
  <c r="B182" i="8"/>
  <c r="A182" i="8"/>
  <c r="M181" i="8"/>
  <c r="L181" i="8"/>
  <c r="E181" i="8"/>
  <c r="B181" i="8"/>
  <c r="A181" i="8"/>
  <c r="J177" i="8"/>
  <c r="H25" i="7" s="1"/>
  <c r="I177" i="8"/>
  <c r="G25" i="7" s="1"/>
  <c r="G177" i="8"/>
  <c r="E25" i="7" s="1"/>
  <c r="F177" i="8"/>
  <c r="D25" i="7" s="1"/>
  <c r="M176" i="8"/>
  <c r="H176" i="8"/>
  <c r="E176" i="8"/>
  <c r="B176" i="8"/>
  <c r="A176" i="8"/>
  <c r="M175" i="8"/>
  <c r="H175" i="8"/>
  <c r="E175" i="8"/>
  <c r="B175" i="8"/>
  <c r="A175" i="8"/>
  <c r="M174" i="8"/>
  <c r="L174" i="8"/>
  <c r="H174" i="8"/>
  <c r="E174" i="8"/>
  <c r="B174" i="8"/>
  <c r="A174" i="8"/>
  <c r="J172" i="8"/>
  <c r="I172" i="8"/>
  <c r="G24" i="7" s="1"/>
  <c r="G172" i="8"/>
  <c r="F172" i="8"/>
  <c r="D24" i="7" s="1"/>
  <c r="H171" i="8"/>
  <c r="E171" i="8"/>
  <c r="B171" i="8"/>
  <c r="A171" i="8"/>
  <c r="M170" i="8"/>
  <c r="L170" i="8"/>
  <c r="H170" i="8"/>
  <c r="E170" i="8"/>
  <c r="B170" i="8"/>
  <c r="A170" i="8"/>
  <c r="J168" i="8"/>
  <c r="H23" i="7" s="1"/>
  <c r="I168" i="8"/>
  <c r="G23" i="7" s="1"/>
  <c r="G168" i="8"/>
  <c r="E23" i="7" s="1"/>
  <c r="F168" i="8"/>
  <c r="M167" i="8"/>
  <c r="L167" i="8"/>
  <c r="H167" i="8"/>
  <c r="E167" i="8"/>
  <c r="B167" i="8"/>
  <c r="A167" i="8"/>
  <c r="M166" i="8"/>
  <c r="H166" i="8"/>
  <c r="E166" i="8"/>
  <c r="B166" i="8"/>
  <c r="A166" i="8"/>
  <c r="K165" i="8"/>
  <c r="H165" i="8"/>
  <c r="E165" i="8"/>
  <c r="B165" i="8"/>
  <c r="A165" i="8"/>
  <c r="K164" i="8"/>
  <c r="H164" i="8"/>
  <c r="E164" i="8"/>
  <c r="B164" i="8"/>
  <c r="A164" i="8"/>
  <c r="H162" i="8"/>
  <c r="E162" i="8"/>
  <c r="B162" i="8"/>
  <c r="A162" i="8"/>
  <c r="J158" i="8"/>
  <c r="J160" i="8" s="1"/>
  <c r="I158" i="8"/>
  <c r="G158" i="8"/>
  <c r="F158" i="8"/>
  <c r="E157" i="8"/>
  <c r="B157" i="8"/>
  <c r="A157" i="8"/>
  <c r="B156" i="8"/>
  <c r="A156" i="8"/>
  <c r="B155" i="8"/>
  <c r="A155" i="8"/>
  <c r="B154" i="8"/>
  <c r="A154" i="8"/>
  <c r="B152" i="8"/>
  <c r="A152" i="8"/>
  <c r="B151" i="8"/>
  <c r="A151" i="8"/>
  <c r="B150" i="8"/>
  <c r="A150" i="8"/>
  <c r="B149" i="8"/>
  <c r="A149" i="8"/>
  <c r="B148" i="8"/>
  <c r="A148" i="8"/>
  <c r="B147" i="8"/>
  <c r="A147" i="8"/>
  <c r="B146" i="8"/>
  <c r="A146" i="8"/>
  <c r="B145" i="8"/>
  <c r="A145" i="8"/>
  <c r="H144" i="8"/>
  <c r="B144" i="8"/>
  <c r="A144" i="8"/>
  <c r="B143" i="8"/>
  <c r="A143" i="8"/>
  <c r="H142" i="8"/>
  <c r="B142" i="8"/>
  <c r="A142" i="8"/>
  <c r="B141" i="8"/>
  <c r="A141" i="8"/>
  <c r="M138" i="8"/>
  <c r="E138" i="8"/>
  <c r="B138" i="8"/>
  <c r="A138" i="8"/>
  <c r="J134" i="8"/>
  <c r="H21" i="7" s="1"/>
  <c r="I134" i="8"/>
  <c r="G21" i="7" s="1"/>
  <c r="G134" i="8"/>
  <c r="E21" i="7" s="1"/>
  <c r="F134" i="8"/>
  <c r="D21" i="7" s="1"/>
  <c r="M134" i="8"/>
  <c r="K21" i="7" s="1"/>
  <c r="L134" i="8"/>
  <c r="J21" i="7" s="1"/>
  <c r="H133" i="8"/>
  <c r="H134" i="8" s="1"/>
  <c r="F21" i="7" s="1"/>
  <c r="E133" i="8"/>
  <c r="E134" i="8" s="1"/>
  <c r="C21" i="7" s="1"/>
  <c r="B133" i="8"/>
  <c r="A133" i="8"/>
  <c r="J131" i="8"/>
  <c r="I131" i="8"/>
  <c r="G131" i="8"/>
  <c r="F131" i="8"/>
  <c r="L131" i="8"/>
  <c r="H130" i="8"/>
  <c r="H131" i="8" s="1"/>
  <c r="E130" i="8"/>
  <c r="E131" i="8" s="1"/>
  <c r="B130" i="8"/>
  <c r="A130" i="8"/>
  <c r="J128" i="8"/>
  <c r="I128" i="8"/>
  <c r="G128" i="8"/>
  <c r="F128" i="8"/>
  <c r="D19" i="7" s="1"/>
  <c r="E127" i="8"/>
  <c r="B127" i="8"/>
  <c r="A127" i="8"/>
  <c r="E126" i="8"/>
  <c r="B126" i="8"/>
  <c r="A126" i="8"/>
  <c r="E125" i="8"/>
  <c r="B125" i="8"/>
  <c r="A125" i="8"/>
  <c r="E124" i="8"/>
  <c r="B124" i="8"/>
  <c r="A124" i="8"/>
  <c r="E123" i="8"/>
  <c r="B123" i="8"/>
  <c r="A123" i="8"/>
  <c r="E122" i="8"/>
  <c r="B122" i="8"/>
  <c r="A122" i="8"/>
  <c r="E121" i="8"/>
  <c r="B121" i="8"/>
  <c r="A121" i="8"/>
  <c r="E120" i="8"/>
  <c r="B120" i="8"/>
  <c r="A120" i="8"/>
  <c r="E119" i="8"/>
  <c r="B119" i="8"/>
  <c r="A119" i="8"/>
  <c r="E118" i="8"/>
  <c r="B118" i="8"/>
  <c r="A118" i="8"/>
  <c r="H116" i="8"/>
  <c r="E116" i="8"/>
  <c r="B116" i="8"/>
  <c r="A116" i="8"/>
  <c r="H114" i="8"/>
  <c r="E114" i="8"/>
  <c r="B114" i="8"/>
  <c r="A114" i="8"/>
  <c r="J112" i="8"/>
  <c r="H18" i="7" s="1"/>
  <c r="I112" i="8"/>
  <c r="G18" i="7" s="1"/>
  <c r="G112" i="8"/>
  <c r="E18" i="7" s="1"/>
  <c r="F112" i="8"/>
  <c r="D18" i="7" s="1"/>
  <c r="E111" i="8"/>
  <c r="B111" i="8"/>
  <c r="A111" i="8"/>
  <c r="E110" i="8"/>
  <c r="B110" i="8"/>
  <c r="A110" i="8"/>
  <c r="B109" i="8"/>
  <c r="A109" i="8"/>
  <c r="B108" i="8"/>
  <c r="A108" i="8"/>
  <c r="B107" i="8"/>
  <c r="A107" i="8"/>
  <c r="E106" i="8"/>
  <c r="B106" i="8"/>
  <c r="A106" i="8"/>
  <c r="E105" i="8"/>
  <c r="B105" i="8"/>
  <c r="A105" i="8"/>
  <c r="E104" i="8"/>
  <c r="B104" i="8"/>
  <c r="A104" i="8"/>
  <c r="E103" i="8"/>
  <c r="B103" i="8"/>
  <c r="A103" i="8"/>
  <c r="H102" i="8"/>
  <c r="E102" i="8"/>
  <c r="B102" i="8"/>
  <c r="A102" i="8"/>
  <c r="J100" i="8"/>
  <c r="H17" i="7" s="1"/>
  <c r="I100" i="8"/>
  <c r="G100" i="8"/>
  <c r="E17" i="7" s="1"/>
  <c r="F100" i="8"/>
  <c r="D17" i="7" s="1"/>
  <c r="H99" i="8"/>
  <c r="E99" i="8"/>
  <c r="B99" i="8"/>
  <c r="A99" i="8"/>
  <c r="E98" i="8"/>
  <c r="B98" i="8"/>
  <c r="A98" i="8"/>
  <c r="E97" i="8"/>
  <c r="B97" i="8"/>
  <c r="A97" i="8"/>
  <c r="B95" i="8"/>
  <c r="A95" i="8"/>
  <c r="E93" i="8"/>
  <c r="B93" i="8"/>
  <c r="A93" i="8"/>
  <c r="E92" i="8"/>
  <c r="B92" i="8"/>
  <c r="A92" i="8"/>
  <c r="E91" i="8"/>
  <c r="B91" i="8"/>
  <c r="A91" i="8"/>
  <c r="J89" i="8"/>
  <c r="H16" i="7" s="1"/>
  <c r="I89" i="8"/>
  <c r="G16" i="7" s="1"/>
  <c r="G89" i="8"/>
  <c r="E16" i="7" s="1"/>
  <c r="F89" i="8"/>
  <c r="D16" i="7" s="1"/>
  <c r="H88" i="8"/>
  <c r="E88" i="8"/>
  <c r="B88" i="8"/>
  <c r="A88" i="8"/>
  <c r="H87" i="8"/>
  <c r="E87" i="8"/>
  <c r="B87" i="8"/>
  <c r="A87" i="8"/>
  <c r="H86" i="8"/>
  <c r="E86" i="8"/>
  <c r="B86" i="8"/>
  <c r="A86" i="8"/>
  <c r="H85" i="8"/>
  <c r="E85" i="8"/>
  <c r="H15" i="7"/>
  <c r="I83" i="8"/>
  <c r="G15" i="7" s="1"/>
  <c r="G83" i="8"/>
  <c r="E15" i="7" s="1"/>
  <c r="D15" i="7"/>
  <c r="E82" i="8"/>
  <c r="B82" i="8"/>
  <c r="A82" i="8"/>
  <c r="E81" i="8"/>
  <c r="B81" i="8"/>
  <c r="A81" i="8"/>
  <c r="E79" i="8"/>
  <c r="B79" i="8"/>
  <c r="A79" i="8"/>
  <c r="E78" i="8"/>
  <c r="B78" i="8"/>
  <c r="A78" i="8"/>
  <c r="E77" i="8"/>
  <c r="B77" i="8"/>
  <c r="A77" i="8"/>
  <c r="E76" i="8"/>
  <c r="B76" i="8"/>
  <c r="A76" i="8"/>
  <c r="E75" i="8"/>
  <c r="B75" i="8"/>
  <c r="A75" i="8"/>
  <c r="E74" i="8"/>
  <c r="B74" i="8"/>
  <c r="A74" i="8"/>
  <c r="E73" i="8"/>
  <c r="B73" i="8"/>
  <c r="A73" i="8"/>
  <c r="E72" i="8"/>
  <c r="B72" i="8"/>
  <c r="A72" i="8"/>
  <c r="E71" i="8"/>
  <c r="B71" i="8"/>
  <c r="A71" i="8"/>
  <c r="E70" i="8"/>
  <c r="B70" i="8"/>
  <c r="A70" i="8"/>
  <c r="E69" i="8"/>
  <c r="B69" i="8"/>
  <c r="A69" i="8"/>
  <c r="E68" i="8"/>
  <c r="B68" i="8"/>
  <c r="A68" i="8"/>
  <c r="E67" i="8"/>
  <c r="B67" i="8"/>
  <c r="A67" i="8"/>
  <c r="E66" i="8"/>
  <c r="B66" i="8"/>
  <c r="A66" i="8"/>
  <c r="E65" i="8"/>
  <c r="B65" i="8"/>
  <c r="A65" i="8"/>
  <c r="G63" i="8"/>
  <c r="F63" i="8"/>
  <c r="E62" i="8"/>
  <c r="A62" i="8"/>
  <c r="E61" i="8"/>
  <c r="A61" i="8"/>
  <c r="E60" i="8"/>
  <c r="A60" i="8"/>
  <c r="J58" i="8"/>
  <c r="I58" i="8"/>
  <c r="G14" i="7" s="1"/>
  <c r="G58" i="8"/>
  <c r="F58" i="8"/>
  <c r="E57" i="8"/>
  <c r="B57" i="8"/>
  <c r="A57" i="8"/>
  <c r="E56" i="8"/>
  <c r="B49" i="8"/>
  <c r="A49" i="8"/>
  <c r="E48" i="8"/>
  <c r="J41" i="8"/>
  <c r="H12" i="7" s="1"/>
  <c r="I41" i="8"/>
  <c r="G12" i="7" s="1"/>
  <c r="G41" i="8"/>
  <c r="F41" i="8"/>
  <c r="D12" i="7" s="1"/>
  <c r="A39" i="8"/>
  <c r="A36" i="8"/>
  <c r="H35" i="8"/>
  <c r="E35" i="8"/>
  <c r="B35" i="8"/>
  <c r="A35" i="8"/>
  <c r="J33" i="8"/>
  <c r="I33" i="8"/>
  <c r="G11" i="7" s="1"/>
  <c r="G33" i="8"/>
  <c r="E11" i="7" s="1"/>
  <c r="F33" i="8"/>
  <c r="D11" i="7" s="1"/>
  <c r="B29" i="8"/>
  <c r="A29" i="8"/>
  <c r="B28" i="8"/>
  <c r="A28" i="8"/>
  <c r="B27" i="8"/>
  <c r="A27" i="8"/>
  <c r="H24" i="8"/>
  <c r="E24" i="8"/>
  <c r="B24" i="8"/>
  <c r="A24" i="8"/>
  <c r="J22" i="8"/>
  <c r="I22" i="8"/>
  <c r="G22" i="8"/>
  <c r="F22" i="8"/>
  <c r="B21" i="8"/>
  <c r="A21" i="8"/>
  <c r="B19" i="8"/>
  <c r="A19" i="8"/>
  <c r="H17" i="8"/>
  <c r="E17" i="8"/>
  <c r="B17" i="8"/>
  <c r="A17" i="8"/>
  <c r="H9" i="7"/>
  <c r="I13" i="8"/>
  <c r="G13" i="8"/>
  <c r="F13" i="8"/>
  <c r="F15" i="8" s="1"/>
  <c r="E12" i="8"/>
  <c r="B12" i="8"/>
  <c r="A12" i="8"/>
  <c r="E10" i="8"/>
  <c r="B10" i="8"/>
  <c r="A10" i="8"/>
  <c r="B9" i="8"/>
  <c r="A9" i="8"/>
  <c r="H8" i="8"/>
  <c r="B8" i="8"/>
  <c r="A8" i="8"/>
  <c r="M7" i="8"/>
  <c r="L7" i="8"/>
  <c r="H7" i="8"/>
  <c r="E7" i="8"/>
  <c r="B7" i="8"/>
  <c r="A7" i="8"/>
  <c r="M30" i="7"/>
  <c r="H20" i="7"/>
  <c r="G20" i="7"/>
  <c r="E20" i="7"/>
  <c r="D20" i="7"/>
  <c r="G113" i="6"/>
  <c r="E31" i="4" s="1"/>
  <c r="F113" i="6"/>
  <c r="D31" i="4" s="1"/>
  <c r="M112" i="6"/>
  <c r="M113" i="6" s="1"/>
  <c r="L112" i="6"/>
  <c r="L113" i="6" s="1"/>
  <c r="E112" i="6"/>
  <c r="E113" i="6" s="1"/>
  <c r="C31" i="4" s="1"/>
  <c r="F110" i="6"/>
  <c r="D30" i="4" s="1"/>
  <c r="M109" i="6"/>
  <c r="L109" i="6"/>
  <c r="E109" i="6"/>
  <c r="E110" i="6" s="1"/>
  <c r="C30" i="4" s="1"/>
  <c r="J107" i="6"/>
  <c r="J115" i="6" s="1"/>
  <c r="I107" i="6"/>
  <c r="G107" i="6"/>
  <c r="E29" i="4" s="1"/>
  <c r="F107" i="6"/>
  <c r="D29" i="4" s="1"/>
  <c r="M106" i="6"/>
  <c r="M107" i="6" s="1"/>
  <c r="L106" i="6"/>
  <c r="L107" i="6" s="1"/>
  <c r="H106" i="6"/>
  <c r="E106" i="6"/>
  <c r="E107" i="6" s="1"/>
  <c r="J104" i="6"/>
  <c r="G102" i="6"/>
  <c r="E28" i="4" s="1"/>
  <c r="F102" i="6"/>
  <c r="M101" i="6"/>
  <c r="M102" i="6" s="1"/>
  <c r="L101" i="6"/>
  <c r="L102" i="6" s="1"/>
  <c r="E101" i="6"/>
  <c r="E102" i="6" s="1"/>
  <c r="C28" i="4" s="1"/>
  <c r="I99" i="6"/>
  <c r="I104" i="6" s="1"/>
  <c r="G99" i="6"/>
  <c r="E27" i="4" s="1"/>
  <c r="F99" i="6"/>
  <c r="D27" i="4" s="1"/>
  <c r="M98" i="6"/>
  <c r="M99" i="6" s="1"/>
  <c r="L98" i="6"/>
  <c r="L99" i="6" s="1"/>
  <c r="H98" i="6"/>
  <c r="E98" i="6"/>
  <c r="E99" i="6" s="1"/>
  <c r="J94" i="6"/>
  <c r="J96" i="6" s="1"/>
  <c r="I94" i="6"/>
  <c r="I96" i="6" s="1"/>
  <c r="G94" i="6"/>
  <c r="G96" i="6" s="1"/>
  <c r="F94" i="6"/>
  <c r="D26" i="4" s="1"/>
  <c r="M93" i="6"/>
  <c r="L93" i="6"/>
  <c r="E93" i="6"/>
  <c r="M91" i="6"/>
  <c r="L91" i="6"/>
  <c r="E91" i="6"/>
  <c r="M90" i="6"/>
  <c r="L90" i="6"/>
  <c r="K90" i="6" s="1"/>
  <c r="E90" i="6"/>
  <c r="M89" i="6"/>
  <c r="L89" i="6"/>
  <c r="E89" i="6"/>
  <c r="M88" i="6"/>
  <c r="L88" i="6"/>
  <c r="H88" i="6"/>
  <c r="H94" i="6" s="1"/>
  <c r="E88" i="6"/>
  <c r="M87" i="6"/>
  <c r="L87" i="6"/>
  <c r="E87" i="6"/>
  <c r="G82" i="6"/>
  <c r="E25" i="4" s="1"/>
  <c r="F82" i="6"/>
  <c r="D25" i="4" s="1"/>
  <c r="M81" i="6"/>
  <c r="L81" i="6"/>
  <c r="E81" i="6"/>
  <c r="M80" i="6"/>
  <c r="L80" i="6"/>
  <c r="E80" i="6"/>
  <c r="M79" i="6"/>
  <c r="L79" i="6"/>
  <c r="E79" i="6"/>
  <c r="M78" i="6"/>
  <c r="L78" i="6"/>
  <c r="E78" i="6"/>
  <c r="J76" i="6"/>
  <c r="I76" i="6"/>
  <c r="G76" i="6"/>
  <c r="E24" i="4" s="1"/>
  <c r="F76" i="6"/>
  <c r="D24" i="4" s="1"/>
  <c r="M75" i="6"/>
  <c r="L75" i="6"/>
  <c r="E75" i="6"/>
  <c r="M74" i="6"/>
  <c r="L74" i="6"/>
  <c r="H74" i="6"/>
  <c r="E74" i="6"/>
  <c r="M71" i="6"/>
  <c r="L71" i="6"/>
  <c r="E71" i="6"/>
  <c r="M70" i="6"/>
  <c r="L70" i="6"/>
  <c r="E70" i="6"/>
  <c r="M69" i="6"/>
  <c r="L69" i="6"/>
  <c r="K69" i="6" s="1"/>
  <c r="E69" i="6"/>
  <c r="M68" i="6"/>
  <c r="L68" i="6"/>
  <c r="H68" i="6"/>
  <c r="E68" i="6"/>
  <c r="M67" i="6"/>
  <c r="L67" i="6"/>
  <c r="H67" i="6"/>
  <c r="E67" i="6"/>
  <c r="J65" i="6"/>
  <c r="I65" i="6"/>
  <c r="H65" i="6"/>
  <c r="G65" i="6"/>
  <c r="E23" i="4" s="1"/>
  <c r="F65" i="6"/>
  <c r="D23" i="4" s="1"/>
  <c r="M64" i="6"/>
  <c r="L64" i="6"/>
  <c r="E64" i="6"/>
  <c r="M63" i="6"/>
  <c r="L63" i="6"/>
  <c r="E63" i="6"/>
  <c r="G61" i="6"/>
  <c r="E22" i="4" s="1"/>
  <c r="F61" i="6"/>
  <c r="D22" i="4" s="1"/>
  <c r="M60" i="6"/>
  <c r="L60" i="6"/>
  <c r="E60" i="6"/>
  <c r="M59" i="6"/>
  <c r="L59" i="6"/>
  <c r="E59" i="6"/>
  <c r="M58" i="6"/>
  <c r="L58" i="6"/>
  <c r="E58" i="6"/>
  <c r="J56" i="6"/>
  <c r="H56" i="6" s="1"/>
  <c r="G56" i="6"/>
  <c r="E21" i="4" s="1"/>
  <c r="F56" i="6"/>
  <c r="D21" i="4" s="1"/>
  <c r="M55" i="6"/>
  <c r="L55" i="6"/>
  <c r="E55" i="6"/>
  <c r="M54" i="6"/>
  <c r="L54" i="6"/>
  <c r="E54" i="6"/>
  <c r="M53" i="6"/>
  <c r="L53" i="6"/>
  <c r="E53" i="6"/>
  <c r="M52" i="6"/>
  <c r="L52" i="6"/>
  <c r="E52" i="6"/>
  <c r="M51" i="6"/>
  <c r="L51" i="6"/>
  <c r="H51" i="6"/>
  <c r="E51" i="6"/>
  <c r="M50" i="6"/>
  <c r="L50" i="6"/>
  <c r="E50" i="6"/>
  <c r="M49" i="6"/>
  <c r="L49" i="6"/>
  <c r="E49" i="6"/>
  <c r="M48" i="6"/>
  <c r="L48" i="6"/>
  <c r="E48" i="6"/>
  <c r="M47" i="6"/>
  <c r="L47" i="6"/>
  <c r="E47" i="6"/>
  <c r="M46" i="6"/>
  <c r="L46" i="6"/>
  <c r="E46" i="6"/>
  <c r="G44" i="6"/>
  <c r="E20" i="4" s="1"/>
  <c r="F44" i="6"/>
  <c r="D20" i="4" s="1"/>
  <c r="M43" i="6"/>
  <c r="L43" i="6"/>
  <c r="E43" i="6"/>
  <c r="M42" i="6"/>
  <c r="L42" i="6"/>
  <c r="E42" i="6"/>
  <c r="M41" i="6"/>
  <c r="L41" i="6"/>
  <c r="E41" i="6"/>
  <c r="M40" i="6"/>
  <c r="L40" i="6"/>
  <c r="E40" i="6"/>
  <c r="J33" i="6"/>
  <c r="J38" i="6" s="1"/>
  <c r="I33" i="6"/>
  <c r="I38" i="6" s="1"/>
  <c r="G33" i="6"/>
  <c r="F33" i="6"/>
  <c r="D18" i="4" s="1"/>
  <c r="M32" i="6"/>
  <c r="M33" i="6" s="1"/>
  <c r="L32" i="6"/>
  <c r="H32" i="6"/>
  <c r="H33" i="6" s="1"/>
  <c r="E32" i="6"/>
  <c r="E33" i="6" s="1"/>
  <c r="C18" i="4" s="1"/>
  <c r="M31" i="6"/>
  <c r="G30" i="6"/>
  <c r="E17" i="4" s="1"/>
  <c r="F30" i="6"/>
  <c r="D17" i="4" s="1"/>
  <c r="M29" i="6"/>
  <c r="M30" i="6" s="1"/>
  <c r="L29" i="6"/>
  <c r="E29" i="6"/>
  <c r="M27" i="6"/>
  <c r="L27" i="6"/>
  <c r="K27" i="6" s="1"/>
  <c r="E27" i="6"/>
  <c r="G25" i="6"/>
  <c r="G38" i="6" s="1"/>
  <c r="F25" i="6"/>
  <c r="M24" i="6"/>
  <c r="L24" i="6"/>
  <c r="E24" i="6"/>
  <c r="M23" i="6"/>
  <c r="L23" i="6"/>
  <c r="E23" i="6"/>
  <c r="M22" i="6"/>
  <c r="L22" i="6"/>
  <c r="E22" i="6"/>
  <c r="M21" i="6"/>
  <c r="L21" i="6"/>
  <c r="E21" i="6"/>
  <c r="M20" i="6"/>
  <c r="L20" i="6"/>
  <c r="E20" i="6"/>
  <c r="G16" i="6"/>
  <c r="F16" i="6"/>
  <c r="F18" i="6" s="1"/>
  <c r="M15" i="6"/>
  <c r="L15" i="6"/>
  <c r="E15" i="6"/>
  <c r="M14" i="6"/>
  <c r="L14" i="6"/>
  <c r="E14" i="6"/>
  <c r="M13" i="6"/>
  <c r="L13" i="6"/>
  <c r="E13" i="6"/>
  <c r="M12" i="6"/>
  <c r="L12" i="6"/>
  <c r="E12" i="6"/>
  <c r="M11" i="6"/>
  <c r="L11" i="6"/>
  <c r="E11" i="6"/>
  <c r="M9" i="6"/>
  <c r="G9" i="6"/>
  <c r="F9" i="6"/>
  <c r="M8" i="6"/>
  <c r="L8" i="6"/>
  <c r="E8" i="6"/>
  <c r="E9" i="6" s="1"/>
  <c r="C14" i="4" s="1"/>
  <c r="E47" i="5"/>
  <c r="F34" i="5"/>
  <c r="E34" i="5" s="1"/>
  <c r="E33" i="5"/>
  <c r="E27" i="5"/>
  <c r="E26" i="5"/>
  <c r="E25" i="5"/>
  <c r="E24" i="5"/>
  <c r="E23" i="5"/>
  <c r="E22" i="5"/>
  <c r="E21" i="5"/>
  <c r="E20" i="5"/>
  <c r="E19" i="5"/>
  <c r="E18" i="5"/>
  <c r="E10" i="5"/>
  <c r="E9" i="5"/>
  <c r="E8" i="5"/>
  <c r="D14" i="4"/>
  <c r="D75" i="1"/>
  <c r="D67" i="1"/>
  <c r="D43" i="1"/>
  <c r="C19" i="2"/>
  <c r="D52" i="2"/>
  <c r="D47" i="2"/>
  <c r="D53" i="2" s="1"/>
  <c r="C47" i="2"/>
  <c r="C35" i="2"/>
  <c r="C31" i="2"/>
  <c r="D20" i="2"/>
  <c r="C18" i="2"/>
  <c r="D14" i="2"/>
  <c r="D15" i="2" s="1"/>
  <c r="C14" i="2"/>
  <c r="F73" i="1"/>
  <c r="F81" i="1" s="1"/>
  <c r="E73" i="1"/>
  <c r="E81" i="1" s="1"/>
  <c r="D72" i="1"/>
  <c r="D71" i="1"/>
  <c r="D70" i="1"/>
  <c r="F64" i="1"/>
  <c r="E64" i="1"/>
  <c r="D62" i="1"/>
  <c r="F61" i="1"/>
  <c r="D59" i="1"/>
  <c r="D58" i="1"/>
  <c r="D54" i="1"/>
  <c r="D53" i="1"/>
  <c r="D52" i="1"/>
  <c r="D51" i="1"/>
  <c r="D50" i="1"/>
  <c r="D49" i="1"/>
  <c r="D48" i="1"/>
  <c r="D47" i="1"/>
  <c r="D46" i="1"/>
  <c r="F40" i="1"/>
  <c r="D36" i="1"/>
  <c r="D34" i="1"/>
  <c r="D33" i="1"/>
  <c r="F30" i="1"/>
  <c r="E30" i="1"/>
  <c r="D29" i="1"/>
  <c r="D28" i="1"/>
  <c r="F27" i="1"/>
  <c r="E27" i="1"/>
  <c r="D26" i="1"/>
  <c r="D25" i="1"/>
  <c r="D24" i="1"/>
  <c r="D23" i="1"/>
  <c r="D22" i="1"/>
  <c r="D21" i="1"/>
  <c r="F20" i="1"/>
  <c r="D19" i="1"/>
  <c r="D17" i="1"/>
  <c r="D16" i="1"/>
  <c r="D15" i="1"/>
  <c r="D14" i="1"/>
  <c r="D13" i="1"/>
  <c r="E12" i="1"/>
  <c r="E20" i="1" s="1"/>
  <c r="D11" i="1"/>
  <c r="D10" i="1"/>
  <c r="D9" i="1"/>
  <c r="D8" i="1"/>
  <c r="D7" i="1"/>
  <c r="D6" i="1"/>
  <c r="G136" i="8" l="1"/>
  <c r="K191" i="8"/>
  <c r="F136" i="8"/>
  <c r="D16" i="4"/>
  <c r="F38" i="6"/>
  <c r="K80" i="6"/>
  <c r="K78" i="6"/>
  <c r="K67" i="6"/>
  <c r="K20" i="6"/>
  <c r="K24" i="6"/>
  <c r="E30" i="6"/>
  <c r="C17" i="4" s="1"/>
  <c r="K43" i="6"/>
  <c r="H107" i="6"/>
  <c r="I46" i="8"/>
  <c r="D30" i="1"/>
  <c r="L65" i="6"/>
  <c r="K64" i="6"/>
  <c r="E104" i="6"/>
  <c r="M115" i="6"/>
  <c r="D15" i="4"/>
  <c r="D32" i="4" s="1"/>
  <c r="D6" i="4" s="1"/>
  <c r="K49" i="6"/>
  <c r="M65" i="6"/>
  <c r="M82" i="6"/>
  <c r="K21" i="6"/>
  <c r="K40" i="6"/>
  <c r="K47" i="6"/>
  <c r="K81" i="6"/>
  <c r="K88" i="6"/>
  <c r="K93" i="6"/>
  <c r="L104" i="6"/>
  <c r="H104" i="6"/>
  <c r="G115" i="6"/>
  <c r="I84" i="6"/>
  <c r="K87" i="6"/>
  <c r="G24" i="4"/>
  <c r="K106" i="6"/>
  <c r="K107" i="6" s="1"/>
  <c r="I115" i="6"/>
  <c r="H115" i="6" s="1"/>
  <c r="C27" i="4"/>
  <c r="K46" i="6"/>
  <c r="K50" i="6"/>
  <c r="K55" i="6"/>
  <c r="K60" i="6"/>
  <c r="K74" i="6"/>
  <c r="K89" i="6"/>
  <c r="K112" i="6"/>
  <c r="K113" i="6" s="1"/>
  <c r="D12" i="1"/>
  <c r="D20" i="1" s="1"/>
  <c r="D73" i="1"/>
  <c r="D81" i="1" s="1"/>
  <c r="H10" i="7"/>
  <c r="J46" i="8"/>
  <c r="D10" i="7"/>
  <c r="F46" i="8"/>
  <c r="K186" i="8"/>
  <c r="G46" i="8"/>
  <c r="E12" i="7"/>
  <c r="M183" i="8"/>
  <c r="K26" i="7" s="1"/>
  <c r="K190" i="8"/>
  <c r="F20" i="7"/>
  <c r="D22" i="7"/>
  <c r="F160" i="8"/>
  <c r="E22" i="7"/>
  <c r="G160" i="8"/>
  <c r="H22" i="7"/>
  <c r="G22" i="7"/>
  <c r="I160" i="8"/>
  <c r="K166" i="8"/>
  <c r="K182" i="8"/>
  <c r="K167" i="8"/>
  <c r="K176" i="8"/>
  <c r="M193" i="8"/>
  <c r="K28" i="7" s="1"/>
  <c r="H187" i="8"/>
  <c r="H198" i="8" s="1"/>
  <c r="E193" i="8"/>
  <c r="C28" i="7" s="1"/>
  <c r="E13" i="8"/>
  <c r="C9" i="7" s="1"/>
  <c r="K185" i="8"/>
  <c r="H14" i="7"/>
  <c r="J136" i="8"/>
  <c r="K101" i="6"/>
  <c r="K102" i="6" s="1"/>
  <c r="K98" i="6"/>
  <c r="K99" i="6" s="1"/>
  <c r="K91" i="6"/>
  <c r="E26" i="4"/>
  <c r="M94" i="6"/>
  <c r="M96" i="6" s="1"/>
  <c r="H96" i="6"/>
  <c r="L44" i="6"/>
  <c r="K54" i="6"/>
  <c r="K53" i="6"/>
  <c r="L61" i="6"/>
  <c r="K59" i="6"/>
  <c r="L82" i="6"/>
  <c r="E94" i="6"/>
  <c r="C26" i="4" s="1"/>
  <c r="K23" i="6"/>
  <c r="K48" i="6"/>
  <c r="K52" i="6"/>
  <c r="E65" i="6"/>
  <c r="C23" i="4" s="1"/>
  <c r="K71" i="6"/>
  <c r="K75" i="6"/>
  <c r="L94" i="6"/>
  <c r="L96" i="6" s="1"/>
  <c r="E82" i="6"/>
  <c r="C25" i="4" s="1"/>
  <c r="K79" i="6"/>
  <c r="K68" i="6"/>
  <c r="M56" i="6"/>
  <c r="K41" i="6"/>
  <c r="K13" i="6"/>
  <c r="F65" i="1"/>
  <c r="F79" i="1" s="1"/>
  <c r="F31" i="1"/>
  <c r="F41" i="1" s="1"/>
  <c r="F78" i="1" s="1"/>
  <c r="C20" i="7"/>
  <c r="G19" i="7"/>
  <c r="I136" i="8"/>
  <c r="D9" i="7"/>
  <c r="L187" i="8"/>
  <c r="J27" i="7" s="1"/>
  <c r="I179" i="8"/>
  <c r="E112" i="8"/>
  <c r="C18" i="7" s="1"/>
  <c r="K181" i="8"/>
  <c r="M58" i="8"/>
  <c r="M63" i="8"/>
  <c r="D14" i="7"/>
  <c r="H89" i="8"/>
  <c r="F16" i="7" s="1"/>
  <c r="K134" i="8"/>
  <c r="I21" i="7" s="1"/>
  <c r="L21" i="7" s="1"/>
  <c r="K174" i="8"/>
  <c r="K195" i="8"/>
  <c r="K196" i="8" s="1"/>
  <c r="I29" i="7" s="1"/>
  <c r="L29" i="7" s="1"/>
  <c r="M158" i="8"/>
  <c r="H172" i="8"/>
  <c r="F24" i="7" s="1"/>
  <c r="K7" i="8"/>
  <c r="G10" i="7"/>
  <c r="E115" i="6"/>
  <c r="C29" i="4"/>
  <c r="F96" i="6"/>
  <c r="K63" i="6"/>
  <c r="K65" i="6" s="1"/>
  <c r="E61" i="6"/>
  <c r="C22" i="4" s="1"/>
  <c r="K51" i="6"/>
  <c r="L56" i="6"/>
  <c r="F84" i="6"/>
  <c r="L30" i="6"/>
  <c r="K29" i="6"/>
  <c r="K30" i="6" s="1"/>
  <c r="K15" i="6"/>
  <c r="E56" i="6"/>
  <c r="C21" i="4" s="1"/>
  <c r="K14" i="6"/>
  <c r="E25" i="6"/>
  <c r="E44" i="6"/>
  <c r="C20" i="4" s="1"/>
  <c r="E16" i="6"/>
  <c r="E18" i="6" s="1"/>
  <c r="G27" i="4"/>
  <c r="H99" i="6"/>
  <c r="F27" i="4" s="1"/>
  <c r="H76" i="6"/>
  <c r="F24" i="4" s="1"/>
  <c r="H38" i="6"/>
  <c r="C20" i="2"/>
  <c r="D27" i="1"/>
  <c r="E31" i="1"/>
  <c r="I15" i="8"/>
  <c r="G9" i="7"/>
  <c r="M131" i="8"/>
  <c r="K20" i="7"/>
  <c r="L172" i="8"/>
  <c r="J24" i="7" s="1"/>
  <c r="G17" i="7"/>
  <c r="H13" i="8"/>
  <c r="E83" i="8"/>
  <c r="C15" i="7" s="1"/>
  <c r="H100" i="8"/>
  <c r="F17" i="7" s="1"/>
  <c r="G179" i="8"/>
  <c r="E24" i="7"/>
  <c r="I198" i="8"/>
  <c r="G15" i="8"/>
  <c r="E9" i="7"/>
  <c r="K175" i="8"/>
  <c r="L193" i="8"/>
  <c r="J28" i="7" s="1"/>
  <c r="K192" i="8"/>
  <c r="E22" i="8"/>
  <c r="L22" i="8"/>
  <c r="E33" i="8"/>
  <c r="C11" i="7" s="1"/>
  <c r="H41" i="8"/>
  <c r="F12" i="7" s="1"/>
  <c r="E14" i="7"/>
  <c r="E63" i="8"/>
  <c r="E100" i="8"/>
  <c r="C17" i="7" s="1"/>
  <c r="H128" i="8"/>
  <c r="E168" i="8"/>
  <c r="C23" i="7" s="1"/>
  <c r="H22" i="8"/>
  <c r="H33" i="8"/>
  <c r="F11" i="7" s="1"/>
  <c r="H168" i="8"/>
  <c r="F23" i="7" s="1"/>
  <c r="M168" i="8"/>
  <c r="K23" i="7" s="1"/>
  <c r="E172" i="8"/>
  <c r="C24" i="7" s="1"/>
  <c r="M177" i="8"/>
  <c r="K25" i="7" s="1"/>
  <c r="H177" i="8"/>
  <c r="F25" i="7" s="1"/>
  <c r="L183" i="8"/>
  <c r="J26" i="7" s="1"/>
  <c r="E187" i="8"/>
  <c r="C27" i="7" s="1"/>
  <c r="M187" i="8"/>
  <c r="K27" i="7" s="1"/>
  <c r="E48" i="5"/>
  <c r="E12" i="5"/>
  <c r="E50" i="5"/>
  <c r="E11" i="5"/>
  <c r="G13" i="5"/>
  <c r="G36" i="5" s="1"/>
  <c r="E5" i="4" s="1"/>
  <c r="E31" i="5"/>
  <c r="E29" i="5"/>
  <c r="K8" i="6"/>
  <c r="K9" i="6" s="1"/>
  <c r="L9" i="6"/>
  <c r="M104" i="6"/>
  <c r="L110" i="6"/>
  <c r="L115" i="6" s="1"/>
  <c r="K109" i="6"/>
  <c r="K110" i="6" s="1"/>
  <c r="M33" i="8"/>
  <c r="K11" i="7" s="1"/>
  <c r="L100" i="8"/>
  <c r="J17" i="7" s="1"/>
  <c r="L128" i="8"/>
  <c r="E19" i="7"/>
  <c r="E15" i="5"/>
  <c r="F16" i="5"/>
  <c r="E16" i="5" s="1"/>
  <c r="G18" i="6"/>
  <c r="E15" i="4"/>
  <c r="L33" i="6"/>
  <c r="K32" i="6"/>
  <c r="K33" i="6" s="1"/>
  <c r="M83" i="8"/>
  <c r="K15" i="7" s="1"/>
  <c r="E7" i="5"/>
  <c r="F13" i="5"/>
  <c r="K11" i="6"/>
  <c r="L16" i="6"/>
  <c r="E16" i="4"/>
  <c r="M61" i="6"/>
  <c r="K58" i="6"/>
  <c r="E58" i="8"/>
  <c r="M112" i="8"/>
  <c r="K18" i="7" s="1"/>
  <c r="F198" i="8"/>
  <c r="D26" i="7"/>
  <c r="G54" i="5"/>
  <c r="G56" i="5" s="1"/>
  <c r="E8" i="4" s="1"/>
  <c r="E14" i="4"/>
  <c r="F104" i="6"/>
  <c r="H11" i="7"/>
  <c r="L13" i="8"/>
  <c r="M22" i="8"/>
  <c r="E10" i="7"/>
  <c r="M41" i="8"/>
  <c r="M100" i="8"/>
  <c r="K17" i="7" s="1"/>
  <c r="L168" i="8"/>
  <c r="M16" i="6"/>
  <c r="G104" i="6"/>
  <c r="L33" i="8"/>
  <c r="J11" i="7" s="1"/>
  <c r="E41" i="8"/>
  <c r="C12" i="7" s="1"/>
  <c r="L89" i="8"/>
  <c r="J16" i="7" s="1"/>
  <c r="H112" i="8"/>
  <c r="F18" i="7" s="1"/>
  <c r="L177" i="8"/>
  <c r="J25" i="7" s="1"/>
  <c r="H24" i="4"/>
  <c r="H32" i="4" s="1"/>
  <c r="M25" i="6"/>
  <c r="L25" i="6"/>
  <c r="M44" i="6"/>
  <c r="J84" i="6"/>
  <c r="J117" i="6" s="1"/>
  <c r="E7" i="4" s="1"/>
  <c r="E76" i="6"/>
  <c r="C24" i="4" s="1"/>
  <c r="M76" i="6"/>
  <c r="G84" i="6"/>
  <c r="H58" i="8"/>
  <c r="F14" i="7" s="1"/>
  <c r="M89" i="8"/>
  <c r="K16" i="7" s="1"/>
  <c r="J20" i="7"/>
  <c r="L158" i="8"/>
  <c r="K138" i="8"/>
  <c r="E158" i="8"/>
  <c r="J179" i="8"/>
  <c r="E183" i="8"/>
  <c r="K12" i="6"/>
  <c r="K22" i="6"/>
  <c r="K42" i="6"/>
  <c r="K70" i="6"/>
  <c r="L76" i="6"/>
  <c r="F115" i="6"/>
  <c r="H24" i="7"/>
  <c r="M13" i="8"/>
  <c r="L41" i="8"/>
  <c r="H83" i="8"/>
  <c r="F15" i="7" s="1"/>
  <c r="H19" i="7"/>
  <c r="F179" i="8"/>
  <c r="D23" i="7"/>
  <c r="M172" i="8"/>
  <c r="K24" i="7" s="1"/>
  <c r="K170" i="8"/>
  <c r="E177" i="8"/>
  <c r="C25" i="7" s="1"/>
  <c r="K189" i="8"/>
  <c r="G198" i="8"/>
  <c r="L58" i="8"/>
  <c r="L63" i="8"/>
  <c r="L83" i="8"/>
  <c r="J15" i="7" s="1"/>
  <c r="E89" i="8"/>
  <c r="C16" i="7" s="1"/>
  <c r="L112" i="8"/>
  <c r="J18" i="7" s="1"/>
  <c r="E128" i="8"/>
  <c r="M128" i="8"/>
  <c r="H158" i="8"/>
  <c r="J198" i="8"/>
  <c r="D21" i="2"/>
  <c r="C36" i="2"/>
  <c r="C52" i="2"/>
  <c r="C53" i="2" s="1"/>
  <c r="C13" i="2"/>
  <c r="C15" i="2" s="1"/>
  <c r="E61" i="1"/>
  <c r="E65" i="1" s="1"/>
  <c r="E79" i="1" s="1"/>
  <c r="D60" i="1"/>
  <c r="D63" i="1"/>
  <c r="D64" i="1" s="1"/>
  <c r="E136" i="8" l="1"/>
  <c r="F9" i="7"/>
  <c r="H15" i="8"/>
  <c r="C16" i="4"/>
  <c r="E38" i="6"/>
  <c r="K82" i="6"/>
  <c r="G32" i="4"/>
  <c r="D7" i="4" s="1"/>
  <c r="K44" i="6"/>
  <c r="H84" i="6"/>
  <c r="H117" i="6" s="1"/>
  <c r="C7" i="4" s="1"/>
  <c r="N7" i="4" s="1"/>
  <c r="K25" i="6"/>
  <c r="K38" i="6" s="1"/>
  <c r="K104" i="6"/>
  <c r="I117" i="6"/>
  <c r="K61" i="6"/>
  <c r="K76" i="6"/>
  <c r="F32" i="4"/>
  <c r="F80" i="1"/>
  <c r="D31" i="1"/>
  <c r="E15" i="8"/>
  <c r="K187" i="8"/>
  <c r="I27" i="7" s="1"/>
  <c r="L27" i="7" s="1"/>
  <c r="K10" i="7"/>
  <c r="M46" i="8"/>
  <c r="J10" i="7"/>
  <c r="L46" i="8"/>
  <c r="C10" i="7"/>
  <c r="E46" i="8"/>
  <c r="F10" i="7"/>
  <c r="H46" i="8"/>
  <c r="K172" i="8"/>
  <c r="I24" i="7" s="1"/>
  <c r="L24" i="7" s="1"/>
  <c r="F22" i="7"/>
  <c r="H160" i="8"/>
  <c r="C22" i="7"/>
  <c r="E160" i="8"/>
  <c r="F27" i="7"/>
  <c r="J22" i="7"/>
  <c r="L160" i="8"/>
  <c r="K22" i="7"/>
  <c r="M160" i="8"/>
  <c r="K183" i="8"/>
  <c r="I26" i="7" s="1"/>
  <c r="L26" i="7" s="1"/>
  <c r="K168" i="8"/>
  <c r="I23" i="7" s="1"/>
  <c r="L23" i="7" s="1"/>
  <c r="K177" i="8"/>
  <c r="I25" i="7" s="1"/>
  <c r="L25" i="7" s="1"/>
  <c r="K94" i="6"/>
  <c r="K96" i="6" s="1"/>
  <c r="E96" i="6"/>
  <c r="K56" i="6"/>
  <c r="G117" i="6"/>
  <c r="E6" i="4" s="1"/>
  <c r="E9" i="4" s="1"/>
  <c r="D61" i="1"/>
  <c r="D65" i="1" s="1"/>
  <c r="D79" i="1" s="1"/>
  <c r="K63" i="8"/>
  <c r="F19" i="7"/>
  <c r="H136" i="8"/>
  <c r="K33" i="8"/>
  <c r="I11" i="7" s="1"/>
  <c r="L11" i="7" s="1"/>
  <c r="K14" i="7"/>
  <c r="K89" i="8"/>
  <c r="I16" i="7" s="1"/>
  <c r="L16" i="7" s="1"/>
  <c r="K83" i="8"/>
  <c r="I15" i="7" s="1"/>
  <c r="L15" i="7" s="1"/>
  <c r="H179" i="8"/>
  <c r="J14" i="7"/>
  <c r="I200" i="8"/>
  <c r="L198" i="8"/>
  <c r="K13" i="8"/>
  <c r="K15" i="8" s="1"/>
  <c r="K193" i="8"/>
  <c r="I28" i="7" s="1"/>
  <c r="L28" i="7" s="1"/>
  <c r="M198" i="8"/>
  <c r="K41" i="8"/>
  <c r="K22" i="8"/>
  <c r="G30" i="7"/>
  <c r="C15" i="4"/>
  <c r="C21" i="2"/>
  <c r="K58" i="8"/>
  <c r="K100" i="8"/>
  <c r="I17" i="7" s="1"/>
  <c r="L17" i="7" s="1"/>
  <c r="C14" i="7"/>
  <c r="E30" i="7"/>
  <c r="D30" i="7"/>
  <c r="E32" i="4"/>
  <c r="K19" i="7"/>
  <c r="M136" i="8"/>
  <c r="L38" i="6"/>
  <c r="K12" i="7"/>
  <c r="M84" i="6"/>
  <c r="L136" i="8"/>
  <c r="J19" i="7"/>
  <c r="C19" i="7"/>
  <c r="M15" i="8"/>
  <c r="K9" i="7"/>
  <c r="E198" i="8"/>
  <c r="C26" i="7"/>
  <c r="K158" i="8"/>
  <c r="K160" i="8" s="1"/>
  <c r="K131" i="8"/>
  <c r="I20" i="7"/>
  <c r="L20" i="7" s="1"/>
  <c r="M38" i="6"/>
  <c r="M18" i="6"/>
  <c r="J9" i="7"/>
  <c r="L15" i="8"/>
  <c r="L18" i="6"/>
  <c r="E84" i="6"/>
  <c r="H30" i="7"/>
  <c r="F200" i="8"/>
  <c r="K16" i="6"/>
  <c r="L84" i="6"/>
  <c r="J200" i="8"/>
  <c r="K128" i="8"/>
  <c r="G200" i="8"/>
  <c r="J12" i="7"/>
  <c r="F117" i="6"/>
  <c r="L179" i="8"/>
  <c r="J23" i="7"/>
  <c r="K112" i="8"/>
  <c r="I18" i="7" s="1"/>
  <c r="L18" i="7" s="1"/>
  <c r="F36" i="5"/>
  <c r="D5" i="4" s="1"/>
  <c r="E13" i="5"/>
  <c r="E36" i="5" s="1"/>
  <c r="C5" i="4" s="1"/>
  <c r="N5" i="4" s="1"/>
  <c r="M179" i="8"/>
  <c r="E179" i="8"/>
  <c r="K115" i="6"/>
  <c r="C32" i="4" l="1"/>
  <c r="E117" i="6"/>
  <c r="C6" i="4" s="1"/>
  <c r="N6" i="4" s="1"/>
  <c r="K84" i="6"/>
  <c r="I10" i="7"/>
  <c r="L10" i="7" s="1"/>
  <c r="K46" i="8"/>
  <c r="F30" i="7"/>
  <c r="K179" i="8"/>
  <c r="I14" i="7"/>
  <c r="L14" i="7" s="1"/>
  <c r="I9" i="7"/>
  <c r="L9" i="7" s="1"/>
  <c r="K198" i="8"/>
  <c r="I12" i="7"/>
  <c r="L12" i="7" s="1"/>
  <c r="H200" i="8"/>
  <c r="L200" i="8"/>
  <c r="C30" i="7"/>
  <c r="M117" i="6"/>
  <c r="L117" i="6"/>
  <c r="M200" i="8"/>
  <c r="K30" i="7"/>
  <c r="K136" i="8"/>
  <c r="I19" i="7"/>
  <c r="L19" i="7" s="1"/>
  <c r="K18" i="6"/>
  <c r="I22" i="7"/>
  <c r="L22" i="7" s="1"/>
  <c r="J30" i="7"/>
  <c r="E200" i="8"/>
  <c r="K117" i="6" l="1"/>
  <c r="K200" i="8"/>
  <c r="I30" i="7"/>
  <c r="L30" i="7"/>
  <c r="O34" i="10"/>
  <c r="N13" i="10"/>
  <c r="N16" i="10" s="1"/>
  <c r="P34" i="10"/>
  <c r="D32" i="1"/>
  <c r="D40" i="1" s="1"/>
  <c r="D41" i="1" s="1"/>
  <c r="D78" i="1" s="1"/>
  <c r="D80" i="1" s="1"/>
  <c r="E40" i="1"/>
  <c r="E41" i="1"/>
  <c r="E78" i="1" s="1"/>
  <c r="E80" i="1" s="1"/>
  <c r="F46" i="5"/>
  <c r="F54" i="5" s="1"/>
  <c r="F56" i="5" s="1"/>
  <c r="D8" i="4" s="1"/>
  <c r="D9" i="4" s="1"/>
  <c r="E46" i="5"/>
  <c r="E54" i="5" s="1"/>
  <c r="E56" i="5" s="1"/>
  <c r="C8" i="4" s="1"/>
  <c r="N34" i="10" l="1"/>
  <c r="Q31" i="10"/>
  <c r="C9" i="4"/>
  <c r="N8" i="4"/>
  <c r="N9" i="4" s="1"/>
</calcChain>
</file>

<file path=xl/comments1.xml><?xml version="1.0" encoding="utf-8"?>
<comments xmlns="http://schemas.openxmlformats.org/spreadsheetml/2006/main">
  <authors>
    <author>Jiri Trnecka</author>
  </authors>
  <commentList>
    <comment ref="F24" authorId="0" shapeId="0">
      <text>
        <r>
          <rPr>
            <b/>
            <sz val="9"/>
            <color indexed="81"/>
            <rFont val="Tahoma"/>
            <charset val="1"/>
          </rPr>
          <t>Jiri Trnecka:</t>
        </r>
        <r>
          <rPr>
            <sz val="9"/>
            <color indexed="81"/>
            <rFont val="Tahoma"/>
            <charset val="1"/>
          </rPr>
          <t xml:space="preserve">
-1</t>
        </r>
      </text>
    </comment>
    <comment ref="F38" authorId="0" shapeId="0">
      <text>
        <r>
          <rPr>
            <b/>
            <sz val="9"/>
            <color indexed="81"/>
            <rFont val="Tahoma"/>
            <charset val="1"/>
          </rPr>
          <t>Jiri Trnecka:</t>
        </r>
        <r>
          <rPr>
            <sz val="9"/>
            <color indexed="81"/>
            <rFont val="Tahoma"/>
            <charset val="1"/>
          </rPr>
          <t xml:space="preserve">
+1</t>
        </r>
      </text>
    </comment>
  </commentList>
</comments>
</file>

<file path=xl/comments2.xml><?xml version="1.0" encoding="utf-8"?>
<comments xmlns="http://schemas.openxmlformats.org/spreadsheetml/2006/main">
  <authors>
    <author>Jiri Trnecka</author>
  </authors>
  <commentList>
    <comment ref="G195" authorId="0" shapeId="0">
      <text>
        <r>
          <rPr>
            <b/>
            <sz val="9"/>
            <color indexed="81"/>
            <rFont val="Tahoma"/>
            <charset val="1"/>
          </rPr>
          <t>Jiri Trnecka:</t>
        </r>
        <r>
          <rPr>
            <sz val="9"/>
            <color indexed="81"/>
            <rFont val="Tahoma"/>
            <charset val="1"/>
          </rPr>
          <t xml:space="preserve">
-1</t>
        </r>
      </text>
    </comment>
  </commentList>
</comments>
</file>

<file path=xl/sharedStrings.xml><?xml version="1.0" encoding="utf-8"?>
<sst xmlns="http://schemas.openxmlformats.org/spreadsheetml/2006/main" count="753" uniqueCount="465">
  <si>
    <t>BILANCE ZDROJŮ A VÝDAJŮ STATUTÁRNÍHO MĚSTA BRNA (TIS. KČ)</t>
  </si>
  <si>
    <t>položka</t>
  </si>
  <si>
    <t>č.ř.</t>
  </si>
  <si>
    <t>podseskupení</t>
  </si>
  <si>
    <t>PŘÍJMY</t>
  </si>
  <si>
    <t>třída</t>
  </si>
  <si>
    <t>město</t>
  </si>
  <si>
    <t>městské části</t>
  </si>
  <si>
    <t xml:space="preserve">Daň z příjmů právnických osob </t>
  </si>
  <si>
    <t>Daň z přidané hodnoty</t>
  </si>
  <si>
    <t>Daň z nemovitých věcí</t>
  </si>
  <si>
    <t>Daňové výnosy (ř.1 až ř.6)</t>
  </si>
  <si>
    <t xml:space="preserve">Daň z příjmů právnických osob za obce - VHČ </t>
  </si>
  <si>
    <t>Daň z příjmů právnických osob za obce - rozpočtová činnost</t>
  </si>
  <si>
    <t>133x</t>
  </si>
  <si>
    <t>Poplatky a odvody v oblasti životního prostředí</t>
  </si>
  <si>
    <t>134x</t>
  </si>
  <si>
    <t>Místní poplatky z vybraných činností a služeb</t>
  </si>
  <si>
    <t>135x</t>
  </si>
  <si>
    <t>Ostatní odvody z vybraných činností a služeb</t>
  </si>
  <si>
    <t>Správní poplatky</t>
  </si>
  <si>
    <t>tř. 1</t>
  </si>
  <si>
    <t>211x</t>
  </si>
  <si>
    <t xml:space="preserve">Příjmy z vlastní činnosti </t>
  </si>
  <si>
    <t>212x</t>
  </si>
  <si>
    <t>Odvody přebytků organizací s přímým vztahem</t>
  </si>
  <si>
    <t>213x</t>
  </si>
  <si>
    <t xml:space="preserve">Příjmy z pronájmu majetku </t>
  </si>
  <si>
    <t>214x</t>
  </si>
  <si>
    <t>Výnosy z finančního majetku</t>
  </si>
  <si>
    <t>221x</t>
  </si>
  <si>
    <t xml:space="preserve">Přijaté sankční platby </t>
  </si>
  <si>
    <t>tř. 2 mimo výše uved.</t>
  </si>
  <si>
    <t>Jiné nedaňové příjmy</t>
  </si>
  <si>
    <t xml:space="preserve">tř. 2 </t>
  </si>
  <si>
    <t>311x</t>
  </si>
  <si>
    <t xml:space="preserve">Příjmy z prodeje dlouhodobého majetku </t>
  </si>
  <si>
    <t>312x</t>
  </si>
  <si>
    <t>Ostatní kapitálové příjmy</t>
  </si>
  <si>
    <t>tř. 3</t>
  </si>
  <si>
    <t xml:space="preserve">Neinvestiční přijaté transfery v rámci souhrnného dotačního vztahu </t>
  </si>
  <si>
    <t>Ostatní neinvestiční přijaté transfery ze státního rozpočtu</t>
  </si>
  <si>
    <t>Neinvestiční přijaté transfery od obcí z jiného okresu či kraje</t>
  </si>
  <si>
    <t>Převody z vlastních fondů hospodářské (podnikatelské) činnosti</t>
  </si>
  <si>
    <t>Převody mezi městem a městskými částmi - transfery</t>
  </si>
  <si>
    <t xml:space="preserve"> *)</t>
  </si>
  <si>
    <t>Převody mezi městskými částmi - transfery</t>
  </si>
  <si>
    <t>Převody mezi městem a městskými částmi - zápůjčky</t>
  </si>
  <si>
    <t>tř. 4</t>
  </si>
  <si>
    <t>tř. 1 až tř. 4</t>
  </si>
  <si>
    <t>VÝDAJE</t>
  </si>
  <si>
    <t>501x</t>
  </si>
  <si>
    <t>Platy</t>
  </si>
  <si>
    <t>502x</t>
  </si>
  <si>
    <t>Ostatní platby za provedenou práci</t>
  </si>
  <si>
    <t>514x</t>
  </si>
  <si>
    <t>Úroky a ostatní finanční výdaje</t>
  </si>
  <si>
    <t>516x</t>
  </si>
  <si>
    <t>Nákup služeb</t>
  </si>
  <si>
    <t>Opravy a udržování</t>
  </si>
  <si>
    <t>Neinvestiční transfer - DPmB a.s.</t>
  </si>
  <si>
    <t>522x</t>
  </si>
  <si>
    <t>Neinvestiční transfery neziskovým a podobným organizacím</t>
  </si>
  <si>
    <t>Neinvestiční příspěvky zřízeným příspěvkovým organizacím</t>
  </si>
  <si>
    <t>533x mimo 5331</t>
  </si>
  <si>
    <t>Neinvestiční transfery ost. příspěvkovým a podobným organizacím</t>
  </si>
  <si>
    <t>tř. 5 mimo výše uved.</t>
  </si>
  <si>
    <t>Ostatní běžné výdaje</t>
  </si>
  <si>
    <t>tř. 5</t>
  </si>
  <si>
    <t>Investiční transfery zřízeným příspěvkovým organizacím</t>
  </si>
  <si>
    <t>tř. 6 mimo výše uved.</t>
  </si>
  <si>
    <t xml:space="preserve">Ostatní kapitálové výdaje </t>
  </si>
  <si>
    <t>tř. 6</t>
  </si>
  <si>
    <t>tř. 5 + tř. 6</t>
  </si>
  <si>
    <t>FINANCOVÁNÍ</t>
  </si>
  <si>
    <t>Změna stavu krátkodobých prostředků na bankovních účtech</t>
  </si>
  <si>
    <t>Uhrazené splátky dlouhodobých přijatých půjček a úvěrů</t>
  </si>
  <si>
    <t>Uhrazené splátky dlouhodobých přijatých úvěrů - EIB</t>
  </si>
  <si>
    <t>tř. 8</t>
  </si>
  <si>
    <t xml:space="preserve">Financování statutárního města Brna celkem (ř.1 až ř.3) </t>
  </si>
  <si>
    <t>PŘEHLED HOSPODAŘENÍ</t>
  </si>
  <si>
    <t>tř.1 až tř. 4</t>
  </si>
  <si>
    <t>Příjmy celkem</t>
  </si>
  <si>
    <t>tř.5 + tř. 6</t>
  </si>
  <si>
    <t>Výdaje celkem</t>
  </si>
  <si>
    <t>Saldo příjmů a výdajů (ř.1 mínus ř.2)</t>
  </si>
  <si>
    <t>Financování</t>
  </si>
  <si>
    <t>Jedná se o převody finančních prostředků, které se konsolidují na úrovni statutárního města Brna</t>
  </si>
  <si>
    <t>v tis. Kč</t>
  </si>
  <si>
    <t>transfery</t>
  </si>
  <si>
    <t>STATUTÁRNÍ MĚSTO  BRNO</t>
  </si>
  <si>
    <t>mezi</t>
  </si>
  <si>
    <t>městem a MČ *)</t>
  </si>
  <si>
    <t>MČ *)</t>
  </si>
  <si>
    <t>Přijaté splátky zápůjček</t>
  </si>
  <si>
    <t xml:space="preserve">Přijaté transfery </t>
  </si>
  <si>
    <t xml:space="preserve">Poskytnuté transfery </t>
  </si>
  <si>
    <t>Splátky zápůjček</t>
  </si>
  <si>
    <t>Saldo příjmů a výdajů (výsledek konsolidace celkem)</t>
  </si>
  <si>
    <t xml:space="preserve">*) konsolidace na úrovni statutárního města Brna </t>
  </si>
  <si>
    <t xml:space="preserve"> transfery</t>
  </si>
  <si>
    <t>MĚSTO</t>
  </si>
  <si>
    <t>městem a MČ</t>
  </si>
  <si>
    <t>Přijaté splátky zápůjček, poskytnutých městským částem</t>
  </si>
  <si>
    <t>Saldo příjmů a výdajů</t>
  </si>
  <si>
    <t>MĚSTSKÉ  ČÁSTI</t>
  </si>
  <si>
    <t>MČ</t>
  </si>
  <si>
    <t>Přijaté transfery od města a jiných městských částí</t>
  </si>
  <si>
    <t>Poskytnuté transfery jiným městským částem</t>
  </si>
  <si>
    <t>Splátky zápůjček městu</t>
  </si>
  <si>
    <t>PŘEHLED TRANSFERŮ</t>
  </si>
  <si>
    <t>statutární město Brno</t>
  </si>
  <si>
    <t>TŘÍDA</t>
  </si>
  <si>
    <t xml:space="preserve">NÁZEV TŘÍDY </t>
  </si>
  <si>
    <t>DAŇOVÉ PŘÍJMY</t>
  </si>
  <si>
    <t xml:space="preserve">NEDAŇOVÉ PŘÍJMY             </t>
  </si>
  <si>
    <t xml:space="preserve">KAPITÁLOVÉ PŘÍJMY </t>
  </si>
  <si>
    <t>PŘIJATÉ TRANSFERY                                                 *)</t>
  </si>
  <si>
    <t xml:space="preserve">C E L K E M </t>
  </si>
  <si>
    <t>ODDÍL</t>
  </si>
  <si>
    <t>NÁZEV ODDÍLU</t>
  </si>
  <si>
    <t>Nedaňové příjmy</t>
  </si>
  <si>
    <t>Kapitálové příjmy</t>
  </si>
  <si>
    <t xml:space="preserve"> Přijaté splátky zápůjček      </t>
  </si>
  <si>
    <t>10</t>
  </si>
  <si>
    <t xml:space="preserve"> Zemědělství a lesní hospodářství</t>
  </si>
  <si>
    <t>21</t>
  </si>
  <si>
    <t xml:space="preserve"> Průmysl, stavebnictví, obchod a služby</t>
  </si>
  <si>
    <t>22</t>
  </si>
  <si>
    <t xml:space="preserve"> Doprava</t>
  </si>
  <si>
    <t>23</t>
  </si>
  <si>
    <t xml:space="preserve"> Vodní hospodářství</t>
  </si>
  <si>
    <t>31 a 32</t>
  </si>
  <si>
    <t xml:space="preserve"> Vzdělávání a školské služby</t>
  </si>
  <si>
    <t>33</t>
  </si>
  <si>
    <t xml:space="preserve"> Kultura, církve a sdělovací prostředky</t>
  </si>
  <si>
    <t>34</t>
  </si>
  <si>
    <t xml:space="preserve"> Tělovýchova a zájmová činnost</t>
  </si>
  <si>
    <t>35</t>
  </si>
  <si>
    <t xml:space="preserve"> Zdravotnictví</t>
  </si>
  <si>
    <t>36</t>
  </si>
  <si>
    <t xml:space="preserve"> Bydlení, komunální služby a územní rozvoj</t>
  </si>
  <si>
    <t>37</t>
  </si>
  <si>
    <t xml:space="preserve"> Ochrana životního prostředí</t>
  </si>
  <si>
    <t>43</t>
  </si>
  <si>
    <t xml:space="preserve"> Soc. péče a pomoc v soc. zabez. a politice zaměstnanosti</t>
  </si>
  <si>
    <t>53</t>
  </si>
  <si>
    <t xml:space="preserve"> Bezpečnost a veřejný pořádek</t>
  </si>
  <si>
    <t xml:space="preserve"> Požární ochrana a integrovaný záchranný systém</t>
  </si>
  <si>
    <t>61</t>
  </si>
  <si>
    <t xml:space="preserve"> Státní správa a územní samospráva</t>
  </si>
  <si>
    <t>62</t>
  </si>
  <si>
    <t xml:space="preserve"> Jiné veřejné služby a činnosti</t>
  </si>
  <si>
    <t>63</t>
  </si>
  <si>
    <t xml:space="preserve"> Finanční operace</t>
  </si>
  <si>
    <t xml:space="preserve"> *) konsolidace na úrovni statutárního města Brna</t>
  </si>
  <si>
    <t>Třída</t>
  </si>
  <si>
    <t>Položka</t>
  </si>
  <si>
    <t>Název položky</t>
  </si>
  <si>
    <t>Daň z příjmů právnických osob</t>
  </si>
  <si>
    <t>Daň z příjmů právnických osob za obce - VHČ</t>
  </si>
  <si>
    <t>11 Daně z příjmů, zisku a kapitálových výnosů</t>
  </si>
  <si>
    <t>12 Daně ze zboží a služeb v tuzemsku</t>
  </si>
  <si>
    <t>Odvody za odnětí půdy ze zemědělského půdního fondu</t>
  </si>
  <si>
    <t>Poplatky za odnětí pozemků plnění funkcí lesa</t>
  </si>
  <si>
    <t>Ostatní poplatky a odvody v oblasti životního prostředí</t>
  </si>
  <si>
    <t>Poplatek za provoz systému - komunální odpad</t>
  </si>
  <si>
    <t>Poplatek ze psů</t>
  </si>
  <si>
    <t>Poplatek za lázeňský nebo rekreační pobyt</t>
  </si>
  <si>
    <t>Poplatek za užívání veřejného prostranství</t>
  </si>
  <si>
    <t>Poplatek ze vstupného</t>
  </si>
  <si>
    <t>Poplatek z ubytovací kapacity</t>
  </si>
  <si>
    <t>Příjmy za zkoušky z odb. způsobilosti od žadatelů o řidičské oprávnění</t>
  </si>
  <si>
    <t>13 Daně a poplatky z vybraných činností a služeb</t>
  </si>
  <si>
    <t>15 Majetkové daně</t>
  </si>
  <si>
    <t>Neinvestiční transfery ze SR v rámci souhrnného dotačního vztahu</t>
  </si>
  <si>
    <t xml:space="preserve">Neinvestiční přijaté transfery od obcí z jiného okresu či kraje                 </t>
  </si>
  <si>
    <t>Převody z vlastních fondů hospodářské činnosti</t>
  </si>
  <si>
    <t>*)</t>
  </si>
  <si>
    <t>41 Neinvestiční přijaté transfery</t>
  </si>
  <si>
    <t>Členěno dle skupin, oddílů a paragrafů rozpočtové skladby</t>
  </si>
  <si>
    <t>Oddíl</t>
  </si>
  <si>
    <t>§</t>
  </si>
  <si>
    <t>Nazev paragrafu</t>
  </si>
  <si>
    <t>nedaňové příjmy</t>
  </si>
  <si>
    <t>kapitálové příjmy</t>
  </si>
  <si>
    <t>nedaňové a kapitálové příjmy</t>
  </si>
  <si>
    <t xml:space="preserve"> město</t>
  </si>
  <si>
    <t>Přijaté splátky půjčených prostředků</t>
  </si>
  <si>
    <t xml:space="preserve">   Přijaté splátky půjčených prostředků</t>
  </si>
  <si>
    <t>Podnikání a restrukturalizace v zemědělství</t>
  </si>
  <si>
    <t>Ozdravování hosp. zvířat, plodin a zvlášní vet. péče</t>
  </si>
  <si>
    <t>Ostatní zemědělská a potravinářská činnost a rozvoj</t>
  </si>
  <si>
    <t>Pěstební činnost</t>
  </si>
  <si>
    <t>Podpora ostatních produkčních činností</t>
  </si>
  <si>
    <t>10 Zemědělství a lesní hospodářství</t>
  </si>
  <si>
    <t>1 Zemědělství a lesní hospodářství</t>
  </si>
  <si>
    <t>Ostatní záležitosti těžebního průmyslu a energetiky</t>
  </si>
  <si>
    <t>Sběr a zpracování druhotných surovin</t>
  </si>
  <si>
    <t>Vnitřní obchod</t>
  </si>
  <si>
    <t>Cestovní ruch</t>
  </si>
  <si>
    <t>Ostatní služby</t>
  </si>
  <si>
    <t>Ostatní správa v průmyslu, stavebnictví, obchodu a službách</t>
  </si>
  <si>
    <t>21 Průmysl, stavebnictví, obchod a služby</t>
  </si>
  <si>
    <t>Silnice</t>
  </si>
  <si>
    <t>Ostatní záležitosti pozemních komunikací</t>
  </si>
  <si>
    <t>22 Doprava</t>
  </si>
  <si>
    <t>Ostatní záležitosti vodního hospodářství</t>
  </si>
  <si>
    <t>23 Vodní hospodářství</t>
  </si>
  <si>
    <t>2 Průmyslová a ostatní odvětví hospodářství</t>
  </si>
  <si>
    <t>Mateřské školy</t>
  </si>
  <si>
    <t>Základní školy</t>
  </si>
  <si>
    <t>Záležitosti předškolní výchovy a základního vzdělávání</t>
  </si>
  <si>
    <t>Zařízení vých. poradenství a preventivně výchovné péče</t>
  </si>
  <si>
    <t>31 a 32 Vzdělávání a školské služby</t>
  </si>
  <si>
    <t>Divadelní činnost</t>
  </si>
  <si>
    <t>Hudební činnost</t>
  </si>
  <si>
    <t>Filmová tvorba, distribuce, kina</t>
  </si>
  <si>
    <t>Činnosti knihovnické</t>
  </si>
  <si>
    <t>Činnosti muzeí a galerií</t>
  </si>
  <si>
    <t>Výstavní činnosti v kultuře</t>
  </si>
  <si>
    <t>Ostatní záležitosti kultury</t>
  </si>
  <si>
    <t>Zachování a obnova kulturních památek</t>
  </si>
  <si>
    <t>Ostatní záležitosti sdělovacích prostředků</t>
  </si>
  <si>
    <t>Zájmová činnost v kultuře</t>
  </si>
  <si>
    <t>Ostatní záležitosti kultury, církví a sdělovacích prostředků</t>
  </si>
  <si>
    <t>33 Kultura, církve a sdělovací prostředky</t>
  </si>
  <si>
    <t>Sportovní zařízení v majetku obce</t>
  </si>
  <si>
    <t>Ostatní tělovýchovná činnost</t>
  </si>
  <si>
    <t>Využití volného času dětí a mládeže</t>
  </si>
  <si>
    <t>Ostatní zájmová činnost a rekreace</t>
  </si>
  <si>
    <t>34 Tělovýchova a zájmová činnost</t>
  </si>
  <si>
    <t>Všeobecná ambulantní péče</t>
  </si>
  <si>
    <t>Ostatní ústavní péče</t>
  </si>
  <si>
    <t>35 Zdravotnictví</t>
  </si>
  <si>
    <t xml:space="preserve">Bytové hospodářství </t>
  </si>
  <si>
    <t>Nebytové hospodářství</t>
  </si>
  <si>
    <t>Ostatní rozvoj bydlení a bytové hospodářství</t>
  </si>
  <si>
    <t>Pohřebnictví</t>
  </si>
  <si>
    <t>Výstavba a údržba místních inženýrských sítí</t>
  </si>
  <si>
    <t>Komunální služby a územní rozvoj j.n.</t>
  </si>
  <si>
    <t>Ostatní záležitosti bydlení a komunálních služeb</t>
  </si>
  <si>
    <t>36 Bydlení, komunální služby a územní rozvoj</t>
  </si>
  <si>
    <t>Sběr a svoz komunálních odpadů</t>
  </si>
  <si>
    <t>Využívání a zneškodňování komunálních odpadů</t>
  </si>
  <si>
    <t>Péče o vzhled obcí a veřejnou zeleň</t>
  </si>
  <si>
    <t>Ostatní správa v ochraně životního prostředí</t>
  </si>
  <si>
    <t>37 Ochrana životního prostředí</t>
  </si>
  <si>
    <t>3 Služby pro obyvatelstvo</t>
  </si>
  <si>
    <t>Soc. pomoc osobám v nouzi a soc. nepřizpůsobivým</t>
  </si>
  <si>
    <t>Domovy pro seniory</t>
  </si>
  <si>
    <t>Osobní asistence, pečovatelská služba</t>
  </si>
  <si>
    <t>Denní stacionáře a centra denních služeb</t>
  </si>
  <si>
    <t>Domovy pro osoby se zdr. postižením a domovy se zvl. režimem</t>
  </si>
  <si>
    <t>Ostatní služby a činnosti v oblasti soc. péče</t>
  </si>
  <si>
    <t>Ost. služby a činnosti v oblasti sociální prevence</t>
  </si>
  <si>
    <t>43 Sociální péče a pomoc v soc. zabezpečení a politice zaměstnanosti</t>
  </si>
  <si>
    <t xml:space="preserve">          </t>
  </si>
  <si>
    <t>4 Sociální věci a politika zaměstnanosti</t>
  </si>
  <si>
    <t>Bezpečnost a veřejný pořádek</t>
  </si>
  <si>
    <t>53 Bezpečnost a veřejný pořádek</t>
  </si>
  <si>
    <t>Požární ochrana - dobrovolná část</t>
  </si>
  <si>
    <t>55 Požární ochrana a IZS</t>
  </si>
  <si>
    <t>5 Bezpečnost státu a právní ochrana</t>
  </si>
  <si>
    <t>Činnost místní správy</t>
  </si>
  <si>
    <t>61 Státní správa a územní samospráva</t>
  </si>
  <si>
    <t>Archivní činnost</t>
  </si>
  <si>
    <t>62 Jiné veřejné služby a činnosti</t>
  </si>
  <si>
    <t>Obecné příjmy a výdaje z finančních operací</t>
  </si>
  <si>
    <t>63 Finanční operace</t>
  </si>
  <si>
    <t>6 Všeobecná veřejná správa a služby</t>
  </si>
  <si>
    <t>běžné výdaje</t>
  </si>
  <si>
    <t>kapitálové výdaje</t>
  </si>
  <si>
    <t>výdaje celkem</t>
  </si>
  <si>
    <t>V na obyv.</t>
  </si>
  <si>
    <t>v Kč</t>
  </si>
  <si>
    <t xml:space="preserve"> Bydlení, komunální služby a územní rozvoj                   </t>
  </si>
  <si>
    <t>38</t>
  </si>
  <si>
    <t xml:space="preserve"> Ostatní výzkum a vývoj</t>
  </si>
  <si>
    <t xml:space="preserve"> Ostatní činnosti související se službami pro obyvatelstvo</t>
  </si>
  <si>
    <t>52</t>
  </si>
  <si>
    <t xml:space="preserve"> Civilní připravnost na krizové stavy</t>
  </si>
  <si>
    <t>55</t>
  </si>
  <si>
    <t xml:space="preserve"> Finanční operace *)</t>
  </si>
  <si>
    <t>64</t>
  </si>
  <si>
    <t xml:space="preserve"> Ostatní činnosti   </t>
  </si>
  <si>
    <t>Název paragrafu</t>
  </si>
  <si>
    <t>Ostatní zemědělská a potravinářská činnost</t>
  </si>
  <si>
    <t xml:space="preserve">Celospolečenské funkce lesů </t>
  </si>
  <si>
    <t>Rybářství (myslivost)</t>
  </si>
  <si>
    <t>Úspora energie a obnovitelné zdroje</t>
  </si>
  <si>
    <t xml:space="preserve">Silnice </t>
  </si>
  <si>
    <t>Provoz veřejné silniční dopravy</t>
  </si>
  <si>
    <t>Bezpečnost silničního provozu</t>
  </si>
  <si>
    <t>Ostatní záležitosti v silniční dopravě</t>
  </si>
  <si>
    <t>Ostatní dráhy</t>
  </si>
  <si>
    <t>Ostatní záležitosti v dopravě</t>
  </si>
  <si>
    <t xml:space="preserve">Pitná voda </t>
  </si>
  <si>
    <t>Odvádění a čištění odpadních vod a nakládání s kaly</t>
  </si>
  <si>
    <t>Odvádění a čištění odpadních vod j.n.</t>
  </si>
  <si>
    <t xml:space="preserve">Úpravy vodohosp.významných a vodárenských toků    </t>
  </si>
  <si>
    <t>Úpravy drobných vodních toků</t>
  </si>
  <si>
    <t>Záležitosti vodních toků a vodohospodářských děl</t>
  </si>
  <si>
    <t xml:space="preserve">Základní školy </t>
  </si>
  <si>
    <t>Speciální základní školy</t>
  </si>
  <si>
    <t>První stupeň základních škol</t>
  </si>
  <si>
    <t>Dětské domovy</t>
  </si>
  <si>
    <t xml:space="preserve">Školní stravování </t>
  </si>
  <si>
    <t xml:space="preserve">Ostatní zařízení související s výchovou a vzděláváním mládeže </t>
  </si>
  <si>
    <t>31 Vzdělávání a školské služby</t>
  </si>
  <si>
    <t>Základní umělecké školy</t>
  </si>
  <si>
    <t>Střediska volného času</t>
  </si>
  <si>
    <t>Záležitosti zájmového studia j.n.</t>
  </si>
  <si>
    <t>32 Vzdělávání a školské služby</t>
  </si>
  <si>
    <t xml:space="preserve">Divadelní činnost </t>
  </si>
  <si>
    <t>Filmová tvorba, distribuce, kina a audiovizuální archiválie</t>
  </si>
  <si>
    <t xml:space="preserve">Činnosti knihovnické </t>
  </si>
  <si>
    <t xml:space="preserve">Činnosti muzeí a galerií </t>
  </si>
  <si>
    <t>Vydavatelská činnost</t>
  </si>
  <si>
    <t xml:space="preserve">Výstavní činnosti v kultuře </t>
  </si>
  <si>
    <t xml:space="preserve">Zachování a obnova kulturních památek </t>
  </si>
  <si>
    <t xml:space="preserve">Pořízení, zachování a obnova kulturních hodnot </t>
  </si>
  <si>
    <t>Ostatní záležitosti ochrany památek a péče o kulturní dědictví</t>
  </si>
  <si>
    <t>Činnosti registrovaných církví a náb. společností</t>
  </si>
  <si>
    <t>Rozhlas a televize</t>
  </si>
  <si>
    <t xml:space="preserve">Ostatní záležitosti sdělovacích prostředků </t>
  </si>
  <si>
    <t xml:space="preserve">Ostatní správa v oblasti kultury, církví a sdělovacích prostředků </t>
  </si>
  <si>
    <t>Záležitosti církví, kultury a sděl. prostředků</t>
  </si>
  <si>
    <t xml:space="preserve">Všeobecná ambulantní péče </t>
  </si>
  <si>
    <t>Ostatní nemocnice</t>
  </si>
  <si>
    <t xml:space="preserve">Odborné léčebné ústavy </t>
  </si>
  <si>
    <t>Prevence před drogami, alkoholem, nikotinem a jinými závislostmi</t>
  </si>
  <si>
    <t>Pomoc zdravotně postiženým</t>
  </si>
  <si>
    <t>Ostatní činnost ve zdravotnictví</t>
  </si>
  <si>
    <t>Bytové hospodářství</t>
  </si>
  <si>
    <t>Veřejné osvětlení</t>
  </si>
  <si>
    <t xml:space="preserve">Pohřebnictví </t>
  </si>
  <si>
    <t xml:space="preserve">Územní plánování </t>
  </si>
  <si>
    <t>Územní rozvoj</t>
  </si>
  <si>
    <t xml:space="preserve">Komunální služby a územní rozvoj  j.n. </t>
  </si>
  <si>
    <t xml:space="preserve">Monitoring ochrany ovzduší </t>
  </si>
  <si>
    <t xml:space="preserve">Sběr a svoz komunálních odpadů </t>
  </si>
  <si>
    <t xml:space="preserve">Využívání a zneškodňování komun. odpadů </t>
  </si>
  <si>
    <t>Ostatní nakládání s odpady</t>
  </si>
  <si>
    <t xml:space="preserve">Monitoring půdy a podzemní vody </t>
  </si>
  <si>
    <t xml:space="preserve">Ostatní ochrana půdy a spodní vody </t>
  </si>
  <si>
    <t xml:space="preserve">Ochrana druhů a stanovišť </t>
  </si>
  <si>
    <t xml:space="preserve">Chráněné části přírody </t>
  </si>
  <si>
    <t xml:space="preserve">Protierozní a protipožární ochrana </t>
  </si>
  <si>
    <t xml:space="preserve">Péče o vzhled obcí a veřejnou zeleň </t>
  </si>
  <si>
    <t>Ostatní činnosti k ochraně přírody a krajiny</t>
  </si>
  <si>
    <t xml:space="preserve">Ekologická výchova a osvěta </t>
  </si>
  <si>
    <t>Ostatní výzkum a vývoj</t>
  </si>
  <si>
    <t>38 Ostatní výzkum a vývoj</t>
  </si>
  <si>
    <t>Ostatní činnosti související se službami pro obyvatelstvo</t>
  </si>
  <si>
    <t>39 Ostatní činnosti související se službami pro obyvatelstvo</t>
  </si>
  <si>
    <t>Odborné sociální poradenství</t>
  </si>
  <si>
    <t>Zařízení pro děti vyžadující okamžitou pomoc</t>
  </si>
  <si>
    <t>Ostatní sociální pomoc dětem a mládeži</t>
  </si>
  <si>
    <t>Ostatní sociální péče a pomoc rodině a manželství</t>
  </si>
  <si>
    <t xml:space="preserve">Soc.péče a pomoc přistěh. a vybr. etnikům </t>
  </si>
  <si>
    <t>Chráněné bydlení</t>
  </si>
  <si>
    <t>Denní stacionáře a centra sociálních služeb</t>
  </si>
  <si>
    <t>Ostatní služby a činnosti v oblasti sociální péče</t>
  </si>
  <si>
    <t>Azylové domy, nízkoprahová denní centra a noclehárny</t>
  </si>
  <si>
    <t>Nízkoprahová zařízení pro děti a mládež</t>
  </si>
  <si>
    <t>Ostatní záležitosti sociálních věcí a politiky zaměstnanosti</t>
  </si>
  <si>
    <t>Ochrana obyvatelstva</t>
  </si>
  <si>
    <t>Ost.správa v oblasti hospodářských opatření pro krizové stavy</t>
  </si>
  <si>
    <t>Činnost orgánů krizového řízení na územní úrovni</t>
  </si>
  <si>
    <t>Ostatní správa v oblasti krizového řízení</t>
  </si>
  <si>
    <t>Záležitosti krizového řízení jinde nezařazené</t>
  </si>
  <si>
    <t>52 Civilní připravenost na krizové stavy</t>
  </si>
  <si>
    <t xml:space="preserve">Bezpečnost a veřejný pořádek </t>
  </si>
  <si>
    <t>Ostatní záležitosti bezpečnosti a veřejného pořádku</t>
  </si>
  <si>
    <t xml:space="preserve">Požární ochrana - profesionální část </t>
  </si>
  <si>
    <t xml:space="preserve">Požární ochrana - dobrovolná část </t>
  </si>
  <si>
    <t>Ostatní záležitosti požární ochrany</t>
  </si>
  <si>
    <t>55 Požární ochrana a integrovaný záchranný systém</t>
  </si>
  <si>
    <t>Zastupitelstva obcí</t>
  </si>
  <si>
    <t xml:space="preserve">Archivní činnost </t>
  </si>
  <si>
    <t>Mezinárodní spolupráce j.n.</t>
  </si>
  <si>
    <t>Pojištění funkčně nespecifikované</t>
  </si>
  <si>
    <t>Ostatní finanční operace</t>
  </si>
  <si>
    <t xml:space="preserve">Ostatní činnosti j.n.  </t>
  </si>
  <si>
    <t>64 Ostatní činnosti</t>
  </si>
  <si>
    <r>
      <t xml:space="preserve">1) </t>
    </r>
    <r>
      <rPr>
        <sz val="10"/>
        <rFont val="Calibri"/>
        <family val="2"/>
        <charset val="238"/>
        <scheme val="minor"/>
      </rPr>
      <t>Daň z příjmů právnických osob za město z rozpočtové činnosti je v příjmech i ve výdajích ve stejné výši a neovlivňuje saldo příjmů a výdajů</t>
    </r>
  </si>
  <si>
    <t>Seskupení</t>
  </si>
  <si>
    <t>1 DAŇOVÉ PŘÍJMY</t>
  </si>
  <si>
    <t>4 PŘIJATÉ TRANSFERY</t>
  </si>
  <si>
    <t>(tis. Kč)</t>
  </si>
  <si>
    <r>
      <t>Členěno dle položek rozpočtové skladby</t>
    </r>
    <r>
      <rPr>
        <i/>
        <vertAlign val="superscript"/>
        <sz val="10"/>
        <rFont val="Calibri"/>
        <family val="2"/>
        <charset val="238"/>
        <scheme val="minor"/>
      </rPr>
      <t xml:space="preserve"> </t>
    </r>
  </si>
  <si>
    <t>Skupina</t>
  </si>
  <si>
    <t>NEDAŇOVÉ A KAPITÁLOVÉ PŘÍJMY CELKEM</t>
  </si>
  <si>
    <t xml:space="preserve"> (tis. Kč)</t>
  </si>
  <si>
    <r>
      <t xml:space="preserve">Převody vlastním fondům v rozpočtech územní úrovně </t>
    </r>
    <r>
      <rPr>
        <vertAlign val="superscript"/>
        <sz val="10"/>
        <rFont val="Calibri"/>
        <family val="2"/>
        <charset val="238"/>
        <scheme val="minor"/>
      </rPr>
      <t>*)</t>
    </r>
  </si>
  <si>
    <t>VÝDAJE CELKEM</t>
  </si>
  <si>
    <t>PŘIJATÉ TRANSFERY</t>
  </si>
  <si>
    <t>DATA PRO GRAFY</t>
  </si>
  <si>
    <t>SMB</t>
  </si>
  <si>
    <t xml:space="preserve"> Soc. služby a činnosti v soc. zabezpečení</t>
  </si>
  <si>
    <t xml:space="preserve"> SMB</t>
  </si>
  <si>
    <t xml:space="preserve"> MĚSTO</t>
  </si>
  <si>
    <t xml:space="preserve"> MČ</t>
  </si>
  <si>
    <t>Počet obyvatel Brna:</t>
  </si>
  <si>
    <t>SMB/OBYVATELE</t>
  </si>
  <si>
    <t>DPMB</t>
  </si>
  <si>
    <t>OSTATNÍ</t>
  </si>
  <si>
    <t>Daň z hazardních her</t>
  </si>
  <si>
    <t>138x</t>
  </si>
  <si>
    <t>Daňové příjmy celkem (ř.7 až ř.14)</t>
  </si>
  <si>
    <t>Nedaňové příjmy celkem (ř.16 až ř.21)</t>
  </si>
  <si>
    <t>Vlastní příjmy (ř.15 + ř.22 + ř.25)</t>
  </si>
  <si>
    <t>Kapitálové příjmy celkem (ř.23 + ř.24)</t>
  </si>
  <si>
    <t>Daně, poplatky a jiná obdobná peněžitá plnění v oblasti hazardních her</t>
  </si>
  <si>
    <t>Převody mezi městem a městskými částmi - splátky zápůjček</t>
  </si>
  <si>
    <t>Ostatní činnosti k ochraně ovzduší</t>
  </si>
  <si>
    <t>Rezervy rozpočtu</t>
  </si>
  <si>
    <t>24 Spoje</t>
  </si>
  <si>
    <t>Ostatní záležitosti spojů</t>
  </si>
  <si>
    <t>Sběr a svoz ostatních odpadů</t>
  </si>
  <si>
    <t xml:space="preserve"> Spoje</t>
  </si>
  <si>
    <t xml:space="preserve">Běžné výdaje celkem  (ř.1 až ř.15) </t>
  </si>
  <si>
    <t xml:space="preserve">Kapitálové výdaje celkem (ř.17 + ř.18) </t>
  </si>
  <si>
    <t>Výdaje statutárního města Brna celkem  (ř.16 + ř.19)</t>
  </si>
  <si>
    <t>Poskytnuté transfery městským částem</t>
  </si>
  <si>
    <t xml:space="preserve">Neinvestiční přijaté transfery od krajů           </t>
  </si>
  <si>
    <t>Neinvestiční přijaté transfery od krajů</t>
  </si>
  <si>
    <t>Přijaté transfery celkem (ř.27 až ř.34)</t>
  </si>
  <si>
    <t>Příjmy statutárního města Brna celkem (ř.26 + ř.35)</t>
  </si>
  <si>
    <t>Příjmy úhrad za dobývání nerostů a poplatků za geologické práce</t>
  </si>
  <si>
    <t>Podpora podnikání a inovací</t>
  </si>
  <si>
    <t>Mezinárodní spolupráce v dopravě</t>
  </si>
  <si>
    <t>Dopravní obslužnost</t>
  </si>
  <si>
    <t>Ostatní záležitosti předškolního vzdělávání</t>
  </si>
  <si>
    <t>Krizová pomoc</t>
  </si>
  <si>
    <t>Ostatní výdaje související se sociálním poradenstvím</t>
  </si>
  <si>
    <t xml:space="preserve"> Soc. služby a pomoc a společné činnosti v soc. zabezpečení</t>
  </si>
  <si>
    <t>43 Sociální služby a pomoc a společné činnosti v sociálním zabezpečení</t>
  </si>
  <si>
    <t>SCHVÁLENÝ ROZPOČET 2019</t>
  </si>
  <si>
    <t>SCHVÁLENÝ ROZPOČET NA ROK 2019</t>
  </si>
  <si>
    <t>PŘÍJMY STATUTÁRNÍHO MĚSTA BRNA - SCHVÁLENÝ ROZPOČET NA ROK 2019 - rekapitulace dle druhů příjmů a dle oddílů (tis. Kč)</t>
  </si>
  <si>
    <t>Územní plánování</t>
  </si>
  <si>
    <t>NEDAŇOVÉ A KAPITÁLOVÉ PŘÍJMY STATUTÁRNÍHO MĚSTA BRNA - SCHVÁLENÝ ROZPOČET NA ROK 2019</t>
  </si>
  <si>
    <t>DAŇOVÉ PŘÍJMY STATUTÁRNÍHO MĚSTA BRNA - SCHVÁLENÝ ROZPOČET NA ROK 2019</t>
  </si>
  <si>
    <t>TRANSFERY, PŘIJATÉ STATUTÁRNÍM MĚSTEM BRNEM - SCHVÁLENÝ ROZPOČET NA ROK 2019</t>
  </si>
  <si>
    <t>VÝDAJE STATUTÁRNÍHO MĚSTA BRNA - SCHVÁLENÝ ROZPOČET NA ROK 2019 - rekapitulace dle druhů výdajů a dle oddílů (tis. Kč)</t>
  </si>
  <si>
    <t>BĚŽNÉ A KAPITÁLOVÉ VÝDAJE STATUTÁRNÍHO MĚSTA BRNA - SCHVÁLENÝ ROZPOČET NA ROK 2019</t>
  </si>
  <si>
    <t>Ozdravování hospodářských zvířat a plodin a zvl. veterinární péče</t>
  </si>
  <si>
    <t>Zdravotnická záchranná služba</t>
  </si>
  <si>
    <t>Mezinár. spolupráce v kultuře, církvích a sdělovacích prostředcích</t>
  </si>
  <si>
    <t>Krizová opatření</t>
  </si>
  <si>
    <t>24  Spoje</t>
  </si>
  <si>
    <t>Záležitosti pošt</t>
  </si>
  <si>
    <t>Spoje</t>
  </si>
  <si>
    <t>Ost. sociální péče a pomoc ostatním skupinám obyvatelstva</t>
  </si>
  <si>
    <t>Soc.pomoc osobám v hmotné nouzi a sociálně nepřizpůsobivým</t>
  </si>
  <si>
    <t>Ostatní záležitosti lesního hospodářství</t>
  </si>
  <si>
    <t>Střední školy poskytující střední vzdělání s výučním listem</t>
  </si>
  <si>
    <t>Hospice</t>
  </si>
  <si>
    <t xml:space="preserve"> Bydlení, komunální služ. a územ. rozvoj</t>
  </si>
  <si>
    <t>Daň z příjmů fyzických osob placená plátci</t>
  </si>
  <si>
    <t>Daň z příjmů fyzických osob placená poplatníky</t>
  </si>
  <si>
    <t>Daň z příjmů fyzických osob vybíraná srážkou</t>
  </si>
  <si>
    <r>
      <t>Daň z příjmů právnických osob za obce - rozpočtová činnost</t>
    </r>
    <r>
      <rPr>
        <vertAlign val="superscript"/>
        <sz val="10"/>
        <rFont val="Calibri"/>
        <family val="2"/>
        <charset val="238"/>
        <scheme val="minor"/>
      </rPr>
      <t xml:space="preserve"> 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</si>
</sst>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);\(#,##0\)"/>
    <numFmt numFmtId="165" formatCode="#,##0.0_);\(#,##0.0\)"/>
    <numFmt numFmtId="166" formatCode="#,##0.0"/>
    <numFmt numFmtId="167" formatCode="#,##0.000"/>
  </numFmts>
  <fonts count="22" x14ac:knownFonts="1"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charset val="238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u/>
      <sz val="14"/>
      <name val="Calibri Light"/>
      <family val="2"/>
      <charset val="238"/>
      <scheme val="major"/>
    </font>
    <font>
      <u/>
      <sz val="16"/>
      <name val="Calibri Light"/>
      <family val="2"/>
      <charset val="238"/>
      <scheme val="major"/>
    </font>
    <font>
      <sz val="10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0"/>
      <name val="Arial CE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10" fillId="0" borderId="0"/>
    <xf numFmtId="0" fontId="5" fillId="0" borderId="0"/>
    <xf numFmtId="0" fontId="19" fillId="0" borderId="0"/>
  </cellStyleXfs>
  <cellXfs count="514">
    <xf numFmtId="0" fontId="0" fillId="0" borderId="0" xfId="0"/>
    <xf numFmtId="0" fontId="1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/>
    <xf numFmtId="0" fontId="1" fillId="0" borderId="1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1" fontId="1" fillId="0" borderId="9" xfId="0" applyNumberFormat="1" applyFont="1" applyFill="1" applyBorder="1" applyAlignment="1">
      <alignment horizontal="center"/>
    </xf>
    <xf numFmtId="0" fontId="1" fillId="0" borderId="10" xfId="0" applyFont="1" applyFill="1" applyBorder="1"/>
    <xf numFmtId="1" fontId="1" fillId="0" borderId="11" xfId="0" applyNumberFormat="1" applyFont="1" applyFill="1" applyBorder="1" applyProtection="1"/>
    <xf numFmtId="164" fontId="1" fillId="0" borderId="11" xfId="0" applyNumberFormat="1" applyFont="1" applyFill="1" applyBorder="1" applyAlignment="1" applyProtection="1">
      <alignment horizontal="left"/>
    </xf>
    <xf numFmtId="3" fontId="1" fillId="0" borderId="11" xfId="0" applyNumberFormat="1" applyFont="1" applyFill="1" applyBorder="1" applyAlignment="1" applyProtection="1">
      <alignment horizontal="right"/>
    </xf>
    <xf numFmtId="0" fontId="1" fillId="0" borderId="12" xfId="0" applyFont="1" applyFill="1" applyBorder="1"/>
    <xf numFmtId="1" fontId="1" fillId="0" borderId="13" xfId="0" applyNumberFormat="1" applyFont="1" applyFill="1" applyBorder="1" applyProtection="1"/>
    <xf numFmtId="164" fontId="1" fillId="0" borderId="13" xfId="0" applyNumberFormat="1" applyFont="1" applyFill="1" applyBorder="1" applyAlignment="1" applyProtection="1">
      <alignment horizontal="left"/>
    </xf>
    <xf numFmtId="3" fontId="1" fillId="0" borderId="14" xfId="0" applyNumberFormat="1" applyFont="1" applyFill="1" applyBorder="1" applyAlignment="1" applyProtection="1">
      <alignment horizontal="right"/>
    </xf>
    <xf numFmtId="3" fontId="1" fillId="0" borderId="13" xfId="0" applyNumberFormat="1" applyFont="1" applyFill="1" applyBorder="1" applyAlignment="1" applyProtection="1">
      <alignment horizontal="right"/>
    </xf>
    <xf numFmtId="165" fontId="1" fillId="0" borderId="13" xfId="0" applyNumberFormat="1" applyFont="1" applyFill="1" applyBorder="1" applyAlignment="1" applyProtection="1">
      <alignment horizontal="left"/>
    </xf>
    <xf numFmtId="1" fontId="1" fillId="0" borderId="15" xfId="0" applyNumberFormat="1" applyFont="1" applyFill="1" applyBorder="1" applyProtection="1"/>
    <xf numFmtId="165" fontId="1" fillId="0" borderId="15" xfId="0" applyNumberFormat="1" applyFont="1" applyFill="1" applyBorder="1" applyAlignment="1" applyProtection="1">
      <alignment horizontal="left"/>
    </xf>
    <xf numFmtId="3" fontId="1" fillId="0" borderId="16" xfId="0" applyNumberFormat="1" applyFont="1" applyFill="1" applyBorder="1" applyAlignment="1" applyProtection="1">
      <alignment horizontal="right"/>
    </xf>
    <xf numFmtId="3" fontId="1" fillId="0" borderId="15" xfId="0" applyNumberFormat="1" applyFont="1" applyFill="1" applyBorder="1" applyAlignment="1" applyProtection="1">
      <alignment horizontal="right"/>
    </xf>
    <xf numFmtId="3" fontId="1" fillId="0" borderId="17" xfId="0" applyNumberFormat="1" applyFont="1" applyFill="1" applyBorder="1" applyAlignment="1" applyProtection="1">
      <alignment horizontal="right"/>
    </xf>
    <xf numFmtId="1" fontId="1" fillId="0" borderId="13" xfId="0" applyNumberFormat="1" applyFont="1" applyFill="1" applyBorder="1" applyAlignment="1">
      <alignment horizontal="right"/>
    </xf>
    <xf numFmtId="0" fontId="1" fillId="0" borderId="13" xfId="0" applyFont="1" applyFill="1" applyBorder="1" applyAlignment="1">
      <alignment horizontal="left"/>
    </xf>
    <xf numFmtId="3" fontId="1" fillId="0" borderId="13" xfId="0" applyNumberFormat="1" applyFont="1" applyFill="1" applyBorder="1" applyAlignment="1">
      <alignment horizontal="right"/>
    </xf>
    <xf numFmtId="3" fontId="1" fillId="0" borderId="17" xfId="0" applyNumberFormat="1" applyFont="1" applyFill="1" applyBorder="1" applyAlignment="1">
      <alignment horizontal="right"/>
    </xf>
    <xf numFmtId="1" fontId="1" fillId="0" borderId="13" xfId="0" applyNumberFormat="1" applyFont="1" applyFill="1" applyBorder="1" applyAlignment="1" applyProtection="1">
      <alignment horizontal="right"/>
    </xf>
    <xf numFmtId="3" fontId="1" fillId="0" borderId="18" xfId="0" applyNumberFormat="1" applyFont="1" applyFill="1" applyBorder="1" applyAlignment="1" applyProtection="1">
      <alignment horizontal="right"/>
    </xf>
    <xf numFmtId="3" fontId="1" fillId="0" borderId="19" xfId="0" applyNumberFormat="1" applyFont="1" applyFill="1" applyBorder="1" applyAlignment="1" applyProtection="1">
      <alignment horizontal="right"/>
    </xf>
    <xf numFmtId="1" fontId="2" fillId="0" borderId="15" xfId="0" applyNumberFormat="1" applyFont="1" applyFill="1" applyBorder="1" applyAlignment="1" applyProtection="1">
      <alignment horizontal="right"/>
    </xf>
    <xf numFmtId="165" fontId="2" fillId="0" borderId="15" xfId="0" applyNumberFormat="1" applyFont="1" applyFill="1" applyBorder="1" applyAlignment="1" applyProtection="1">
      <alignment horizontal="left"/>
    </xf>
    <xf numFmtId="3" fontId="2" fillId="0" borderId="16" xfId="0" applyNumberFormat="1" applyFont="1" applyFill="1" applyBorder="1" applyAlignment="1" applyProtection="1">
      <alignment horizontal="right"/>
    </xf>
    <xf numFmtId="3" fontId="2" fillId="0" borderId="15" xfId="0" applyNumberFormat="1" applyFont="1" applyFill="1" applyBorder="1" applyAlignment="1" applyProtection="1">
      <alignment horizontal="right"/>
    </xf>
    <xf numFmtId="1" fontId="1" fillId="0" borderId="11" xfId="0" applyNumberFormat="1" applyFont="1" applyFill="1" applyBorder="1" applyAlignment="1" applyProtection="1">
      <alignment horizontal="right"/>
    </xf>
    <xf numFmtId="165" fontId="1" fillId="0" borderId="11" xfId="0" applyNumberFormat="1" applyFont="1" applyFill="1" applyBorder="1" applyAlignment="1" applyProtection="1">
      <alignment horizontal="left"/>
    </xf>
    <xf numFmtId="3" fontId="1" fillId="0" borderId="20" xfId="0" applyNumberFormat="1" applyFont="1" applyFill="1" applyBorder="1" applyAlignment="1" applyProtection="1">
      <alignment horizontal="right"/>
    </xf>
    <xf numFmtId="1" fontId="1" fillId="0" borderId="13" xfId="0" applyNumberFormat="1" applyFont="1" applyFill="1" applyBorder="1" applyAlignment="1" applyProtection="1">
      <alignment horizontal="center"/>
    </xf>
    <xf numFmtId="1" fontId="1" fillId="0" borderId="11" xfId="0" applyNumberFormat="1" applyFont="1" applyFill="1" applyBorder="1" applyAlignment="1">
      <alignment horizontal="right"/>
    </xf>
    <xf numFmtId="0" fontId="1" fillId="0" borderId="11" xfId="0" applyFont="1" applyFill="1" applyBorder="1" applyAlignment="1">
      <alignment horizontal="left"/>
    </xf>
    <xf numFmtId="3" fontId="1" fillId="0" borderId="11" xfId="0" applyNumberFormat="1" applyFont="1" applyFill="1" applyBorder="1" applyAlignment="1">
      <alignment horizontal="right"/>
    </xf>
    <xf numFmtId="3" fontId="1" fillId="0" borderId="20" xfId="0" applyNumberFormat="1" applyFont="1" applyFill="1" applyBorder="1" applyAlignment="1">
      <alignment horizontal="right"/>
    </xf>
    <xf numFmtId="1" fontId="1" fillId="0" borderId="7" xfId="0" applyNumberFormat="1" applyFont="1" applyFill="1" applyBorder="1" applyAlignment="1">
      <alignment horizontal="right"/>
    </xf>
    <xf numFmtId="0" fontId="1" fillId="0" borderId="7" xfId="0" applyFont="1" applyFill="1" applyBorder="1" applyAlignment="1">
      <alignment horizontal="left"/>
    </xf>
    <xf numFmtId="3" fontId="1" fillId="0" borderId="7" xfId="0" applyNumberFormat="1" applyFont="1" applyFill="1" applyBorder="1" applyAlignment="1">
      <alignment horizontal="right"/>
    </xf>
    <xf numFmtId="3" fontId="1" fillId="0" borderId="21" xfId="0" applyNumberFormat="1" applyFont="1" applyFill="1" applyBorder="1" applyAlignment="1">
      <alignment horizontal="right"/>
    </xf>
    <xf numFmtId="1" fontId="2" fillId="0" borderId="15" xfId="0" applyNumberFormat="1" applyFont="1" applyFill="1" applyBorder="1" applyAlignment="1">
      <alignment horizontal="right"/>
    </xf>
    <xf numFmtId="1" fontId="1" fillId="0" borderId="9" xfId="0" applyNumberFormat="1" applyFont="1" applyFill="1" applyBorder="1" applyProtection="1"/>
    <xf numFmtId="165" fontId="2" fillId="0" borderId="9" xfId="0" applyNumberFormat="1" applyFont="1" applyFill="1" applyBorder="1" applyAlignment="1" applyProtection="1">
      <alignment horizontal="left"/>
    </xf>
    <xf numFmtId="3" fontId="2" fillId="0" borderId="22" xfId="0" applyNumberFormat="1" applyFont="1" applyFill="1" applyBorder="1" applyAlignment="1" applyProtection="1">
      <alignment horizontal="right"/>
    </xf>
    <xf numFmtId="3" fontId="2" fillId="0" borderId="9" xfId="0" applyNumberFormat="1" applyFont="1" applyFill="1" applyBorder="1" applyAlignment="1" applyProtection="1">
      <alignment horizontal="right"/>
    </xf>
    <xf numFmtId="164" fontId="1" fillId="0" borderId="18" xfId="0" applyNumberFormat="1" applyFont="1" applyFill="1" applyBorder="1" applyAlignment="1" applyProtection="1">
      <alignment horizontal="left"/>
    </xf>
    <xf numFmtId="3" fontId="1" fillId="0" borderId="23" xfId="0" applyNumberFormat="1" applyFont="1" applyFill="1" applyBorder="1" applyAlignment="1">
      <alignment horizontal="center"/>
    </xf>
    <xf numFmtId="0" fontId="1" fillId="0" borderId="24" xfId="0" applyFont="1" applyFill="1" applyBorder="1"/>
    <xf numFmtId="1" fontId="2" fillId="2" borderId="15" xfId="0" applyNumberFormat="1" applyFont="1" applyFill="1" applyBorder="1" applyAlignment="1" applyProtection="1">
      <alignment horizontal="right"/>
    </xf>
    <xf numFmtId="165" fontId="2" fillId="2" borderId="15" xfId="0" applyNumberFormat="1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>
      <alignment horizontal="right"/>
    </xf>
    <xf numFmtId="0" fontId="1" fillId="0" borderId="0" xfId="0" applyFont="1" applyFill="1" applyBorder="1"/>
    <xf numFmtId="1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1" fillId="0" borderId="25" xfId="0" applyFont="1" applyFill="1" applyBorder="1"/>
    <xf numFmtId="1" fontId="1" fillId="0" borderId="26" xfId="0" applyNumberFormat="1" applyFont="1" applyFill="1" applyBorder="1" applyAlignment="1">
      <alignment horizontal="right"/>
    </xf>
    <xf numFmtId="0" fontId="1" fillId="0" borderId="26" xfId="0" applyFont="1" applyFill="1" applyBorder="1" applyAlignment="1">
      <alignment horizontal="left"/>
    </xf>
    <xf numFmtId="3" fontId="1" fillId="0" borderId="23" xfId="0" applyNumberFormat="1" applyFont="1" applyFill="1" applyBorder="1" applyAlignment="1" applyProtection="1">
      <alignment horizontal="right"/>
    </xf>
    <xf numFmtId="3" fontId="1" fillId="0" borderId="2" xfId="0" applyNumberFormat="1" applyFont="1" applyFill="1" applyBorder="1" applyAlignment="1" applyProtection="1">
      <alignment horizontal="right"/>
    </xf>
    <xf numFmtId="3" fontId="1" fillId="0" borderId="21" xfId="0" applyNumberFormat="1" applyFont="1" applyFill="1" applyBorder="1" applyAlignment="1" applyProtection="1">
      <alignment horizontal="right"/>
    </xf>
    <xf numFmtId="0" fontId="1" fillId="0" borderId="27" xfId="0" applyFont="1" applyFill="1" applyBorder="1"/>
    <xf numFmtId="1" fontId="1" fillId="0" borderId="18" xfId="0" applyNumberFormat="1" applyFont="1" applyFill="1" applyBorder="1" applyAlignment="1" applyProtection="1">
      <alignment horizontal="right"/>
    </xf>
    <xf numFmtId="3" fontId="1" fillId="0" borderId="7" xfId="0" applyNumberFormat="1" applyFont="1" applyFill="1" applyBorder="1" applyAlignment="1" applyProtection="1">
      <alignment horizontal="right"/>
    </xf>
    <xf numFmtId="3" fontId="1" fillId="0" borderId="18" xfId="0" applyNumberFormat="1" applyFont="1" applyFill="1" applyBorder="1" applyProtection="1"/>
    <xf numFmtId="3" fontId="1" fillId="0" borderId="19" xfId="0" applyNumberFormat="1" applyFont="1" applyFill="1" applyBorder="1" applyProtection="1"/>
    <xf numFmtId="1" fontId="1" fillId="0" borderId="18" xfId="0" applyNumberFormat="1" applyFont="1" applyFill="1" applyBorder="1" applyProtection="1"/>
    <xf numFmtId="165" fontId="1" fillId="0" borderId="18" xfId="0" applyNumberFormat="1" applyFont="1" applyFill="1" applyBorder="1" applyAlignment="1" applyProtection="1">
      <alignment horizontal="left"/>
    </xf>
    <xf numFmtId="1" fontId="1" fillId="0" borderId="18" xfId="0" applyNumberFormat="1" applyFont="1" applyFill="1" applyBorder="1" applyAlignment="1" applyProtection="1">
      <alignment horizontal="center"/>
    </xf>
    <xf numFmtId="165" fontId="2" fillId="0" borderId="28" xfId="0" applyNumberFormat="1" applyFont="1" applyFill="1" applyBorder="1" applyAlignment="1" applyProtection="1">
      <alignment horizontal="left"/>
    </xf>
    <xf numFmtId="1" fontId="1" fillId="0" borderId="23" xfId="0" applyNumberFormat="1" applyFont="1" applyFill="1" applyBorder="1" applyProtection="1"/>
    <xf numFmtId="165" fontId="1" fillId="0" borderId="23" xfId="0" applyNumberFormat="1" applyFont="1" applyFill="1" applyBorder="1" applyAlignment="1" applyProtection="1">
      <alignment horizontal="left"/>
    </xf>
    <xf numFmtId="1" fontId="1" fillId="0" borderId="23" xfId="0" applyNumberFormat="1" applyFont="1" applyFill="1" applyBorder="1" applyAlignment="1" applyProtection="1">
      <alignment horizontal="center"/>
    </xf>
    <xf numFmtId="164" fontId="1" fillId="0" borderId="23" xfId="0" applyNumberFormat="1" applyFont="1" applyFill="1" applyBorder="1" applyAlignment="1" applyProtection="1">
      <alignment horizontal="left"/>
    </xf>
    <xf numFmtId="1" fontId="2" fillId="0" borderId="22" xfId="0" applyNumberFormat="1" applyFont="1" applyFill="1" applyBorder="1" applyAlignment="1" applyProtection="1">
      <alignment horizontal="right"/>
    </xf>
    <xf numFmtId="165" fontId="2" fillId="0" borderId="22" xfId="0" applyNumberFormat="1" applyFont="1" applyFill="1" applyBorder="1" applyAlignment="1" applyProtection="1">
      <alignment horizontal="left"/>
    </xf>
    <xf numFmtId="1" fontId="1" fillId="0" borderId="0" xfId="0" applyNumberFormat="1" applyFont="1" applyFill="1" applyBorder="1" applyProtection="1"/>
    <xf numFmtId="165" fontId="2" fillId="0" borderId="0" xfId="0" applyNumberFormat="1" applyFont="1" applyFill="1" applyBorder="1" applyAlignment="1" applyProtection="1">
      <alignment horizontal="left"/>
    </xf>
    <xf numFmtId="3" fontId="1" fillId="0" borderId="13" xfId="0" applyNumberFormat="1" applyFont="1" applyFill="1" applyBorder="1" applyProtection="1"/>
    <xf numFmtId="1" fontId="2" fillId="2" borderId="29" xfId="0" applyNumberFormat="1" applyFont="1" applyFill="1" applyBorder="1" applyAlignment="1" applyProtection="1">
      <alignment horizontal="right"/>
    </xf>
    <xf numFmtId="164" fontId="2" fillId="2" borderId="29" xfId="0" applyNumberFormat="1" applyFont="1" applyFill="1" applyBorder="1" applyAlignment="1" applyProtection="1">
      <alignment horizontal="left"/>
    </xf>
    <xf numFmtId="3" fontId="2" fillId="2" borderId="29" xfId="0" applyNumberFormat="1" applyFont="1" applyFill="1" applyBorder="1" applyAlignment="1" applyProtection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30" xfId="0" applyFont="1" applyFill="1" applyBorder="1" applyAlignment="1">
      <alignment horizontal="center"/>
    </xf>
    <xf numFmtId="0" fontId="1" fillId="0" borderId="31" xfId="0" applyFont="1" applyFill="1" applyBorder="1"/>
    <xf numFmtId="0" fontId="1" fillId="0" borderId="26" xfId="0" applyFont="1" applyFill="1" applyBorder="1" applyAlignment="1">
      <alignment horizontal="right"/>
    </xf>
    <xf numFmtId="1" fontId="1" fillId="0" borderId="32" xfId="0" applyNumberFormat="1" applyFont="1" applyFill="1" applyBorder="1" applyProtection="1"/>
    <xf numFmtId="3" fontId="1" fillId="0" borderId="26" xfId="0" applyNumberFormat="1" applyFont="1" applyFill="1" applyBorder="1" applyProtection="1"/>
    <xf numFmtId="0" fontId="1" fillId="0" borderId="11" xfId="0" applyFont="1" applyFill="1" applyBorder="1" applyAlignment="1">
      <alignment horizontal="right"/>
    </xf>
    <xf numFmtId="1" fontId="1" fillId="0" borderId="33" xfId="0" applyNumberFormat="1" applyFont="1" applyFill="1" applyBorder="1" applyProtection="1"/>
    <xf numFmtId="3" fontId="1" fillId="0" borderId="11" xfId="0" applyNumberFormat="1" applyFont="1" applyFill="1" applyBorder="1" applyProtection="1"/>
    <xf numFmtId="0" fontId="2" fillId="0" borderId="15" xfId="0" applyFont="1" applyFill="1" applyBorder="1" applyAlignment="1">
      <alignment horizontal="right"/>
    </xf>
    <xf numFmtId="1" fontId="1" fillId="0" borderId="34" xfId="0" applyNumberFormat="1" applyFont="1" applyFill="1" applyBorder="1" applyProtection="1"/>
    <xf numFmtId="3" fontId="1" fillId="0" borderId="15" xfId="0" applyNumberFormat="1" applyFont="1" applyFill="1" applyBorder="1" applyProtection="1"/>
    <xf numFmtId="0" fontId="1" fillId="0" borderId="35" xfId="0" applyFont="1" applyFill="1" applyBorder="1"/>
    <xf numFmtId="0" fontId="1" fillId="0" borderId="29" xfId="0" applyFont="1" applyFill="1" applyBorder="1" applyAlignment="1">
      <alignment horizontal="right"/>
    </xf>
    <xf numFmtId="1" fontId="1" fillId="0" borderId="36" xfId="0" applyNumberFormat="1" applyFont="1" applyFill="1" applyBorder="1" applyProtection="1"/>
    <xf numFmtId="3" fontId="1" fillId="0" borderId="29" xfId="0" applyNumberFormat="1" applyFont="1" applyFill="1" applyBorder="1" applyProtection="1"/>
    <xf numFmtId="0" fontId="1" fillId="0" borderId="0" xfId="0" applyFont="1" applyFill="1" applyAlignment="1">
      <alignment horizontal="right"/>
    </xf>
    <xf numFmtId="0" fontId="1" fillId="0" borderId="0" xfId="1" applyFont="1"/>
    <xf numFmtId="0" fontId="1" fillId="0" borderId="0" xfId="1" applyFont="1" applyAlignment="1">
      <alignment horizontal="centerContinuous"/>
    </xf>
    <xf numFmtId="164" fontId="6" fillId="0" borderId="0" xfId="1" applyNumberFormat="1" applyFont="1" applyAlignment="1" applyProtection="1">
      <alignment horizontal="right"/>
    </xf>
    <xf numFmtId="3" fontId="1" fillId="0" borderId="0" xfId="1" applyNumberFormat="1" applyFont="1"/>
    <xf numFmtId="0" fontId="1" fillId="0" borderId="38" xfId="1" applyFont="1" applyBorder="1"/>
    <xf numFmtId="164" fontId="2" fillId="0" borderId="39" xfId="1" applyNumberFormat="1" applyFont="1" applyBorder="1" applyAlignment="1" applyProtection="1">
      <alignment horizontal="center"/>
    </xf>
    <xf numFmtId="0" fontId="1" fillId="0" borderId="39" xfId="1" applyFont="1" applyBorder="1"/>
    <xf numFmtId="0" fontId="2" fillId="0" borderId="39" xfId="1" applyFont="1" applyBorder="1"/>
    <xf numFmtId="0" fontId="1" fillId="0" borderId="39" xfId="1" applyFont="1" applyBorder="1" applyAlignment="1">
      <alignment horizontal="right"/>
    </xf>
    <xf numFmtId="0" fontId="2" fillId="0" borderId="39" xfId="1" applyFont="1" applyBorder="1" applyAlignment="1">
      <alignment horizontal="right"/>
    </xf>
    <xf numFmtId="0" fontId="1" fillId="0" borderId="41" xfId="1" applyFont="1" applyBorder="1"/>
    <xf numFmtId="164" fontId="2" fillId="0" borderId="42" xfId="1" applyNumberFormat="1" applyFont="1" applyBorder="1" applyAlignment="1" applyProtection="1">
      <alignment horizontal="center"/>
    </xf>
    <xf numFmtId="0" fontId="1" fillId="0" borderId="40" xfId="1" applyFont="1" applyBorder="1"/>
    <xf numFmtId="0" fontId="1" fillId="0" borderId="43" xfId="1" applyFont="1" applyBorder="1"/>
    <xf numFmtId="0" fontId="2" fillId="0" borderId="38" xfId="1" applyFont="1" applyBorder="1" applyAlignment="1">
      <alignment horizontal="center"/>
    </xf>
    <xf numFmtId="164" fontId="2" fillId="0" borderId="40" xfId="1" applyNumberFormat="1" applyFont="1" applyBorder="1" applyAlignment="1" applyProtection="1">
      <alignment horizontal="center"/>
    </xf>
    <xf numFmtId="0" fontId="1" fillId="0" borderId="0" xfId="1" applyFont="1" applyBorder="1"/>
    <xf numFmtId="0" fontId="2" fillId="0" borderId="0" xfId="1" applyFont="1" applyBorder="1"/>
    <xf numFmtId="3" fontId="1" fillId="0" borderId="38" xfId="1" applyNumberFormat="1" applyFont="1" applyBorder="1" applyProtection="1"/>
    <xf numFmtId="3" fontId="1" fillId="0" borderId="39" xfId="1" applyNumberFormat="1" applyFont="1" applyBorder="1" applyProtection="1"/>
    <xf numFmtId="3" fontId="1" fillId="0" borderId="40" xfId="1" applyNumberFormat="1" applyFont="1" applyBorder="1" applyProtection="1"/>
    <xf numFmtId="0" fontId="7" fillId="0" borderId="37" xfId="1" applyFont="1" applyBorder="1" applyAlignment="1">
      <alignment horizontal="right"/>
    </xf>
    <xf numFmtId="3" fontId="2" fillId="0" borderId="45" xfId="1" applyNumberFormat="1" applyFont="1" applyBorder="1" applyProtection="1"/>
    <xf numFmtId="0" fontId="7" fillId="0" borderId="46" xfId="1" applyFont="1" applyBorder="1"/>
    <xf numFmtId="0" fontId="1" fillId="0" borderId="0" xfId="1" applyFont="1" applyBorder="1" applyAlignment="1">
      <alignment horizontal="left"/>
    </xf>
    <xf numFmtId="3" fontId="2" fillId="0" borderId="37" xfId="1" applyNumberFormat="1" applyFont="1" applyBorder="1" applyProtection="1"/>
    <xf numFmtId="0" fontId="2" fillId="0" borderId="0" xfId="1" applyFont="1" applyBorder="1" applyAlignment="1">
      <alignment horizontal="center"/>
    </xf>
    <xf numFmtId="0" fontId="7" fillId="0" borderId="40" xfId="1" applyFont="1" applyBorder="1"/>
    <xf numFmtId="164" fontId="2" fillId="0" borderId="38" xfId="1" applyNumberFormat="1" applyFont="1" applyBorder="1" applyAlignment="1" applyProtection="1">
      <alignment horizontal="center"/>
    </xf>
    <xf numFmtId="3" fontId="2" fillId="0" borderId="40" xfId="1" applyNumberFormat="1" applyFont="1" applyBorder="1" applyProtection="1"/>
    <xf numFmtId="0" fontId="1" fillId="0" borderId="47" xfId="1" applyFont="1" applyBorder="1"/>
    <xf numFmtId="0" fontId="1" fillId="0" borderId="48" xfId="1" applyFont="1" applyBorder="1"/>
    <xf numFmtId="0" fontId="7" fillId="0" borderId="48" xfId="1" applyFont="1" applyBorder="1"/>
    <xf numFmtId="0" fontId="11" fillId="0" borderId="0" xfId="1" applyFont="1" applyAlignment="1">
      <alignment horizontal="centerContinuous"/>
    </xf>
    <xf numFmtId="0" fontId="2" fillId="0" borderId="50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 wrapText="1"/>
    </xf>
    <xf numFmtId="0" fontId="2" fillId="0" borderId="51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1" fillId="0" borderId="52" xfId="1" applyFont="1" applyBorder="1"/>
    <xf numFmtId="3" fontId="1" fillId="0" borderId="32" xfId="1" applyNumberFormat="1" applyFont="1" applyBorder="1"/>
    <xf numFmtId="3" fontId="1" fillId="0" borderId="53" xfId="1" applyNumberFormat="1" applyFont="1" applyBorder="1"/>
    <xf numFmtId="3" fontId="1" fillId="0" borderId="25" xfId="1" applyNumberFormat="1" applyFont="1" applyBorder="1"/>
    <xf numFmtId="4" fontId="1" fillId="0" borderId="0" xfId="1" applyNumberFormat="1" applyFont="1" applyBorder="1"/>
    <xf numFmtId="0" fontId="1" fillId="0" borderId="44" xfId="1" applyFont="1" applyBorder="1"/>
    <xf numFmtId="3" fontId="1" fillId="0" borderId="37" xfId="1" applyNumberFormat="1" applyFont="1" applyBorder="1"/>
    <xf numFmtId="3" fontId="1" fillId="0" borderId="12" xfId="1" applyNumberFormat="1" applyFont="1" applyBorder="1"/>
    <xf numFmtId="0" fontId="1" fillId="0" borderId="54" xfId="1" applyFont="1" applyBorder="1"/>
    <xf numFmtId="4" fontId="2" fillId="0" borderId="0" xfId="1" applyNumberFormat="1" applyFont="1" applyBorder="1"/>
    <xf numFmtId="0" fontId="2" fillId="0" borderId="57" xfId="1" applyFont="1" applyBorder="1" applyAlignment="1">
      <alignment horizontal="centerContinuous"/>
    </xf>
    <xf numFmtId="0" fontId="2" fillId="0" borderId="58" xfId="1" applyFont="1" applyBorder="1" applyAlignment="1">
      <alignment horizontal="centerContinuous"/>
    </xf>
    <xf numFmtId="0" fontId="2" fillId="0" borderId="59" xfId="1" applyFont="1" applyBorder="1" applyAlignment="1">
      <alignment horizontal="centerContinuous"/>
    </xf>
    <xf numFmtId="0" fontId="2" fillId="0" borderId="60" xfId="1" applyFont="1" applyBorder="1" applyAlignment="1">
      <alignment horizontal="centerContinuous"/>
    </xf>
    <xf numFmtId="0" fontId="2" fillId="0" borderId="34" xfId="1" applyFont="1" applyBorder="1" applyAlignment="1">
      <alignment horizontal="center" vertical="center" wrapText="1"/>
    </xf>
    <xf numFmtId="0" fontId="2" fillId="0" borderId="55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1" fillId="0" borderId="33" xfId="1" applyFont="1" applyBorder="1"/>
    <xf numFmtId="3" fontId="1" fillId="0" borderId="54" xfId="1" applyNumberFormat="1" applyFont="1" applyBorder="1"/>
    <xf numFmtId="0" fontId="1" fillId="0" borderId="54" xfId="1" applyFont="1" applyBorder="1" applyAlignment="1">
      <alignment horizontal="left"/>
    </xf>
    <xf numFmtId="0" fontId="2" fillId="0" borderId="36" xfId="1" applyFont="1" applyBorder="1" applyAlignment="1">
      <alignment horizontal="center" vertical="center"/>
    </xf>
    <xf numFmtId="0" fontId="1" fillId="0" borderId="49" xfId="1" applyFont="1" applyBorder="1"/>
    <xf numFmtId="3" fontId="1" fillId="0" borderId="38" xfId="1" applyNumberFormat="1" applyFont="1" applyBorder="1"/>
    <xf numFmtId="3" fontId="1" fillId="0" borderId="27" xfId="1" applyNumberFormat="1" applyFont="1" applyBorder="1"/>
    <xf numFmtId="0" fontId="2" fillId="0" borderId="50" xfId="1" applyFont="1" applyBorder="1"/>
    <xf numFmtId="3" fontId="2" fillId="0" borderId="36" xfId="1" applyNumberFormat="1" applyFont="1" applyBorder="1"/>
    <xf numFmtId="3" fontId="2" fillId="0" borderId="51" xfId="1" applyNumberFormat="1" applyFont="1" applyBorder="1"/>
    <xf numFmtId="3" fontId="2" fillId="0" borderId="35" xfId="1" applyNumberFormat="1" applyFont="1" applyBorder="1"/>
    <xf numFmtId="0" fontId="1" fillId="0" borderId="63" xfId="1" applyFont="1" applyBorder="1"/>
    <xf numFmtId="3" fontId="1" fillId="0" borderId="63" xfId="1" applyNumberFormat="1" applyFont="1" applyBorder="1"/>
    <xf numFmtId="0" fontId="2" fillId="0" borderId="36" xfId="1" applyFont="1" applyBorder="1"/>
    <xf numFmtId="0" fontId="3" fillId="0" borderId="33" xfId="1" applyFont="1" applyBorder="1" applyAlignment="1">
      <alignment horizontal="center"/>
    </xf>
    <xf numFmtId="0" fontId="3" fillId="0" borderId="52" xfId="1" applyFont="1" applyBorder="1"/>
    <xf numFmtId="3" fontId="3" fillId="0" borderId="32" xfId="1" applyNumberFormat="1" applyFont="1" applyBorder="1"/>
    <xf numFmtId="3" fontId="3" fillId="0" borderId="53" xfId="1" applyNumberFormat="1" applyFont="1" applyBorder="1"/>
    <xf numFmtId="3" fontId="3" fillId="0" borderId="25" xfId="1" applyNumberFormat="1" applyFont="1" applyBorder="1"/>
    <xf numFmtId="0" fontId="3" fillId="0" borderId="54" xfId="1" applyFont="1" applyBorder="1" applyAlignment="1">
      <alignment horizontal="center"/>
    </xf>
    <xf numFmtId="0" fontId="3" fillId="0" borderId="44" xfId="1" applyFont="1" applyBorder="1"/>
    <xf numFmtId="3" fontId="3" fillId="0" borderId="54" xfId="1" applyNumberFormat="1" applyFont="1" applyFill="1" applyBorder="1"/>
    <xf numFmtId="3" fontId="3" fillId="0" borderId="37" xfId="1" applyNumberFormat="1" applyFont="1" applyBorder="1"/>
    <xf numFmtId="3" fontId="3" fillId="0" borderId="12" xfId="1" applyNumberFormat="1" applyFont="1" applyBorder="1"/>
    <xf numFmtId="0" fontId="3" fillId="0" borderId="63" xfId="1" applyFont="1" applyBorder="1" applyAlignment="1">
      <alignment horizontal="center"/>
    </xf>
    <xf numFmtId="0" fontId="3" fillId="0" borderId="49" xfId="1" applyFont="1" applyBorder="1"/>
    <xf numFmtId="3" fontId="3" fillId="0" borderId="63" xfId="1" applyNumberFormat="1" applyFont="1" applyFill="1" applyBorder="1"/>
    <xf numFmtId="3" fontId="3" fillId="0" borderId="38" xfId="1" applyNumberFormat="1" applyFont="1" applyBorder="1"/>
    <xf numFmtId="3" fontId="3" fillId="0" borderId="27" xfId="1" applyNumberFormat="1" applyFont="1" applyBorder="1"/>
    <xf numFmtId="0" fontId="3" fillId="0" borderId="36" xfId="1" applyFont="1" applyBorder="1"/>
    <xf numFmtId="0" fontId="12" fillId="0" borderId="50" xfId="1" applyFont="1" applyBorder="1"/>
    <xf numFmtId="3" fontId="12" fillId="0" borderId="36" xfId="1" applyNumberFormat="1" applyFont="1" applyBorder="1"/>
    <xf numFmtId="3" fontId="12" fillId="0" borderId="51" xfId="1" applyNumberFormat="1" applyFont="1" applyBorder="1"/>
    <xf numFmtId="3" fontId="12" fillId="0" borderId="35" xfId="1" applyNumberFormat="1" applyFont="1" applyBorder="1"/>
    <xf numFmtId="0" fontId="2" fillId="0" borderId="40" xfId="1" applyFont="1" applyBorder="1" applyAlignment="1">
      <alignment horizontal="center" vertical="center"/>
    </xf>
    <xf numFmtId="0" fontId="1" fillId="0" borderId="37" xfId="1" applyFont="1" applyBorder="1"/>
    <xf numFmtId="3" fontId="1" fillId="0" borderId="62" xfId="1" applyNumberFormat="1" applyFont="1" applyBorder="1" applyAlignment="1" applyProtection="1">
      <alignment horizontal="right"/>
    </xf>
    <xf numFmtId="0" fontId="1" fillId="3" borderId="37" xfId="1" applyFont="1" applyFill="1" applyBorder="1"/>
    <xf numFmtId="3" fontId="2" fillId="3" borderId="62" xfId="1" applyNumberFormat="1" applyFont="1" applyFill="1" applyBorder="1" applyAlignment="1" applyProtection="1">
      <alignment horizontal="right"/>
    </xf>
    <xf numFmtId="3" fontId="2" fillId="0" borderId="62" xfId="1" applyNumberFormat="1" applyFont="1" applyFill="1" applyBorder="1" applyAlignment="1" applyProtection="1">
      <alignment horizontal="right"/>
    </xf>
    <xf numFmtId="3" fontId="2" fillId="3" borderId="64" xfId="1" applyNumberFormat="1" applyFont="1" applyFill="1" applyBorder="1" applyAlignment="1" applyProtection="1">
      <alignment horizontal="right"/>
    </xf>
    <xf numFmtId="0" fontId="1" fillId="0" borderId="65" xfId="1" applyFont="1" applyBorder="1"/>
    <xf numFmtId="0" fontId="1" fillId="0" borderId="66" xfId="1" applyFont="1" applyBorder="1" applyProtection="1"/>
    <xf numFmtId="3" fontId="2" fillId="0" borderId="67" xfId="1" applyNumberFormat="1" applyFont="1" applyBorder="1" applyAlignment="1" applyProtection="1">
      <alignment horizontal="right"/>
    </xf>
    <xf numFmtId="0" fontId="1" fillId="0" borderId="0" xfId="1" applyFont="1" applyBorder="1" applyProtection="1"/>
    <xf numFmtId="3" fontId="1" fillId="0" borderId="0" xfId="1" applyNumberFormat="1" applyFont="1" applyBorder="1" applyAlignment="1" applyProtection="1">
      <alignment horizontal="right"/>
    </xf>
    <xf numFmtId="3" fontId="1" fillId="0" borderId="0" xfId="1" applyNumberFormat="1" applyFont="1" applyAlignment="1">
      <alignment horizontal="centerContinuous"/>
    </xf>
    <xf numFmtId="3" fontId="2" fillId="0" borderId="0" xfId="1" applyNumberFormat="1" applyFont="1" applyBorder="1" applyAlignment="1" applyProtection="1">
      <alignment horizontal="right"/>
    </xf>
    <xf numFmtId="3" fontId="1" fillId="0" borderId="0" xfId="1" applyNumberFormat="1" applyFont="1" applyFill="1" applyBorder="1" applyAlignment="1" applyProtection="1">
      <alignment horizontal="right"/>
    </xf>
    <xf numFmtId="0" fontId="13" fillId="0" borderId="0" xfId="1" applyFont="1" applyBorder="1"/>
    <xf numFmtId="3" fontId="1" fillId="0" borderId="0" xfId="1" applyNumberFormat="1" applyFont="1" applyBorder="1"/>
    <xf numFmtId="3" fontId="1" fillId="0" borderId="0" xfId="1" applyNumberFormat="1" applyFont="1" applyFill="1" applyBorder="1"/>
    <xf numFmtId="3" fontId="1" fillId="0" borderId="0" xfId="1" applyNumberFormat="1" applyFont="1" applyFill="1"/>
    <xf numFmtId="0" fontId="2" fillId="0" borderId="37" xfId="1" applyFont="1" applyBorder="1" applyAlignment="1">
      <alignment horizontal="center" vertical="center"/>
    </xf>
    <xf numFmtId="0" fontId="2" fillId="0" borderId="37" xfId="1" applyFont="1" applyBorder="1" applyAlignment="1" applyProtection="1">
      <alignment horizontal="center"/>
    </xf>
    <xf numFmtId="0" fontId="1" fillId="0" borderId="37" xfId="1" applyFont="1" applyBorder="1" applyProtection="1"/>
    <xf numFmtId="3" fontId="1" fillId="0" borderId="37" xfId="1" applyNumberFormat="1" applyFont="1" applyBorder="1" applyAlignment="1" applyProtection="1">
      <alignment horizontal="right"/>
    </xf>
    <xf numFmtId="3" fontId="1" fillId="0" borderId="37" xfId="1" applyNumberFormat="1" applyFont="1" applyFill="1" applyBorder="1" applyAlignment="1" applyProtection="1">
      <alignment horizontal="right"/>
    </xf>
    <xf numFmtId="0" fontId="2" fillId="3" borderId="37" xfId="1" applyNumberFormat="1" applyFont="1" applyFill="1" applyBorder="1"/>
    <xf numFmtId="0" fontId="1" fillId="3" borderId="37" xfId="1" applyFont="1" applyFill="1" applyBorder="1" applyProtection="1"/>
    <xf numFmtId="3" fontId="2" fillId="3" borderId="37" xfId="1" applyNumberFormat="1" applyFont="1" applyFill="1" applyBorder="1" applyAlignment="1" applyProtection="1">
      <alignment horizontal="right"/>
    </xf>
    <xf numFmtId="0" fontId="2" fillId="0" borderId="37" xfId="1" applyNumberFormat="1" applyFont="1" applyFill="1" applyBorder="1"/>
    <xf numFmtId="0" fontId="1" fillId="0" borderId="37" xfId="1" applyFont="1" applyFill="1" applyBorder="1"/>
    <xf numFmtId="0" fontId="1" fillId="0" borderId="37" xfId="1" applyFont="1" applyFill="1" applyBorder="1" applyProtection="1"/>
    <xf numFmtId="3" fontId="2" fillId="0" borderId="37" xfId="1" applyNumberFormat="1" applyFont="1" applyFill="1" applyBorder="1" applyAlignment="1" applyProtection="1">
      <alignment horizontal="right"/>
    </xf>
    <xf numFmtId="0" fontId="1" fillId="0" borderId="37" xfId="1" applyFont="1" applyBorder="1" applyAlignment="1" applyProtection="1">
      <alignment shrinkToFit="1"/>
    </xf>
    <xf numFmtId="0" fontId="1" fillId="0" borderId="37" xfId="1" applyNumberFormat="1" applyFont="1" applyBorder="1"/>
    <xf numFmtId="0" fontId="1" fillId="0" borderId="37" xfId="1" applyFont="1" applyBorder="1" applyAlignment="1">
      <alignment horizontal="right"/>
    </xf>
    <xf numFmtId="0" fontId="2" fillId="3" borderId="37" xfId="1" applyFont="1" applyFill="1" applyBorder="1"/>
    <xf numFmtId="0" fontId="1" fillId="3" borderId="37" xfId="1" applyFont="1" applyFill="1" applyBorder="1" applyAlignment="1" applyProtection="1">
      <alignment horizontal="left"/>
    </xf>
    <xf numFmtId="0" fontId="2" fillId="0" borderId="37" xfId="1" applyFont="1" applyBorder="1"/>
    <xf numFmtId="0" fontId="1" fillId="0" borderId="38" xfId="1" applyFont="1" applyBorder="1" applyProtection="1"/>
    <xf numFmtId="3" fontId="1" fillId="0" borderId="38" xfId="1" applyNumberFormat="1" applyFont="1" applyBorder="1" applyAlignment="1" applyProtection="1">
      <alignment horizontal="right"/>
    </xf>
    <xf numFmtId="0" fontId="2" fillId="0" borderId="65" xfId="1" applyFont="1" applyBorder="1"/>
    <xf numFmtId="0" fontId="2" fillId="0" borderId="38" xfId="1" applyFont="1" applyBorder="1"/>
    <xf numFmtId="0" fontId="1" fillId="0" borderId="0" xfId="1" applyFont="1" applyAlignment="1">
      <alignment horizontal="right"/>
    </xf>
    <xf numFmtId="3" fontId="2" fillId="0" borderId="62" xfId="1" applyNumberFormat="1" applyFont="1" applyBorder="1" applyAlignment="1" applyProtection="1">
      <alignment horizontal="center"/>
    </xf>
    <xf numFmtId="3" fontId="1" fillId="0" borderId="62" xfId="1" applyNumberFormat="1" applyFont="1" applyFill="1" applyBorder="1" applyAlignment="1" applyProtection="1">
      <alignment horizontal="right"/>
    </xf>
    <xf numFmtId="3" fontId="1" fillId="0" borderId="68" xfId="1" applyNumberFormat="1" applyFont="1" applyBorder="1" applyAlignment="1" applyProtection="1">
      <alignment horizontal="right"/>
    </xf>
    <xf numFmtId="3" fontId="2" fillId="0" borderId="62" xfId="1" applyNumberFormat="1" applyFont="1" applyBorder="1" applyAlignment="1" applyProtection="1">
      <alignment horizontal="right"/>
    </xf>
    <xf numFmtId="0" fontId="1" fillId="0" borderId="39" xfId="1" applyFont="1" applyFill="1" applyBorder="1"/>
    <xf numFmtId="3" fontId="2" fillId="0" borderId="68" xfId="1" applyNumberFormat="1" applyFont="1" applyFill="1" applyBorder="1" applyAlignment="1" applyProtection="1">
      <alignment horizontal="right"/>
    </xf>
    <xf numFmtId="0" fontId="1" fillId="0" borderId="0" xfId="1" applyFont="1" applyProtection="1"/>
    <xf numFmtId="3" fontId="1" fillId="0" borderId="0" xfId="1" applyNumberFormat="1" applyFont="1" applyProtection="1"/>
    <xf numFmtId="3" fontId="1" fillId="0" borderId="0" xfId="1" applyNumberFormat="1" applyFont="1" applyAlignment="1">
      <alignment horizontal="right"/>
    </xf>
    <xf numFmtId="3" fontId="2" fillId="0" borderId="37" xfId="1" applyNumberFormat="1" applyFont="1" applyBorder="1" applyAlignment="1">
      <alignment horizontal="centerContinuous"/>
    </xf>
    <xf numFmtId="3" fontId="2" fillId="0" borderId="37" xfId="1" applyNumberFormat="1" applyFont="1" applyBorder="1" applyAlignment="1">
      <alignment horizontal="center" vertical="center" wrapText="1"/>
    </xf>
    <xf numFmtId="3" fontId="2" fillId="0" borderId="37" xfId="1" applyNumberFormat="1" applyFont="1" applyBorder="1" applyAlignment="1">
      <alignment horizontal="center" vertical="center"/>
    </xf>
    <xf numFmtId="0" fontId="2" fillId="0" borderId="74" xfId="1" applyFont="1" applyBorder="1" applyAlignment="1" applyProtection="1">
      <alignment horizontal="center"/>
    </xf>
    <xf numFmtId="0" fontId="1" fillId="0" borderId="75" xfId="1" applyFont="1" applyBorder="1" applyProtection="1"/>
    <xf numFmtId="164" fontId="2" fillId="0" borderId="76" xfId="1" applyNumberFormat="1" applyFont="1" applyBorder="1" applyAlignment="1" applyProtection="1">
      <alignment horizontal="right"/>
    </xf>
    <xf numFmtId="0" fontId="1" fillId="0" borderId="75" xfId="1" applyFont="1" applyFill="1" applyBorder="1" applyProtection="1"/>
    <xf numFmtId="0" fontId="1" fillId="3" borderId="75" xfId="1" applyFont="1" applyFill="1" applyBorder="1" applyProtection="1"/>
    <xf numFmtId="0" fontId="2" fillId="0" borderId="38" xfId="1" applyNumberFormat="1" applyFont="1" applyBorder="1"/>
    <xf numFmtId="0" fontId="1" fillId="0" borderId="77" xfId="1" applyFont="1" applyBorder="1" applyProtection="1"/>
    <xf numFmtId="0" fontId="2" fillId="0" borderId="65" xfId="1" applyNumberFormat="1" applyFont="1" applyBorder="1"/>
    <xf numFmtId="0" fontId="1" fillId="0" borderId="78" xfId="1" applyFont="1" applyBorder="1" applyProtection="1"/>
    <xf numFmtId="0" fontId="2" fillId="0" borderId="40" xfId="1" applyNumberFormat="1" applyFont="1" applyBorder="1"/>
    <xf numFmtId="0" fontId="1" fillId="0" borderId="74" xfId="1" applyFont="1" applyBorder="1" applyProtection="1"/>
    <xf numFmtId="0" fontId="1" fillId="0" borderId="40" xfId="1" applyNumberFormat="1" applyFont="1" applyBorder="1"/>
    <xf numFmtId="0" fontId="1" fillId="0" borderId="74" xfId="1" applyFont="1" applyFill="1" applyBorder="1" applyAlignment="1" applyProtection="1">
      <alignment shrinkToFit="1"/>
    </xf>
    <xf numFmtId="0" fontId="1" fillId="3" borderId="75" xfId="1" applyFont="1" applyFill="1" applyBorder="1" applyAlignment="1" applyProtection="1">
      <alignment horizontal="left"/>
    </xf>
    <xf numFmtId="0" fontId="1" fillId="0" borderId="75" xfId="1" applyFont="1" applyBorder="1" applyAlignment="1" applyProtection="1">
      <alignment horizontal="left"/>
    </xf>
    <xf numFmtId="0" fontId="2" fillId="0" borderId="39" xfId="1" applyFont="1" applyFill="1" applyBorder="1"/>
    <xf numFmtId="0" fontId="1" fillId="0" borderId="42" xfId="1" applyFont="1" applyFill="1" applyBorder="1" applyProtection="1"/>
    <xf numFmtId="0" fontId="2" fillId="0" borderId="40" xfId="1" applyFont="1" applyBorder="1"/>
    <xf numFmtId="49" fontId="1" fillId="0" borderId="37" xfId="2" applyNumberFormat="1" applyFont="1" applyBorder="1" applyAlignment="1">
      <alignment horizontal="left"/>
    </xf>
    <xf numFmtId="0" fontId="2" fillId="0" borderId="37" xfId="1" applyFont="1" applyFill="1" applyBorder="1"/>
    <xf numFmtId="3" fontId="2" fillId="0" borderId="79" xfId="1" applyNumberFormat="1" applyFont="1" applyBorder="1" applyAlignment="1" applyProtection="1">
      <alignment horizontal="center"/>
    </xf>
    <xf numFmtId="3" fontId="2" fillId="0" borderId="80" xfId="1" applyNumberFormat="1" applyFont="1" applyBorder="1" applyAlignment="1" applyProtection="1">
      <alignment horizontal="center"/>
    </xf>
    <xf numFmtId="3" fontId="1" fillId="0" borderId="79" xfId="1" applyNumberFormat="1" applyFont="1" applyBorder="1" applyAlignment="1" applyProtection="1">
      <alignment horizontal="right"/>
    </xf>
    <xf numFmtId="3" fontId="1" fillId="0" borderId="80" xfId="1" applyNumberFormat="1" applyFont="1" applyFill="1" applyBorder="1" applyAlignment="1" applyProtection="1">
      <alignment horizontal="right"/>
    </xf>
    <xf numFmtId="3" fontId="2" fillId="0" borderId="81" xfId="1" applyNumberFormat="1" applyFont="1" applyBorder="1" applyAlignment="1" applyProtection="1">
      <alignment horizontal="right"/>
    </xf>
    <xf numFmtId="3" fontId="2" fillId="0" borderId="76" xfId="1" applyNumberFormat="1" applyFont="1" applyBorder="1" applyAlignment="1" applyProtection="1">
      <alignment horizontal="right"/>
    </xf>
    <xf numFmtId="3" fontId="2" fillId="0" borderId="79" xfId="1" applyNumberFormat="1" applyFont="1" applyFill="1" applyBorder="1" applyAlignment="1" applyProtection="1">
      <alignment horizontal="right"/>
    </xf>
    <xf numFmtId="3" fontId="2" fillId="0" borderId="80" xfId="1" applyNumberFormat="1" applyFont="1" applyFill="1" applyBorder="1" applyAlignment="1" applyProtection="1">
      <alignment horizontal="right"/>
    </xf>
    <xf numFmtId="3" fontId="1" fillId="0" borderId="80" xfId="1" applyNumberFormat="1" applyFont="1" applyBorder="1" applyAlignment="1" applyProtection="1">
      <alignment horizontal="right"/>
    </xf>
    <xf numFmtId="3" fontId="2" fillId="3" borderId="79" xfId="1" applyNumberFormat="1" applyFont="1" applyFill="1" applyBorder="1" applyAlignment="1" applyProtection="1">
      <alignment horizontal="right"/>
    </xf>
    <xf numFmtId="3" fontId="2" fillId="3" borderId="80" xfId="1" applyNumberFormat="1" applyFont="1" applyFill="1" applyBorder="1" applyAlignment="1" applyProtection="1">
      <alignment horizontal="right"/>
    </xf>
    <xf numFmtId="3" fontId="1" fillId="0" borderId="82" xfId="1" applyNumberFormat="1" applyFont="1" applyBorder="1" applyAlignment="1" applyProtection="1">
      <alignment horizontal="right"/>
    </xf>
    <xf numFmtId="3" fontId="1" fillId="0" borderId="83" xfId="1" applyNumberFormat="1" applyFont="1" applyBorder="1" applyAlignment="1" applyProtection="1">
      <alignment horizontal="right"/>
    </xf>
    <xf numFmtId="3" fontId="1" fillId="0" borderId="84" xfId="1" applyNumberFormat="1" applyFont="1" applyBorder="1" applyAlignment="1" applyProtection="1">
      <alignment horizontal="right"/>
    </xf>
    <xf numFmtId="3" fontId="2" fillId="3" borderId="84" xfId="1" applyNumberFormat="1" applyFont="1" applyFill="1" applyBorder="1" applyAlignment="1" applyProtection="1">
      <alignment horizontal="right"/>
    </xf>
    <xf numFmtId="3" fontId="2" fillId="3" borderId="85" xfId="1" applyNumberFormat="1" applyFont="1" applyFill="1" applyBorder="1" applyAlignment="1" applyProtection="1">
      <alignment horizontal="right"/>
    </xf>
    <xf numFmtId="3" fontId="2" fillId="0" borderId="80" xfId="1" applyNumberFormat="1" applyFont="1" applyBorder="1" applyAlignment="1" applyProtection="1">
      <alignment horizontal="right"/>
    </xf>
    <xf numFmtId="3" fontId="2" fillId="0" borderId="82" xfId="1" applyNumberFormat="1" applyFont="1" applyFill="1" applyBorder="1" applyAlignment="1" applyProtection="1">
      <alignment horizontal="right"/>
    </xf>
    <xf numFmtId="3" fontId="2" fillId="0" borderId="83" xfId="1" applyNumberFormat="1" applyFont="1" applyFill="1" applyBorder="1" applyAlignment="1" applyProtection="1">
      <alignment horizontal="right"/>
    </xf>
    <xf numFmtId="3" fontId="1" fillId="0" borderId="86" xfId="1" applyNumberFormat="1" applyFont="1" applyBorder="1" applyAlignment="1" applyProtection="1">
      <alignment horizontal="right"/>
    </xf>
    <xf numFmtId="3" fontId="2" fillId="0" borderId="84" xfId="1" applyNumberFormat="1" applyFont="1" applyFill="1" applyBorder="1" applyAlignment="1" applyProtection="1">
      <alignment horizontal="right"/>
    </xf>
    <xf numFmtId="3" fontId="1" fillId="0" borderId="87" xfId="1" applyNumberFormat="1" applyFont="1" applyBorder="1" applyAlignment="1" applyProtection="1">
      <alignment horizontal="right"/>
    </xf>
    <xf numFmtId="3" fontId="1" fillId="0" borderId="88" xfId="1" applyNumberFormat="1" applyFont="1" applyBorder="1" applyAlignment="1" applyProtection="1">
      <alignment horizontal="right"/>
    </xf>
    <xf numFmtId="3" fontId="1" fillId="0" borderId="89" xfId="1" applyNumberFormat="1" applyFont="1" applyBorder="1" applyAlignment="1" applyProtection="1">
      <alignment horizontal="right"/>
    </xf>
    <xf numFmtId="3" fontId="2" fillId="3" borderId="87" xfId="1" applyNumberFormat="1" applyFont="1" applyFill="1" applyBorder="1" applyAlignment="1" applyProtection="1">
      <alignment horizontal="right"/>
    </xf>
    <xf numFmtId="3" fontId="2" fillId="3" borderId="88" xfId="1" applyNumberFormat="1" applyFont="1" applyFill="1" applyBorder="1" applyAlignment="1" applyProtection="1">
      <alignment horizontal="right"/>
    </xf>
    <xf numFmtId="3" fontId="2" fillId="3" borderId="89" xfId="1" applyNumberFormat="1" applyFont="1" applyFill="1" applyBorder="1" applyAlignment="1" applyProtection="1">
      <alignment horizontal="right"/>
    </xf>
    <xf numFmtId="3" fontId="2" fillId="0" borderId="84" xfId="1" applyNumberFormat="1" applyFont="1" applyBorder="1" applyAlignment="1" applyProtection="1">
      <alignment horizontal="right"/>
    </xf>
    <xf numFmtId="0" fontId="1" fillId="0" borderId="42" xfId="1" applyFont="1" applyBorder="1" applyProtection="1"/>
    <xf numFmtId="0" fontId="3" fillId="4" borderId="66" xfId="1" applyFont="1" applyFill="1" applyBorder="1"/>
    <xf numFmtId="0" fontId="3" fillId="4" borderId="78" xfId="1" applyFont="1" applyFill="1" applyBorder="1" applyProtection="1"/>
    <xf numFmtId="3" fontId="12" fillId="4" borderId="81" xfId="1" applyNumberFormat="1" applyFont="1" applyFill="1" applyBorder="1" applyAlignment="1" applyProtection="1">
      <alignment horizontal="right"/>
    </xf>
    <xf numFmtId="3" fontId="12" fillId="4" borderId="67" xfId="1" applyNumberFormat="1" applyFont="1" applyFill="1" applyBorder="1" applyAlignment="1" applyProtection="1">
      <alignment horizontal="right"/>
    </xf>
    <xf numFmtId="3" fontId="12" fillId="4" borderId="76" xfId="1" applyNumberFormat="1" applyFont="1" applyFill="1" applyBorder="1" applyAlignment="1" applyProtection="1">
      <alignment horizontal="right"/>
    </xf>
    <xf numFmtId="3" fontId="2" fillId="4" borderId="37" xfId="1" applyNumberFormat="1" applyFont="1" applyFill="1" applyBorder="1" applyAlignment="1">
      <alignment horizontal="center" vertical="center" wrapText="1"/>
    </xf>
    <xf numFmtId="0" fontId="12" fillId="4" borderId="73" xfId="1" applyFont="1" applyFill="1" applyBorder="1" applyAlignment="1"/>
    <xf numFmtId="0" fontId="1" fillId="0" borderId="0" xfId="3" applyFont="1"/>
    <xf numFmtId="0" fontId="1" fillId="0" borderId="0" xfId="3" applyFont="1" applyBorder="1"/>
    <xf numFmtId="0" fontId="1" fillId="0" borderId="0" xfId="3" applyFont="1" applyAlignment="1"/>
    <xf numFmtId="0" fontId="1" fillId="0" borderId="0" xfId="3" applyFont="1" applyAlignment="1">
      <alignment horizontal="centerContinuous"/>
    </xf>
    <xf numFmtId="0" fontId="1" fillId="0" borderId="0" xfId="3" applyFont="1" applyBorder="1" applyAlignment="1">
      <alignment horizontal="centerContinuous"/>
    </xf>
    <xf numFmtId="0" fontId="11" fillId="0" borderId="0" xfId="3" applyFont="1" applyAlignment="1">
      <alignment horizontal="centerContinuous"/>
    </xf>
    <xf numFmtId="0" fontId="2" fillId="0" borderId="34" xfId="3" applyFont="1" applyBorder="1" applyAlignment="1">
      <alignment horizontal="center" vertical="center" wrapText="1"/>
    </xf>
    <xf numFmtId="0" fontId="2" fillId="0" borderId="55" xfId="3" applyFont="1" applyBorder="1" applyAlignment="1">
      <alignment horizontal="center" vertical="center"/>
    </xf>
    <xf numFmtId="0" fontId="1" fillId="0" borderId="33" xfId="3" applyFont="1" applyBorder="1"/>
    <xf numFmtId="0" fontId="1" fillId="0" borderId="52" xfId="3" applyFont="1" applyBorder="1"/>
    <xf numFmtId="3" fontId="1" fillId="0" borderId="32" xfId="3" applyNumberFormat="1" applyFont="1" applyBorder="1"/>
    <xf numFmtId="3" fontId="1" fillId="0" borderId="53" xfId="3" applyNumberFormat="1" applyFont="1" applyBorder="1"/>
    <xf numFmtId="3" fontId="1" fillId="0" borderId="25" xfId="3" applyNumberFormat="1" applyFont="1" applyBorder="1"/>
    <xf numFmtId="166" fontId="1" fillId="0" borderId="0" xfId="3" applyNumberFormat="1" applyFont="1" applyBorder="1"/>
    <xf numFmtId="0" fontId="1" fillId="0" borderId="54" xfId="3" applyFont="1" applyBorder="1"/>
    <xf numFmtId="0" fontId="1" fillId="0" borderId="44" xfId="3" applyFont="1" applyBorder="1"/>
    <xf numFmtId="3" fontId="1" fillId="0" borderId="54" xfId="3" applyNumberFormat="1" applyFont="1" applyBorder="1"/>
    <xf numFmtId="3" fontId="1" fillId="0" borderId="37" xfId="3" applyNumberFormat="1" applyFont="1" applyBorder="1"/>
    <xf numFmtId="3" fontId="1" fillId="0" borderId="12" xfId="3" applyNumberFormat="1" applyFont="1" applyBorder="1"/>
    <xf numFmtId="4" fontId="1" fillId="0" borderId="0" xfId="3" applyNumberFormat="1" applyFont="1" applyBorder="1"/>
    <xf numFmtId="3" fontId="1" fillId="0" borderId="0" xfId="3" applyNumberFormat="1" applyFont="1" applyBorder="1"/>
    <xf numFmtId="3" fontId="1" fillId="0" borderId="37" xfId="3" applyNumberFormat="1" applyFont="1" applyFill="1" applyBorder="1"/>
    <xf numFmtId="0" fontId="1" fillId="0" borderId="54" xfId="3" applyFont="1" applyBorder="1" applyAlignment="1">
      <alignment horizontal="left"/>
    </xf>
    <xf numFmtId="4" fontId="2" fillId="0" borderId="0" xfId="3" applyNumberFormat="1" applyFont="1" applyBorder="1"/>
    <xf numFmtId="3" fontId="2" fillId="0" borderId="0" xfId="3" applyNumberFormat="1" applyFont="1" applyBorder="1"/>
    <xf numFmtId="3" fontId="1" fillId="0" borderId="0" xfId="3" applyNumberFormat="1" applyFont="1"/>
    <xf numFmtId="3" fontId="1" fillId="0" borderId="0" xfId="3" applyNumberFormat="1" applyFont="1" applyFill="1" applyBorder="1"/>
    <xf numFmtId="4" fontId="1" fillId="0" borderId="0" xfId="3" applyNumberFormat="1" applyFont="1"/>
    <xf numFmtId="0" fontId="2" fillId="0" borderId="55" xfId="3" applyFont="1" applyBorder="1" applyAlignment="1">
      <alignment horizontal="center" vertical="center" wrapText="1"/>
    </xf>
    <xf numFmtId="0" fontId="2" fillId="0" borderId="24" xfId="3" applyFont="1" applyBorder="1" applyAlignment="1">
      <alignment horizontal="center" vertical="center" wrapText="1"/>
    </xf>
    <xf numFmtId="0" fontId="1" fillId="0" borderId="63" xfId="3" applyFont="1" applyBorder="1"/>
    <xf numFmtId="0" fontId="1" fillId="0" borderId="49" xfId="3" applyFont="1" applyBorder="1"/>
    <xf numFmtId="3" fontId="1" fillId="0" borderId="63" xfId="3" applyNumberFormat="1" applyFont="1" applyBorder="1"/>
    <xf numFmtId="3" fontId="1" fillId="0" borderId="38" xfId="3" applyNumberFormat="1" applyFont="1" applyBorder="1"/>
    <xf numFmtId="3" fontId="1" fillId="0" borderId="38" xfId="3" applyNumberFormat="1" applyFont="1" applyFill="1" applyBorder="1"/>
    <xf numFmtId="3" fontId="1" fillId="0" borderId="27" xfId="3" applyNumberFormat="1" applyFont="1" applyBorder="1"/>
    <xf numFmtId="0" fontId="2" fillId="0" borderId="36" xfId="3" applyFont="1" applyBorder="1"/>
    <xf numFmtId="0" fontId="2" fillId="0" borderId="50" xfId="3" applyFont="1" applyBorder="1"/>
    <xf numFmtId="3" fontId="2" fillId="0" borderId="36" xfId="3" applyNumberFormat="1" applyFont="1" applyBorder="1"/>
    <xf numFmtId="3" fontId="2" fillId="0" borderId="51" xfId="3" applyNumberFormat="1" applyFont="1" applyBorder="1"/>
    <xf numFmtId="3" fontId="2" fillId="0" borderId="35" xfId="3" applyNumberFormat="1" applyFont="1" applyBorder="1"/>
    <xf numFmtId="0" fontId="1" fillId="0" borderId="0" xfId="2" applyFont="1"/>
    <xf numFmtId="1" fontId="1" fillId="0" borderId="0" xfId="2" applyNumberFormat="1" applyFont="1" applyAlignment="1">
      <alignment horizontal="left"/>
    </xf>
    <xf numFmtId="49" fontId="1" fillId="0" borderId="0" xfId="2" applyNumberFormat="1" applyFont="1" applyAlignment="1">
      <alignment horizontal="left"/>
    </xf>
    <xf numFmtId="3" fontId="1" fillId="0" borderId="0" xfId="2" applyNumberFormat="1" applyFont="1"/>
    <xf numFmtId="0" fontId="1" fillId="0" borderId="0" xfId="2" applyFont="1" applyAlignment="1">
      <alignment horizontal="right"/>
    </xf>
    <xf numFmtId="1" fontId="1" fillId="0" borderId="40" xfId="2" applyNumberFormat="1" applyFont="1" applyBorder="1" applyAlignment="1">
      <alignment horizontal="center"/>
    </xf>
    <xf numFmtId="3" fontId="1" fillId="0" borderId="40" xfId="2" applyNumberFormat="1" applyFont="1" applyBorder="1"/>
    <xf numFmtId="1" fontId="1" fillId="0" borderId="37" xfId="2" applyNumberFormat="1" applyFont="1" applyBorder="1" applyAlignment="1">
      <alignment horizontal="center"/>
    </xf>
    <xf numFmtId="3" fontId="1" fillId="0" borderId="37" xfId="2" applyNumberFormat="1" applyFont="1" applyBorder="1"/>
    <xf numFmtId="3" fontId="1" fillId="0" borderId="37" xfId="2" applyNumberFormat="1" applyFont="1" applyFill="1" applyBorder="1"/>
    <xf numFmtId="1" fontId="2" fillId="3" borderId="37" xfId="2" applyNumberFormat="1" applyFont="1" applyFill="1" applyBorder="1" applyAlignment="1">
      <alignment horizontal="left"/>
    </xf>
    <xf numFmtId="1" fontId="1" fillId="3" borderId="37" xfId="2" applyNumberFormat="1" applyFont="1" applyFill="1" applyBorder="1" applyAlignment="1">
      <alignment horizontal="center"/>
    </xf>
    <xf numFmtId="3" fontId="2" fillId="3" borderId="37" xfId="2" applyNumberFormat="1" applyFont="1" applyFill="1" applyBorder="1"/>
    <xf numFmtId="3" fontId="2" fillId="3" borderId="45" xfId="2" applyNumberFormat="1" applyFont="1" applyFill="1" applyBorder="1"/>
    <xf numFmtId="1" fontId="2" fillId="0" borderId="69" xfId="2" applyNumberFormat="1" applyFont="1" applyBorder="1" applyAlignment="1">
      <alignment horizontal="left"/>
    </xf>
    <xf numFmtId="1" fontId="1" fillId="0" borderId="69" xfId="2" applyNumberFormat="1" applyFont="1" applyBorder="1" applyAlignment="1">
      <alignment horizontal="center"/>
    </xf>
    <xf numFmtId="3" fontId="2" fillId="0" borderId="69" xfId="2" applyNumberFormat="1" applyFont="1" applyBorder="1"/>
    <xf numFmtId="3" fontId="2" fillId="0" borderId="69" xfId="2" applyNumberFormat="1" applyFont="1" applyFill="1" applyBorder="1"/>
    <xf numFmtId="1" fontId="1" fillId="0" borderId="71" xfId="2" applyNumberFormat="1" applyFont="1" applyBorder="1" applyAlignment="1">
      <alignment horizontal="center"/>
    </xf>
    <xf numFmtId="3" fontId="2" fillId="0" borderId="71" xfId="2" applyNumberFormat="1" applyFont="1" applyBorder="1"/>
    <xf numFmtId="3" fontId="2" fillId="0" borderId="71" xfId="2" applyNumberFormat="1" applyFont="1" applyFill="1" applyBorder="1"/>
    <xf numFmtId="3" fontId="2" fillId="0" borderId="40" xfId="2" applyNumberFormat="1" applyFont="1" applyBorder="1"/>
    <xf numFmtId="3" fontId="2" fillId="0" borderId="40" xfId="2" applyNumberFormat="1" applyFont="1" applyFill="1" applyBorder="1"/>
    <xf numFmtId="1" fontId="2" fillId="0" borderId="37" xfId="2" applyNumberFormat="1" applyFont="1" applyBorder="1" applyAlignment="1">
      <alignment horizontal="left"/>
    </xf>
    <xf numFmtId="3" fontId="2" fillId="0" borderId="37" xfId="2" applyNumberFormat="1" applyFont="1" applyBorder="1"/>
    <xf numFmtId="3" fontId="2" fillId="0" borderId="37" xfId="2" applyNumberFormat="1" applyFont="1" applyFill="1" applyBorder="1"/>
    <xf numFmtId="1" fontId="1" fillId="0" borderId="65" xfId="2" applyNumberFormat="1" applyFont="1" applyBorder="1" applyAlignment="1">
      <alignment horizontal="center"/>
    </xf>
    <xf numFmtId="3" fontId="2" fillId="0" borderId="65" xfId="2" applyNumberFormat="1" applyFont="1" applyBorder="1"/>
    <xf numFmtId="3" fontId="2" fillId="0" borderId="65" xfId="2" applyNumberFormat="1" applyFont="1" applyFill="1" applyBorder="1"/>
    <xf numFmtId="3" fontId="1" fillId="0" borderId="40" xfId="2" applyNumberFormat="1" applyFont="1" applyFill="1" applyBorder="1"/>
    <xf numFmtId="1" fontId="2" fillId="0" borderId="37" xfId="2" applyNumberFormat="1" applyFont="1" applyFill="1" applyBorder="1" applyAlignment="1">
      <alignment horizontal="left"/>
    </xf>
    <xf numFmtId="1" fontId="1" fillId="0" borderId="37" xfId="2" applyNumberFormat="1" applyFont="1" applyFill="1" applyBorder="1" applyAlignment="1">
      <alignment horizontal="center"/>
    </xf>
    <xf numFmtId="1" fontId="2" fillId="0" borderId="38" xfId="2" applyNumberFormat="1" applyFont="1" applyBorder="1" applyAlignment="1">
      <alignment horizontal="left"/>
    </xf>
    <xf numFmtId="1" fontId="1" fillId="0" borderId="38" xfId="2" applyNumberFormat="1" applyFont="1" applyBorder="1" applyAlignment="1">
      <alignment horizontal="center"/>
    </xf>
    <xf numFmtId="3" fontId="2" fillId="0" borderId="38" xfId="2" applyNumberFormat="1" applyFont="1" applyBorder="1"/>
    <xf numFmtId="3" fontId="2" fillId="0" borderId="38" xfId="2" applyNumberFormat="1" applyFont="1" applyFill="1" applyBorder="1"/>
    <xf numFmtId="1" fontId="2" fillId="0" borderId="39" xfId="2" applyNumberFormat="1" applyFont="1" applyBorder="1" applyAlignment="1">
      <alignment horizontal="left"/>
    </xf>
    <xf numFmtId="1" fontId="1" fillId="0" borderId="39" xfId="2" applyNumberFormat="1" applyFont="1" applyBorder="1" applyAlignment="1">
      <alignment horizontal="center"/>
    </xf>
    <xf numFmtId="3" fontId="2" fillId="0" borderId="39" xfId="2" applyNumberFormat="1" applyFont="1" applyBorder="1"/>
    <xf numFmtId="3" fontId="2" fillId="0" borderId="39" xfId="2" applyNumberFormat="1" applyFont="1" applyFill="1" applyBorder="1"/>
    <xf numFmtId="1" fontId="2" fillId="0" borderId="71" xfId="2" applyNumberFormat="1" applyFont="1" applyBorder="1" applyAlignment="1">
      <alignment horizontal="left"/>
    </xf>
    <xf numFmtId="1" fontId="3" fillId="4" borderId="65" xfId="2" applyNumberFormat="1" applyFont="1" applyFill="1" applyBorder="1" applyAlignment="1">
      <alignment horizontal="center"/>
    </xf>
    <xf numFmtId="3" fontId="12" fillId="4" borderId="65" xfId="2" applyNumberFormat="1" applyFont="1" applyFill="1" applyBorder="1"/>
    <xf numFmtId="3" fontId="2" fillId="0" borderId="40" xfId="2" applyNumberFormat="1" applyFont="1" applyBorder="1" applyAlignment="1">
      <alignment horizontal="center" vertical="center" wrapText="1"/>
    </xf>
    <xf numFmtId="3" fontId="2" fillId="4" borderId="37" xfId="2" applyNumberFormat="1" applyFont="1" applyFill="1" applyBorder="1" applyAlignment="1">
      <alignment horizontal="center" vertical="center" wrapText="1"/>
    </xf>
    <xf numFmtId="3" fontId="1" fillId="0" borderId="43" xfId="2" applyNumberFormat="1" applyFont="1" applyBorder="1"/>
    <xf numFmtId="3" fontId="2" fillId="0" borderId="45" xfId="2" applyNumberFormat="1" applyFont="1" applyFill="1" applyBorder="1"/>
    <xf numFmtId="3" fontId="1" fillId="0" borderId="45" xfId="2" applyNumberFormat="1" applyFont="1" applyBorder="1"/>
    <xf numFmtId="0" fontId="2" fillId="0" borderId="37" xfId="2" applyFont="1" applyBorder="1" applyAlignment="1">
      <alignment horizontal="center"/>
    </xf>
    <xf numFmtId="0" fontId="2" fillId="0" borderId="37" xfId="2" applyFont="1" applyBorder="1" applyAlignment="1">
      <alignment horizontal="left"/>
    </xf>
    <xf numFmtId="49" fontId="1" fillId="0" borderId="40" xfId="2" applyNumberFormat="1" applyFont="1" applyBorder="1" applyAlignment="1">
      <alignment horizontal="left"/>
    </xf>
    <xf numFmtId="49" fontId="1" fillId="0" borderId="37" xfId="2" applyNumberFormat="1" applyFont="1" applyFill="1" applyBorder="1" applyAlignment="1">
      <alignment horizontal="left"/>
    </xf>
    <xf numFmtId="49" fontId="1" fillId="3" borderId="37" xfId="2" applyNumberFormat="1" applyFont="1" applyFill="1" applyBorder="1" applyAlignment="1">
      <alignment horizontal="left"/>
    </xf>
    <xf numFmtId="49" fontId="1" fillId="0" borderId="69" xfId="2" applyNumberFormat="1" applyFont="1" applyBorder="1" applyAlignment="1">
      <alignment horizontal="left"/>
    </xf>
    <xf numFmtId="49" fontId="1" fillId="0" borderId="71" xfId="2" applyNumberFormat="1" applyFont="1" applyBorder="1" applyAlignment="1">
      <alignment horizontal="left"/>
    </xf>
    <xf numFmtId="1" fontId="2" fillId="0" borderId="40" xfId="2" applyNumberFormat="1" applyFont="1" applyBorder="1" applyAlignment="1">
      <alignment horizontal="left"/>
    </xf>
    <xf numFmtId="49" fontId="1" fillId="0" borderId="37" xfId="2" applyNumberFormat="1" applyFont="1" applyBorder="1" applyAlignment="1">
      <alignment horizontal="left" shrinkToFit="1"/>
    </xf>
    <xf numFmtId="1" fontId="2" fillId="0" borderId="65" xfId="2" applyNumberFormat="1" applyFont="1" applyBorder="1" applyAlignment="1">
      <alignment horizontal="left"/>
    </xf>
    <xf numFmtId="49" fontId="1" fillId="0" borderId="65" xfId="2" applyNumberFormat="1" applyFont="1" applyBorder="1" applyAlignment="1">
      <alignment horizontal="left"/>
    </xf>
    <xf numFmtId="49" fontId="1" fillId="0" borderId="38" xfId="2" applyNumberFormat="1" applyFont="1" applyBorder="1" applyAlignment="1">
      <alignment horizontal="left"/>
    </xf>
    <xf numFmtId="49" fontId="1" fillId="0" borderId="39" xfId="2" applyNumberFormat="1" applyFont="1" applyBorder="1" applyAlignment="1">
      <alignment horizontal="left"/>
    </xf>
    <xf numFmtId="3" fontId="2" fillId="3" borderId="44" xfId="2" applyNumberFormat="1" applyFont="1" applyFill="1" applyBorder="1"/>
    <xf numFmtId="3" fontId="1" fillId="0" borderId="52" xfId="2" applyNumberFormat="1" applyFont="1" applyBorder="1"/>
    <xf numFmtId="3" fontId="2" fillId="0" borderId="70" xfId="2" applyNumberFormat="1" applyFont="1" applyBorder="1"/>
    <xf numFmtId="3" fontId="2" fillId="0" borderId="90" xfId="2" applyNumberFormat="1" applyFont="1" applyFill="1" applyBorder="1"/>
    <xf numFmtId="3" fontId="2" fillId="0" borderId="72" xfId="2" applyNumberFormat="1" applyFont="1" applyBorder="1"/>
    <xf numFmtId="3" fontId="2" fillId="0" borderId="91" xfId="2" applyNumberFormat="1" applyFont="1" applyFill="1" applyBorder="1"/>
    <xf numFmtId="3" fontId="2" fillId="0" borderId="52" xfId="2" applyNumberFormat="1" applyFont="1" applyBorder="1"/>
    <xf numFmtId="3" fontId="2" fillId="0" borderId="43" xfId="2" applyNumberFormat="1" applyFont="1" applyFill="1" applyBorder="1"/>
    <xf numFmtId="3" fontId="2" fillId="0" borderId="44" xfId="2" applyNumberFormat="1" applyFont="1" applyBorder="1"/>
    <xf numFmtId="3" fontId="2" fillId="0" borderId="73" xfId="2" applyNumberFormat="1" applyFont="1" applyBorder="1"/>
    <xf numFmtId="3" fontId="2" fillId="0" borderId="78" xfId="2" applyNumberFormat="1" applyFont="1" applyFill="1" applyBorder="1"/>
    <xf numFmtId="3" fontId="2" fillId="0" borderId="44" xfId="2" applyNumberFormat="1" applyFont="1" applyFill="1" applyBorder="1"/>
    <xf numFmtId="3" fontId="1" fillId="0" borderId="44" xfId="2" applyNumberFormat="1" applyFont="1" applyBorder="1"/>
    <xf numFmtId="3" fontId="1" fillId="0" borderId="45" xfId="2" applyNumberFormat="1" applyFont="1" applyFill="1" applyBorder="1"/>
    <xf numFmtId="3" fontId="2" fillId="0" borderId="49" xfId="2" applyNumberFormat="1" applyFont="1" applyBorder="1"/>
    <xf numFmtId="3" fontId="2" fillId="0" borderId="41" xfId="2" applyNumberFormat="1" applyFont="1" applyFill="1" applyBorder="1"/>
    <xf numFmtId="3" fontId="2" fillId="0" borderId="30" xfId="2" applyNumberFormat="1" applyFont="1" applyBorder="1"/>
    <xf numFmtId="3" fontId="2" fillId="0" borderId="42" xfId="2" applyNumberFormat="1" applyFont="1" applyFill="1" applyBorder="1"/>
    <xf numFmtId="3" fontId="1" fillId="0" borderId="52" xfId="2" applyNumberFormat="1" applyFont="1" applyFill="1" applyBorder="1"/>
    <xf numFmtId="1" fontId="12" fillId="4" borderId="65" xfId="2" applyNumberFormat="1" applyFont="1" applyFill="1" applyBorder="1" applyAlignment="1">
      <alignment horizontal="left"/>
    </xf>
    <xf numFmtId="49" fontId="3" fillId="4" borderId="65" xfId="2" applyNumberFormat="1" applyFont="1" applyFill="1" applyBorder="1" applyAlignment="1">
      <alignment horizontal="left"/>
    </xf>
    <xf numFmtId="0" fontId="2" fillId="4" borderId="65" xfId="1" applyFont="1" applyFill="1" applyBorder="1"/>
    <xf numFmtId="0" fontId="1" fillId="4" borderId="65" xfId="1" applyFont="1" applyFill="1" applyBorder="1"/>
    <xf numFmtId="0" fontId="1" fillId="4" borderId="65" xfId="1" applyFont="1" applyFill="1" applyBorder="1" applyProtection="1"/>
    <xf numFmtId="3" fontId="2" fillId="4" borderId="65" xfId="1" applyNumberFormat="1" applyFont="1" applyFill="1" applyBorder="1" applyAlignment="1" applyProtection="1">
      <alignment horizontal="right"/>
    </xf>
    <xf numFmtId="0" fontId="16" fillId="0" borderId="0" xfId="1" applyFont="1" applyAlignment="1">
      <alignment horizontal="center" vertical="center"/>
    </xf>
    <xf numFmtId="0" fontId="16" fillId="0" borderId="0" xfId="1" applyFont="1"/>
    <xf numFmtId="3" fontId="16" fillId="0" borderId="0" xfId="1" applyNumberFormat="1" applyFont="1"/>
    <xf numFmtId="0" fontId="17" fillId="0" borderId="0" xfId="0" applyFont="1"/>
    <xf numFmtId="0" fontId="17" fillId="0" borderId="0" xfId="0" applyFont="1" applyAlignment="1">
      <alignment horizontal="center"/>
    </xf>
    <xf numFmtId="166" fontId="0" fillId="0" borderId="0" xfId="0" applyNumberFormat="1"/>
    <xf numFmtId="167" fontId="17" fillId="0" borderId="0" xfId="0" applyNumberFormat="1" applyFont="1"/>
    <xf numFmtId="0" fontId="0" fillId="5" borderId="0" xfId="0" applyFill="1"/>
    <xf numFmtId="166" fontId="0" fillId="5" borderId="0" xfId="0" applyNumberFormat="1" applyFill="1"/>
    <xf numFmtId="0" fontId="0" fillId="5" borderId="0" xfId="0" applyFont="1" applyFill="1"/>
    <xf numFmtId="166" fontId="0" fillId="5" borderId="0" xfId="0" applyNumberFormat="1" applyFont="1" applyFill="1"/>
    <xf numFmtId="167" fontId="0" fillId="5" borderId="0" xfId="0" applyNumberFormat="1" applyFont="1" applyFill="1"/>
    <xf numFmtId="0" fontId="0" fillId="0" borderId="0" xfId="0" applyFill="1"/>
    <xf numFmtId="166" fontId="0" fillId="0" borderId="0" xfId="0" applyNumberFormat="1" applyFill="1"/>
    <xf numFmtId="0" fontId="17" fillId="5" borderId="0" xfId="0" applyFont="1" applyFill="1" applyAlignment="1">
      <alignment horizontal="center"/>
    </xf>
    <xf numFmtId="166" fontId="17" fillId="5" borderId="0" xfId="0" applyNumberFormat="1" applyFont="1" applyFill="1"/>
    <xf numFmtId="0" fontId="2" fillId="0" borderId="0" xfId="3" applyFont="1" applyFill="1" applyBorder="1" applyAlignment="1">
      <alignment horizontal="center"/>
    </xf>
    <xf numFmtId="0" fontId="1" fillId="0" borderId="37" xfId="1" applyFont="1" applyFill="1" applyBorder="1" applyAlignment="1">
      <alignment horizontal="right"/>
    </xf>
    <xf numFmtId="0" fontId="18" fillId="5" borderId="0" xfId="0" applyFont="1" applyFill="1"/>
    <xf numFmtId="1" fontId="2" fillId="0" borderId="38" xfId="2" applyNumberFormat="1" applyFont="1" applyFill="1" applyBorder="1" applyAlignment="1">
      <alignment horizontal="left"/>
    </xf>
    <xf numFmtId="1" fontId="1" fillId="0" borderId="38" xfId="2" applyNumberFormat="1" applyFont="1" applyFill="1" applyBorder="1" applyAlignment="1">
      <alignment horizontal="center"/>
    </xf>
    <xf numFmtId="49" fontId="1" fillId="0" borderId="38" xfId="2" applyNumberFormat="1" applyFont="1" applyFill="1" applyBorder="1" applyAlignment="1">
      <alignment horizontal="left"/>
    </xf>
    <xf numFmtId="3" fontId="2" fillId="0" borderId="49" xfId="2" applyNumberFormat="1" applyFont="1" applyFill="1" applyBorder="1"/>
    <xf numFmtId="3" fontId="1" fillId="0" borderId="0" xfId="2" applyNumberFormat="1" applyFont="1" applyFill="1"/>
    <xf numFmtId="0" fontId="1" fillId="0" borderId="0" xfId="2" applyFont="1" applyFill="1"/>
    <xf numFmtId="3" fontId="0" fillId="0" borderId="0" xfId="0" applyNumberFormat="1"/>
    <xf numFmtId="0" fontId="0" fillId="0" borderId="0" xfId="0" applyFont="1" applyFill="1"/>
    <xf numFmtId="0" fontId="2" fillId="3" borderId="40" xfId="1" applyFont="1" applyFill="1" applyBorder="1"/>
    <xf numFmtId="0" fontId="1" fillId="3" borderId="40" xfId="1" applyFont="1" applyFill="1" applyBorder="1"/>
    <xf numFmtId="0" fontId="1" fillId="3" borderId="74" xfId="1" applyFont="1" applyFill="1" applyBorder="1" applyProtection="1"/>
    <xf numFmtId="0" fontId="1" fillId="0" borderId="45" xfId="1" applyFont="1" applyBorder="1" applyProtection="1"/>
    <xf numFmtId="3" fontId="1" fillId="0" borderId="92" xfId="1" applyNumberFormat="1" applyFont="1" applyBorder="1" applyAlignment="1" applyProtection="1">
      <alignment horizontal="right"/>
    </xf>
    <xf numFmtId="3" fontId="1" fillId="0" borderId="93" xfId="1" applyNumberFormat="1" applyFont="1" applyBorder="1" applyAlignment="1" applyProtection="1">
      <alignment horizontal="right"/>
    </xf>
    <xf numFmtId="3" fontId="1" fillId="0" borderId="94" xfId="1" applyNumberFormat="1" applyFont="1" applyBorder="1" applyAlignment="1" applyProtection="1">
      <alignment horizontal="right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NumberFormat="1" applyFill="1" applyAlignment="1">
      <alignment horizontal="right"/>
    </xf>
    <xf numFmtId="49" fontId="1" fillId="0" borderId="40" xfId="2" applyNumberFormat="1" applyFont="1" applyBorder="1" applyAlignment="1">
      <alignment horizontal="left" shrinkToFi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164" fontId="2" fillId="0" borderId="49" xfId="1" applyNumberFormat="1" applyFont="1" applyBorder="1" applyAlignment="1" applyProtection="1">
      <alignment horizontal="center"/>
    </xf>
    <xf numFmtId="164" fontId="2" fillId="0" borderId="41" xfId="1" applyNumberFormat="1" applyFont="1" applyBorder="1" applyAlignment="1" applyProtection="1">
      <alignment horizontal="center"/>
    </xf>
    <xf numFmtId="0" fontId="8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164" fontId="2" fillId="0" borderId="44" xfId="1" applyNumberFormat="1" applyFont="1" applyBorder="1" applyAlignment="1" applyProtection="1">
      <alignment horizontal="center"/>
    </xf>
    <xf numFmtId="164" fontId="2" fillId="0" borderId="45" xfId="1" applyNumberFormat="1" applyFont="1" applyBorder="1" applyAlignment="1" applyProtection="1">
      <alignment horizontal="center"/>
    </xf>
    <xf numFmtId="0" fontId="2" fillId="0" borderId="56" xfId="1" applyFont="1" applyBorder="1" applyAlignment="1">
      <alignment vertical="center"/>
    </xf>
    <xf numFmtId="0" fontId="1" fillId="0" borderId="6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2" fillId="4" borderId="37" xfId="1" applyFont="1" applyFill="1" applyBorder="1" applyAlignment="1" applyProtection="1">
      <alignment horizontal="center" vertical="center" wrapText="1"/>
    </xf>
    <xf numFmtId="0" fontId="2" fillId="4" borderId="37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6" fillId="0" borderId="0" xfId="1" applyFont="1" applyBorder="1" applyAlignment="1">
      <alignment horizontal="center"/>
    </xf>
    <xf numFmtId="0" fontId="2" fillId="4" borderId="37" xfId="1" applyFont="1" applyFill="1" applyBorder="1" applyAlignment="1">
      <alignment horizontal="center" vertical="center"/>
    </xf>
    <xf numFmtId="0" fontId="1" fillId="4" borderId="37" xfId="1" applyFont="1" applyFill="1" applyBorder="1" applyAlignment="1">
      <alignment horizontal="center" vertical="center"/>
    </xf>
    <xf numFmtId="0" fontId="2" fillId="4" borderId="37" xfId="1" applyFont="1" applyFill="1" applyBorder="1" applyAlignment="1" applyProtection="1">
      <alignment horizontal="center" vertical="center"/>
    </xf>
    <xf numFmtId="0" fontId="15" fillId="0" borderId="0" xfId="1" applyFont="1" applyAlignment="1">
      <alignment horizontal="center"/>
    </xf>
    <xf numFmtId="0" fontId="2" fillId="4" borderId="38" xfId="1" applyFont="1" applyFill="1" applyBorder="1" applyAlignment="1">
      <alignment horizontal="center" vertical="center" wrapText="1"/>
    </xf>
    <xf numFmtId="0" fontId="2" fillId="4" borderId="40" xfId="1" applyFont="1" applyFill="1" applyBorder="1" applyAlignment="1">
      <alignment horizontal="center" vertical="center" wrapText="1"/>
    </xf>
    <xf numFmtId="3" fontId="2" fillId="4" borderId="44" xfId="1" applyNumberFormat="1" applyFont="1" applyFill="1" applyBorder="1" applyAlignment="1">
      <alignment horizontal="center"/>
    </xf>
    <xf numFmtId="3" fontId="2" fillId="4" borderId="46" xfId="1" applyNumberFormat="1" applyFont="1" applyFill="1" applyBorder="1" applyAlignment="1">
      <alignment horizontal="center"/>
    </xf>
    <xf numFmtId="3" fontId="2" fillId="4" borderId="45" xfId="1" applyNumberFormat="1" applyFont="1" applyFill="1" applyBorder="1" applyAlignment="1">
      <alignment horizontal="center"/>
    </xf>
    <xf numFmtId="0" fontId="2" fillId="0" borderId="56" xfId="3" applyFont="1" applyBorder="1" applyAlignment="1">
      <alignment horizontal="center" vertical="center"/>
    </xf>
    <xf numFmtId="0" fontId="1" fillId="0" borderId="61" xfId="1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2" fillId="0" borderId="57" xfId="3" applyFont="1" applyBorder="1" applyAlignment="1">
      <alignment horizontal="center"/>
    </xf>
    <xf numFmtId="0" fontId="2" fillId="0" borderId="58" xfId="3" applyFont="1" applyBorder="1" applyAlignment="1">
      <alignment horizontal="center"/>
    </xf>
    <xf numFmtId="0" fontId="2" fillId="0" borderId="60" xfId="3" applyFont="1" applyBorder="1" applyAlignment="1">
      <alignment horizontal="center"/>
    </xf>
    <xf numFmtId="3" fontId="2" fillId="4" borderId="37" xfId="2" applyNumberFormat="1" applyFont="1" applyFill="1" applyBorder="1" applyAlignment="1">
      <alignment horizontal="center"/>
    </xf>
    <xf numFmtId="0" fontId="2" fillId="4" borderId="37" xfId="2" applyFont="1" applyFill="1" applyBorder="1" applyAlignment="1">
      <alignment horizontal="center" vertical="center" wrapText="1"/>
    </xf>
    <xf numFmtId="0" fontId="1" fillId="4" borderId="37" xfId="1" applyFont="1" applyFill="1" applyBorder="1" applyAlignment="1">
      <alignment vertical="center" wrapText="1"/>
    </xf>
    <xf numFmtId="0" fontId="2" fillId="4" borderId="37" xfId="2" applyFont="1" applyFill="1" applyBorder="1" applyAlignment="1">
      <alignment horizontal="center" vertical="center"/>
    </xf>
  </cellXfs>
  <cellStyles count="5">
    <cellStyle name="Normální" xfId="0" builtinId="0"/>
    <cellStyle name="Normální 2" xfId="1"/>
    <cellStyle name="Normální 3" xfId="4"/>
    <cellStyle name="normální_Příjmy město oddíly SR 2000" xfId="3"/>
    <cellStyle name="normální_Výdaje SR 200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>
                <a:latin typeface="+mj-lt"/>
              </a:rPr>
              <a:t>PŘÍJMY STATUTÁRNÍHO MĚSTA BRNA - SCHVÁLENÝ ROZPOČET 2019</a:t>
            </a:r>
          </a:p>
          <a:p>
            <a:pPr>
              <a:defRPr>
                <a:latin typeface="+mj-lt"/>
              </a:defRPr>
            </a:pPr>
            <a:r>
              <a:rPr lang="cs-CZ" sz="1200">
                <a:latin typeface="+mj-lt"/>
              </a:rPr>
              <a:t>(MIL. KČ)</a:t>
            </a:r>
          </a:p>
        </c:rich>
      </c:tx>
      <c:layout>
        <c:manualLayout>
          <c:xMode val="edge"/>
          <c:yMode val="edge"/>
          <c:x val="0.14123161138381241"/>
          <c:y val="2.9895366218236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7.2878415162441354E-2"/>
          <c:y val="0.15304191236185166"/>
          <c:w val="0.90619909315900415"/>
          <c:h val="0.772065251933194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Příjmy!$M$5:$M$8</c:f>
              <c:strCache>
                <c:ptCount val="4"/>
                <c:pt idx="0">
                  <c:v>DAŇOVÉ PŘÍJMY</c:v>
                </c:pt>
                <c:pt idx="1">
                  <c:v>NEDAŇOVÉ PŘÍJMY             </c:v>
                </c:pt>
                <c:pt idx="2">
                  <c:v>KAPITÁLOVÉ PŘÍJMY </c:v>
                </c:pt>
                <c:pt idx="3">
                  <c:v>PŘIJATÉ TRANSFERY</c:v>
                </c:pt>
              </c:strCache>
            </c:strRef>
          </c:cat>
          <c:val>
            <c:numRef>
              <c:f>Příjmy!$N$5:$N$8</c:f>
              <c:numCache>
                <c:formatCode>#,##0</c:formatCode>
                <c:ptCount val="4"/>
                <c:pt idx="0">
                  <c:v>11013.297</c:v>
                </c:pt>
                <c:pt idx="1">
                  <c:v>1020.0359999999999</c:v>
                </c:pt>
                <c:pt idx="2">
                  <c:v>405.10500000000002</c:v>
                </c:pt>
                <c:pt idx="3">
                  <c:v>1699.1610000000001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5F-4211-8BD6-58E2AFBA8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9"/>
        <c:axId val="162093832"/>
        <c:axId val="336906952"/>
      </c:barChart>
      <c:catAx>
        <c:axId val="162093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36906952"/>
        <c:crosses val="autoZero"/>
        <c:auto val="1"/>
        <c:lblAlgn val="ctr"/>
        <c:lblOffset val="100"/>
        <c:noMultiLvlLbl val="0"/>
      </c:catAx>
      <c:valAx>
        <c:axId val="336906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2093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80314965" l="0.51181102362204722" r="0.51181102362204722" t="0.78740157480314965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 sz="1400" b="0" i="0" baseline="0">
                <a:effectLst/>
                <a:latin typeface="+mj-lt"/>
              </a:rPr>
              <a:t>PŘÍJMY STATUTÁRNÍHO MĚSTA BRNA - SCHVÁLENÝ ROZPOČET 2019</a:t>
            </a:r>
            <a:endParaRPr lang="cs-CZ" sz="1400">
              <a:effectLst/>
              <a:latin typeface="+mj-lt"/>
            </a:endParaRPr>
          </a:p>
        </c:rich>
      </c:tx>
      <c:layout>
        <c:manualLayout>
          <c:xMode val="edge"/>
          <c:yMode val="edge"/>
          <c:x val="0.13500472440944883"/>
          <c:y val="2.6431718061674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25663352080989871"/>
          <c:y val="0.19409691629955947"/>
          <c:w val="0.48292358455193096"/>
          <c:h val="0.7445958352122282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D20-451C-B58F-B72785BAFB4C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D20-451C-B58F-B72785BAFB4C}"/>
              </c:ext>
            </c:extLst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D20-451C-B58F-B72785BAFB4C}"/>
              </c:ext>
            </c:extLst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D20-451C-B58F-B72785BAFB4C}"/>
              </c:ext>
            </c:extLst>
          </c:dPt>
          <c:dLbls>
            <c:dLbl>
              <c:idx val="0"/>
              <c:layout>
                <c:manualLayout>
                  <c:x val="1.3333333333333334E-2"/>
                  <c:y val="-2.6431718061674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D20-451C-B58F-B72785BAFB4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6190476190476104E-3"/>
                  <c:y val="2.6431718061674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D20-451C-B58F-B72785BAFB4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5238095238095247E-3"/>
                  <c:y val="1.76211453744492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D20-451C-B58F-B72785BAFB4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047619047619011E-2"/>
                  <c:y val="1.76211453744493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D20-451C-B58F-B72785BAFB4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Příjmy!$M$5:$M$8</c:f>
              <c:strCache>
                <c:ptCount val="4"/>
                <c:pt idx="0">
                  <c:v>DAŇOVÉ PŘÍJMY</c:v>
                </c:pt>
                <c:pt idx="1">
                  <c:v>NEDAŇOVÉ PŘÍJMY             </c:v>
                </c:pt>
                <c:pt idx="2">
                  <c:v>KAPITÁLOVÉ PŘÍJMY </c:v>
                </c:pt>
                <c:pt idx="3">
                  <c:v>PŘIJATÉ TRANSFERY</c:v>
                </c:pt>
              </c:strCache>
            </c:strRef>
          </c:cat>
          <c:val>
            <c:numRef>
              <c:f>Příjmy!$N$5:$N$8</c:f>
              <c:numCache>
                <c:formatCode>#,##0</c:formatCode>
                <c:ptCount val="4"/>
                <c:pt idx="0">
                  <c:v>11013.297</c:v>
                </c:pt>
                <c:pt idx="1">
                  <c:v>1020.0359999999999</c:v>
                </c:pt>
                <c:pt idx="2">
                  <c:v>405.10500000000002</c:v>
                </c:pt>
                <c:pt idx="3">
                  <c:v>1699.1610000000001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D20-451C-B58F-B72785BAFB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 sz="1400" b="0" i="0" baseline="0">
                <a:effectLst/>
                <a:latin typeface="+mj-lt"/>
              </a:rPr>
              <a:t>CELKOVÉ VÝDAJE STATUTÁRNÍHO MĚSTA BRNA</a:t>
            </a:r>
          </a:p>
          <a:p>
            <a:pPr algn="ctr">
              <a:defRPr>
                <a:latin typeface="+mj-lt"/>
              </a:defRPr>
            </a:pPr>
            <a:r>
              <a:rPr lang="cs-CZ" sz="1400" b="0" i="0" baseline="0">
                <a:effectLst/>
                <a:latin typeface="+mj-lt"/>
              </a:rPr>
              <a:t>SCHVÁLENÝ ROZPOČET 2019 </a:t>
            </a:r>
            <a:r>
              <a:rPr lang="cs-CZ" sz="1200" b="0" i="0" baseline="0">
                <a:effectLst/>
                <a:latin typeface="+mj-lt"/>
              </a:rPr>
              <a:t>(MIL. KČ)</a:t>
            </a:r>
            <a:endParaRPr lang="cs-CZ" sz="1200">
              <a:effectLst/>
              <a:latin typeface="+mj-lt"/>
            </a:endParaRPr>
          </a:p>
        </c:rich>
      </c:tx>
      <c:layout>
        <c:manualLayout>
          <c:xMode val="edge"/>
          <c:yMode val="edge"/>
          <c:x val="0.24421894843789688"/>
          <c:y val="1.75878912418053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3914994725794595"/>
          <c:y val="0.16353869023002976"/>
          <c:w val="0.6319298394152344"/>
          <c:h val="0.742329010378825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Grafy_vydaje!$M$2:$M$15</c:f>
              <c:strCache>
                <c:ptCount val="14"/>
                <c:pt idx="0">
                  <c:v> Průmysl, stavebnictví, obchod a služby</c:v>
                </c:pt>
                <c:pt idx="1">
                  <c:v> Zdravotnictví</c:v>
                </c:pt>
                <c:pt idx="2">
                  <c:v> Finanční operace *)</c:v>
                </c:pt>
                <c:pt idx="3">
                  <c:v> Bezpečnost a veřejný pořádek</c:v>
                </c:pt>
                <c:pt idx="4">
                  <c:v> Jiné veřejné služby a činnosti</c:v>
                </c:pt>
                <c:pt idx="5">
                  <c:v> Tělovýchova a zájmová činnost</c:v>
                </c:pt>
                <c:pt idx="6">
                  <c:v> Vodní hospodářství</c:v>
                </c:pt>
                <c:pt idx="7">
                  <c:v> Ochrana životního prostředí</c:v>
                </c:pt>
                <c:pt idx="8">
                  <c:v> Soc. služby a činnosti v soc. zabezpečení</c:v>
                </c:pt>
                <c:pt idx="9">
                  <c:v> Vzdělávání a školské služby</c:v>
                </c:pt>
                <c:pt idx="10">
                  <c:v> Kultura, církve a sdělovací prostředky</c:v>
                </c:pt>
                <c:pt idx="11">
                  <c:v> Státní správa a územní samospráva</c:v>
                </c:pt>
                <c:pt idx="12">
                  <c:v> Bydlení, komunální služ. a územ. rozvoj</c:v>
                </c:pt>
                <c:pt idx="13">
                  <c:v> Doprava</c:v>
                </c:pt>
              </c:strCache>
            </c:strRef>
          </c:cat>
          <c:val>
            <c:numRef>
              <c:f>Grafy_vydaje!$N$2:$N$15</c:f>
              <c:numCache>
                <c:formatCode>#\ ##0.0</c:formatCode>
                <c:ptCount val="14"/>
                <c:pt idx="0">
                  <c:v>93.277000000000001</c:v>
                </c:pt>
                <c:pt idx="1">
                  <c:v>290.43400000000003</c:v>
                </c:pt>
                <c:pt idx="2">
                  <c:v>369.56700000000029</c:v>
                </c:pt>
                <c:pt idx="3">
                  <c:v>496.69099999999997</c:v>
                </c:pt>
                <c:pt idx="4">
                  <c:v>575.26600000000008</c:v>
                </c:pt>
                <c:pt idx="5">
                  <c:v>640.35199999999998</c:v>
                </c:pt>
                <c:pt idx="6">
                  <c:v>765.51700000000005</c:v>
                </c:pt>
                <c:pt idx="7">
                  <c:v>780.04100000000005</c:v>
                </c:pt>
                <c:pt idx="8">
                  <c:v>910.29300000000001</c:v>
                </c:pt>
                <c:pt idx="9">
                  <c:v>940.00699999999995</c:v>
                </c:pt>
                <c:pt idx="10">
                  <c:v>1596.146</c:v>
                </c:pt>
                <c:pt idx="11">
                  <c:v>2159.4380000000001</c:v>
                </c:pt>
                <c:pt idx="12">
                  <c:v>2834.306</c:v>
                </c:pt>
                <c:pt idx="13">
                  <c:v>4499.875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70-4DC8-A5EF-88CDF0C97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36908128"/>
        <c:axId val="336908520"/>
      </c:barChart>
      <c:catAx>
        <c:axId val="33690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t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3690852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336908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36908128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 sz="1400">
                <a:latin typeface="+mj-lt"/>
              </a:rPr>
              <a:t>CELKOVÉ</a:t>
            </a:r>
            <a:r>
              <a:rPr lang="cs-CZ" sz="1400" baseline="0">
                <a:latin typeface="+mj-lt"/>
              </a:rPr>
              <a:t> VÝDAJE STATUTÁRNÍHO MĚSTA BRNA V ČLENĚNÍ NA VÝDAJE MĚSTA A MĚSTSKÝCH ČÁSTÍ - SCHVÁLENÝ ROZPOČET 2019 </a:t>
            </a:r>
            <a:r>
              <a:rPr lang="cs-CZ" sz="1200" baseline="0">
                <a:latin typeface="+mj-lt"/>
              </a:rPr>
              <a:t>(MIL. KČ)</a:t>
            </a:r>
            <a:endParaRPr lang="cs-CZ" sz="1200">
              <a:latin typeface="+mj-lt"/>
            </a:endParaRPr>
          </a:p>
        </c:rich>
      </c:tx>
      <c:layout>
        <c:manualLayout>
          <c:xMode val="edge"/>
          <c:yMode val="edge"/>
          <c:x val="0.10731971341420159"/>
          <c:y val="1.0830763450791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9.8971554231396752E-2"/>
          <c:y val="0.13471506916506215"/>
          <c:w val="0.89382123856139606"/>
          <c:h val="0.5411086238474663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Grafy_vydaje!$O$19</c:f>
              <c:strCache>
                <c:ptCount val="1"/>
                <c:pt idx="0">
                  <c:v> MĚSTO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accent2"/>
              </a:solidFill>
            </a:ln>
            <a:effectLst/>
          </c:spPr>
          <c:invertIfNegative val="0"/>
          <c:cat>
            <c:strRef>
              <c:f>Grafy_vydaje!$M$20:$M$33</c:f>
              <c:strCache>
                <c:ptCount val="14"/>
                <c:pt idx="0">
                  <c:v> Doprava</c:v>
                </c:pt>
                <c:pt idx="1">
                  <c:v> Bydlení, komunální služ. a územ. rozvoj</c:v>
                </c:pt>
                <c:pt idx="2">
                  <c:v> Státní správa a územní samospráva</c:v>
                </c:pt>
                <c:pt idx="3">
                  <c:v> Kultura, církve a sdělovací prostředky</c:v>
                </c:pt>
                <c:pt idx="4">
                  <c:v> Vzdělávání a školské služby</c:v>
                </c:pt>
                <c:pt idx="5">
                  <c:v> Soc. služby a činnosti v soc. zabezpečení</c:v>
                </c:pt>
                <c:pt idx="6">
                  <c:v> Ochrana životního prostředí</c:v>
                </c:pt>
                <c:pt idx="7">
                  <c:v> Vodní hospodářství</c:v>
                </c:pt>
                <c:pt idx="8">
                  <c:v> Tělovýchova a zájmová činnost</c:v>
                </c:pt>
                <c:pt idx="9">
                  <c:v> Jiné veřejné služby a činnosti</c:v>
                </c:pt>
                <c:pt idx="10">
                  <c:v> Bezpečnost a veřejný pořádek</c:v>
                </c:pt>
                <c:pt idx="11">
                  <c:v> Finanční operace *)</c:v>
                </c:pt>
                <c:pt idx="12">
                  <c:v> Zdravotnictví</c:v>
                </c:pt>
                <c:pt idx="13">
                  <c:v> Průmysl, stavebnictví, obchod a služby</c:v>
                </c:pt>
              </c:strCache>
            </c:strRef>
          </c:cat>
          <c:val>
            <c:numRef>
              <c:f>Grafy_vydaje!$O$20:$O$33</c:f>
              <c:numCache>
                <c:formatCode>#\ ##0.0</c:formatCode>
                <c:ptCount val="14"/>
                <c:pt idx="0">
                  <c:v>4188.1469999999999</c:v>
                </c:pt>
                <c:pt idx="1">
                  <c:v>1945.39</c:v>
                </c:pt>
                <c:pt idx="2">
                  <c:v>1282.133</c:v>
                </c:pt>
                <c:pt idx="3">
                  <c:v>1506.308</c:v>
                </c:pt>
                <c:pt idx="4">
                  <c:v>236.53399999999999</c:v>
                </c:pt>
                <c:pt idx="5">
                  <c:v>778.54100000000005</c:v>
                </c:pt>
                <c:pt idx="6">
                  <c:v>545.63400000000001</c:v>
                </c:pt>
                <c:pt idx="7">
                  <c:v>761.78099999999995</c:v>
                </c:pt>
                <c:pt idx="8">
                  <c:v>524.77700000000004</c:v>
                </c:pt>
                <c:pt idx="9">
                  <c:v>455.00100000000003</c:v>
                </c:pt>
                <c:pt idx="10">
                  <c:v>495.62099999999998</c:v>
                </c:pt>
                <c:pt idx="11">
                  <c:v>2123.4720000000002</c:v>
                </c:pt>
                <c:pt idx="12">
                  <c:v>269.97199999999998</c:v>
                </c:pt>
                <c:pt idx="13">
                  <c:v>90.492000000000004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58-463D-98DD-EE7CAFDD6710}"/>
            </c:ext>
          </c:extLst>
        </c:ser>
        <c:ser>
          <c:idx val="2"/>
          <c:order val="2"/>
          <c:tx>
            <c:strRef>
              <c:f>Grafy_vydaje!$P$19</c:f>
              <c:strCache>
                <c:ptCount val="1"/>
                <c:pt idx="0">
                  <c:v> MČ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Grafy_vydaje!$M$20:$M$33</c:f>
              <c:strCache>
                <c:ptCount val="14"/>
                <c:pt idx="0">
                  <c:v> Doprava</c:v>
                </c:pt>
                <c:pt idx="1">
                  <c:v> Bydlení, komunální služ. a územ. rozvoj</c:v>
                </c:pt>
                <c:pt idx="2">
                  <c:v> Státní správa a územní samospráva</c:v>
                </c:pt>
                <c:pt idx="3">
                  <c:v> Kultura, církve a sdělovací prostředky</c:v>
                </c:pt>
                <c:pt idx="4">
                  <c:v> Vzdělávání a školské služby</c:v>
                </c:pt>
                <c:pt idx="5">
                  <c:v> Soc. služby a činnosti v soc. zabezpečení</c:v>
                </c:pt>
                <c:pt idx="6">
                  <c:v> Ochrana životního prostředí</c:v>
                </c:pt>
                <c:pt idx="7">
                  <c:v> Vodní hospodářství</c:v>
                </c:pt>
                <c:pt idx="8">
                  <c:v> Tělovýchova a zájmová činnost</c:v>
                </c:pt>
                <c:pt idx="9">
                  <c:v> Jiné veřejné služby a činnosti</c:v>
                </c:pt>
                <c:pt idx="10">
                  <c:v> Bezpečnost a veřejný pořádek</c:v>
                </c:pt>
                <c:pt idx="11">
                  <c:v> Finanční operace *)</c:v>
                </c:pt>
                <c:pt idx="12">
                  <c:v> Zdravotnictví</c:v>
                </c:pt>
                <c:pt idx="13">
                  <c:v> Průmysl, stavebnictví, obchod a služby</c:v>
                </c:pt>
              </c:strCache>
            </c:strRef>
          </c:cat>
          <c:val>
            <c:numRef>
              <c:f>Grafy_vydaje!$P$20:$P$33</c:f>
              <c:numCache>
                <c:formatCode>#\ ##0.0</c:formatCode>
                <c:ptCount val="14"/>
                <c:pt idx="0">
                  <c:v>311.72800000000001</c:v>
                </c:pt>
                <c:pt idx="1">
                  <c:v>888.91600000000005</c:v>
                </c:pt>
                <c:pt idx="2">
                  <c:v>877.30499999999995</c:v>
                </c:pt>
                <c:pt idx="3">
                  <c:v>89.837999999999994</c:v>
                </c:pt>
                <c:pt idx="4">
                  <c:v>703.47299999999996</c:v>
                </c:pt>
                <c:pt idx="5">
                  <c:v>131.75200000000001</c:v>
                </c:pt>
                <c:pt idx="6">
                  <c:v>234.40700000000001</c:v>
                </c:pt>
                <c:pt idx="7">
                  <c:v>3.7360000000000002</c:v>
                </c:pt>
                <c:pt idx="8">
                  <c:v>115.575</c:v>
                </c:pt>
                <c:pt idx="9">
                  <c:v>120.26500000000001</c:v>
                </c:pt>
                <c:pt idx="10">
                  <c:v>1.07</c:v>
                </c:pt>
                <c:pt idx="11">
                  <c:v>64.647999999999996</c:v>
                </c:pt>
                <c:pt idx="12">
                  <c:v>20.462</c:v>
                </c:pt>
                <c:pt idx="13">
                  <c:v>2.7850000000000001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458-463D-98DD-EE7CAFDD6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336909304"/>
        <c:axId val="336909696"/>
      </c:barChart>
      <c:lineChart>
        <c:grouping val="stacked"/>
        <c:varyColors val="0"/>
        <c:ser>
          <c:idx val="0"/>
          <c:order val="0"/>
          <c:tx>
            <c:strRef>
              <c:f>Grafy_vydaje!$N$19</c:f>
              <c:strCache>
                <c:ptCount val="1"/>
                <c:pt idx="0">
                  <c:v> SMB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22225">
                <a:solidFill>
                  <a:srgbClr val="C00000"/>
                </a:solidFill>
              </a:ln>
              <a:effectLst/>
            </c:spPr>
          </c:marker>
          <c:cat>
            <c:strRef>
              <c:f>Grafy_vydaje!$M$20:$M$33</c:f>
              <c:strCache>
                <c:ptCount val="14"/>
                <c:pt idx="0">
                  <c:v> Doprava</c:v>
                </c:pt>
                <c:pt idx="1">
                  <c:v> Bydlení, komunální služ. a územ. rozvoj</c:v>
                </c:pt>
                <c:pt idx="2">
                  <c:v> Státní správa a územní samospráva</c:v>
                </c:pt>
                <c:pt idx="3">
                  <c:v> Kultura, církve a sdělovací prostředky</c:v>
                </c:pt>
                <c:pt idx="4">
                  <c:v> Vzdělávání a školské služby</c:v>
                </c:pt>
                <c:pt idx="5">
                  <c:v> Soc. služby a činnosti v soc. zabezpečení</c:v>
                </c:pt>
                <c:pt idx="6">
                  <c:v> Ochrana životního prostředí</c:v>
                </c:pt>
                <c:pt idx="7">
                  <c:v> Vodní hospodářství</c:v>
                </c:pt>
                <c:pt idx="8">
                  <c:v> Tělovýchova a zájmová činnost</c:v>
                </c:pt>
                <c:pt idx="9">
                  <c:v> Jiné veřejné služby a činnosti</c:v>
                </c:pt>
                <c:pt idx="10">
                  <c:v> Bezpečnost a veřejný pořádek</c:v>
                </c:pt>
                <c:pt idx="11">
                  <c:v> Finanční operace *)</c:v>
                </c:pt>
                <c:pt idx="12">
                  <c:v> Zdravotnictví</c:v>
                </c:pt>
                <c:pt idx="13">
                  <c:v> Průmysl, stavebnictví, obchod a služby</c:v>
                </c:pt>
              </c:strCache>
            </c:strRef>
          </c:cat>
          <c:val>
            <c:numRef>
              <c:f>Grafy_vydaje!$N$20:$N$33</c:f>
              <c:numCache>
                <c:formatCode>#\ ##0.0</c:formatCode>
                <c:ptCount val="14"/>
                <c:pt idx="0">
                  <c:v>4499.875</c:v>
                </c:pt>
                <c:pt idx="1">
                  <c:v>2834.306</c:v>
                </c:pt>
                <c:pt idx="2">
                  <c:v>2159.4380000000001</c:v>
                </c:pt>
                <c:pt idx="3">
                  <c:v>1596.146</c:v>
                </c:pt>
                <c:pt idx="4">
                  <c:v>940.00699999999995</c:v>
                </c:pt>
                <c:pt idx="5">
                  <c:v>910.29300000000001</c:v>
                </c:pt>
                <c:pt idx="6">
                  <c:v>780.04100000000005</c:v>
                </c:pt>
                <c:pt idx="7">
                  <c:v>765.51700000000005</c:v>
                </c:pt>
                <c:pt idx="8">
                  <c:v>640.35199999999998</c:v>
                </c:pt>
                <c:pt idx="9">
                  <c:v>575.26600000000008</c:v>
                </c:pt>
                <c:pt idx="10">
                  <c:v>496.69099999999997</c:v>
                </c:pt>
                <c:pt idx="11">
                  <c:v>369.56700000000029</c:v>
                </c:pt>
                <c:pt idx="12">
                  <c:v>290.43400000000003</c:v>
                </c:pt>
                <c:pt idx="13">
                  <c:v>93.277000000000001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458-463D-98DD-EE7CAFDD6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909304"/>
        <c:axId val="336909696"/>
      </c:lineChart>
      <c:catAx>
        <c:axId val="336909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36909696"/>
        <c:crosses val="autoZero"/>
        <c:auto val="1"/>
        <c:lblAlgn val="ctr"/>
        <c:lblOffset val="100"/>
        <c:noMultiLvlLbl val="0"/>
      </c:catAx>
      <c:valAx>
        <c:axId val="33690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36909304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75176590763992335"/>
          <c:y val="0.22122747801823148"/>
          <c:w val="0.1429699936156629"/>
          <c:h val="0.1382539958319546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581025</xdr:colOff>
      <xdr:row>26</xdr:row>
      <xdr:rowOff>38101</xdr:rowOff>
    </xdr:to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133350</xdr:rowOff>
    </xdr:from>
    <xdr:to>
      <xdr:col>10</xdr:col>
      <xdr:colOff>571500</xdr:colOff>
      <xdr:row>55</xdr:row>
      <xdr:rowOff>85725</xdr:rowOff>
    </xdr:to>
    <xdr:graphicFrame macro="">
      <xdr:nvGraphicFramePr>
        <xdr:cNvPr id="3" name="Graf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23812</xdr:rowOff>
    </xdr:from>
    <xdr:to>
      <xdr:col>11</xdr:col>
      <xdr:colOff>0</xdr:colOff>
      <xdr:row>25</xdr:row>
      <xdr:rowOff>123825</xdr:rowOff>
    </xdr:to>
    <xdr:graphicFrame macro="">
      <xdr:nvGraphicFramePr>
        <xdr:cNvPr id="2" name="Graf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76201</xdr:rowOff>
    </xdr:from>
    <xdr:to>
      <xdr:col>5</xdr:col>
      <xdr:colOff>523875</xdr:colOff>
      <xdr:row>25</xdr:row>
      <xdr:rowOff>142876</xdr:rowOff>
    </xdr:to>
    <xdr:sp macro="" textlink="">
      <xdr:nvSpPr>
        <xdr:cNvPr id="3" name="TextovéPole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0" y="3962401"/>
          <a:ext cx="35718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900">
              <a:solidFill>
                <a:schemeClr val="tx1">
                  <a:lumMod val="65000"/>
                  <a:lumOff val="35000"/>
                </a:schemeClr>
              </a:solidFill>
            </a:rPr>
            <a:t> *) konsolidace na úrovni statutárního města Brna</a:t>
          </a:r>
        </a:p>
      </xdr:txBody>
    </xdr:sp>
    <xdr:clientData/>
  </xdr:twoCellAnchor>
  <xdr:twoCellAnchor>
    <xdr:from>
      <xdr:col>0</xdr:col>
      <xdr:colOff>0</xdr:colOff>
      <xdr:row>27</xdr:row>
      <xdr:rowOff>19050</xdr:rowOff>
    </xdr:from>
    <xdr:to>
      <xdr:col>10</xdr:col>
      <xdr:colOff>952500</xdr:colOff>
      <xdr:row>57</xdr:row>
      <xdr:rowOff>114300</xdr:rowOff>
    </xdr:to>
    <xdr:graphicFrame macro="">
      <xdr:nvGraphicFramePr>
        <xdr:cNvPr id="4" name="Graf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56</xdr:row>
      <xdr:rowOff>76201</xdr:rowOff>
    </xdr:from>
    <xdr:to>
      <xdr:col>9</xdr:col>
      <xdr:colOff>323850</xdr:colOff>
      <xdr:row>57</xdr:row>
      <xdr:rowOff>142876</xdr:rowOff>
    </xdr:to>
    <xdr:sp macro="" textlink="">
      <xdr:nvSpPr>
        <xdr:cNvPr id="5" name="TextovéPole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2238375" y="9144001"/>
          <a:ext cx="35718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900">
              <a:solidFill>
                <a:schemeClr val="tx1">
                  <a:lumMod val="65000"/>
                  <a:lumOff val="35000"/>
                </a:schemeClr>
              </a:solidFill>
            </a:rPr>
            <a:t> *) konsolidace na úrovni statutárního města Brna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tabSelected="1" zoomScaleNormal="100" zoomScaleSheetLayoutView="100" workbookViewId="0">
      <selection activeCell="E27" sqref="E27"/>
    </sheetView>
  </sheetViews>
  <sheetFormatPr defaultRowHeight="12.75" x14ac:dyDescent="0.2"/>
  <cols>
    <col min="1" max="1" width="3.42578125" bestFit="1" customWidth="1"/>
    <col min="2" max="2" width="19.5703125" customWidth="1"/>
    <col min="3" max="3" width="61.5703125" customWidth="1"/>
    <col min="4" max="4" width="15.5703125" customWidth="1"/>
    <col min="5" max="5" width="13.5703125" customWidth="1"/>
    <col min="6" max="6" width="14" customWidth="1"/>
    <col min="12" max="12" width="8.28515625" customWidth="1"/>
  </cols>
  <sheetData>
    <row r="1" spans="1:6" ht="21" x14ac:dyDescent="0.35">
      <c r="A1" s="479" t="s">
        <v>0</v>
      </c>
      <c r="B1" s="479"/>
      <c r="C1" s="479"/>
      <c r="D1" s="479"/>
      <c r="E1" s="479"/>
      <c r="F1" s="479"/>
    </row>
    <row r="2" spans="1:6" ht="13.5" thickBot="1" x14ac:dyDescent="0.25">
      <c r="A2" s="1"/>
      <c r="B2" s="1"/>
      <c r="C2" s="2"/>
      <c r="D2" s="2"/>
      <c r="E2" s="3"/>
      <c r="F2" s="3"/>
    </row>
    <row r="3" spans="1:6" ht="13.5" thickBot="1" x14ac:dyDescent="0.25">
      <c r="A3" s="4"/>
      <c r="B3" s="5" t="s">
        <v>1</v>
      </c>
      <c r="C3" s="474" t="s">
        <v>4</v>
      </c>
      <c r="D3" s="471" t="s">
        <v>439</v>
      </c>
      <c r="E3" s="472"/>
      <c r="F3" s="473"/>
    </row>
    <row r="4" spans="1:6" x14ac:dyDescent="0.2">
      <c r="A4" s="6" t="s">
        <v>2</v>
      </c>
      <c r="B4" s="7" t="s">
        <v>3</v>
      </c>
      <c r="C4" s="475"/>
      <c r="D4" s="477" t="s">
        <v>111</v>
      </c>
      <c r="E4" s="477" t="s">
        <v>6</v>
      </c>
      <c r="F4" s="477" t="s">
        <v>7</v>
      </c>
    </row>
    <row r="5" spans="1:6" ht="13.5" thickBot="1" x14ac:dyDescent="0.25">
      <c r="A5" s="8"/>
      <c r="B5" s="9" t="s">
        <v>5</v>
      </c>
      <c r="C5" s="476"/>
      <c r="D5" s="478"/>
      <c r="E5" s="478"/>
      <c r="F5" s="478"/>
    </row>
    <row r="6" spans="1:6" x14ac:dyDescent="0.2">
      <c r="A6" s="10">
        <v>1</v>
      </c>
      <c r="B6" s="11">
        <v>1111</v>
      </c>
      <c r="C6" s="12" t="s">
        <v>461</v>
      </c>
      <c r="D6" s="13">
        <f t="shared" ref="D6:D11" si="0">+E6+F6</f>
        <v>2620000</v>
      </c>
      <c r="E6" s="13">
        <v>2620000</v>
      </c>
      <c r="F6" s="13"/>
    </row>
    <row r="7" spans="1:6" x14ac:dyDescent="0.2">
      <c r="A7" s="14">
        <v>2</v>
      </c>
      <c r="B7" s="15">
        <v>1112</v>
      </c>
      <c r="C7" s="16" t="s">
        <v>462</v>
      </c>
      <c r="D7" s="17">
        <f t="shared" si="0"/>
        <v>70000</v>
      </c>
      <c r="E7" s="18">
        <v>70000</v>
      </c>
      <c r="F7" s="18"/>
    </row>
    <row r="8" spans="1:6" x14ac:dyDescent="0.2">
      <c r="A8" s="10">
        <v>3</v>
      </c>
      <c r="B8" s="15">
        <v>1113</v>
      </c>
      <c r="C8" s="16" t="s">
        <v>463</v>
      </c>
      <c r="D8" s="17">
        <f t="shared" si="0"/>
        <v>190000</v>
      </c>
      <c r="E8" s="18">
        <v>190000</v>
      </c>
      <c r="F8" s="18"/>
    </row>
    <row r="9" spans="1:6" x14ac:dyDescent="0.2">
      <c r="A9" s="14">
        <v>4</v>
      </c>
      <c r="B9" s="15">
        <v>1121</v>
      </c>
      <c r="C9" s="16" t="s">
        <v>8</v>
      </c>
      <c r="D9" s="17">
        <f t="shared" si="0"/>
        <v>2100000</v>
      </c>
      <c r="E9" s="18">
        <v>2100000</v>
      </c>
      <c r="F9" s="18"/>
    </row>
    <row r="10" spans="1:6" x14ac:dyDescent="0.2">
      <c r="A10" s="10">
        <v>5</v>
      </c>
      <c r="B10" s="15">
        <v>1211</v>
      </c>
      <c r="C10" s="16" t="s">
        <v>9</v>
      </c>
      <c r="D10" s="17">
        <f t="shared" si="0"/>
        <v>4970000</v>
      </c>
      <c r="E10" s="18">
        <v>4970000</v>
      </c>
      <c r="F10" s="18"/>
    </row>
    <row r="11" spans="1:6" x14ac:dyDescent="0.2">
      <c r="A11" s="14">
        <v>6</v>
      </c>
      <c r="B11" s="15">
        <v>1511</v>
      </c>
      <c r="C11" s="19" t="s">
        <v>10</v>
      </c>
      <c r="D11" s="17">
        <f t="shared" si="0"/>
        <v>250000</v>
      </c>
      <c r="E11" s="18">
        <v>250000</v>
      </c>
      <c r="F11" s="18"/>
    </row>
    <row r="12" spans="1:6" ht="13.5" thickBot="1" x14ac:dyDescent="0.25">
      <c r="A12" s="10">
        <v>7</v>
      </c>
      <c r="B12" s="20"/>
      <c r="C12" s="21" t="s">
        <v>11</v>
      </c>
      <c r="D12" s="22">
        <f>SUM(D6:D11)</f>
        <v>10200000</v>
      </c>
      <c r="E12" s="23">
        <f>SUM(E6:E11)</f>
        <v>10200000</v>
      </c>
      <c r="F12" s="23"/>
    </row>
    <row r="13" spans="1:6" x14ac:dyDescent="0.2">
      <c r="A13" s="14">
        <v>8</v>
      </c>
      <c r="B13" s="15">
        <v>1122</v>
      </c>
      <c r="C13" s="16" t="s">
        <v>12</v>
      </c>
      <c r="D13" s="17">
        <f t="shared" ref="D13:D19" si="1">+E13+F13</f>
        <v>87184</v>
      </c>
      <c r="E13" s="18"/>
      <c r="F13" s="24">
        <f>101108-F14</f>
        <v>87184</v>
      </c>
    </row>
    <row r="14" spans="1:6" x14ac:dyDescent="0.2">
      <c r="A14" s="10">
        <v>9</v>
      </c>
      <c r="B14" s="15">
        <v>1122</v>
      </c>
      <c r="C14" s="16" t="s">
        <v>13</v>
      </c>
      <c r="D14" s="17">
        <f t="shared" si="1"/>
        <v>263924</v>
      </c>
      <c r="E14" s="18">
        <v>250000</v>
      </c>
      <c r="F14" s="24">
        <v>13924</v>
      </c>
    </row>
    <row r="15" spans="1:6" x14ac:dyDescent="0.2">
      <c r="A15" s="14">
        <v>10</v>
      </c>
      <c r="B15" s="25" t="s">
        <v>14</v>
      </c>
      <c r="C15" s="26" t="s">
        <v>15</v>
      </c>
      <c r="D15" s="17">
        <f t="shared" si="1"/>
        <v>1028</v>
      </c>
      <c r="E15" s="27">
        <v>1028</v>
      </c>
      <c r="F15" s="28"/>
    </row>
    <row r="16" spans="1:6" x14ac:dyDescent="0.2">
      <c r="A16" s="10">
        <v>11</v>
      </c>
      <c r="B16" s="29" t="s">
        <v>16</v>
      </c>
      <c r="C16" s="19" t="s">
        <v>17</v>
      </c>
      <c r="D16" s="17">
        <f t="shared" si="1"/>
        <v>304391</v>
      </c>
      <c r="E16" s="18">
        <v>227000</v>
      </c>
      <c r="F16" s="24">
        <v>77391</v>
      </c>
    </row>
    <row r="17" spans="1:6" x14ac:dyDescent="0.2">
      <c r="A17" s="14">
        <v>12</v>
      </c>
      <c r="B17" s="29" t="s">
        <v>18</v>
      </c>
      <c r="C17" s="19" t="s">
        <v>19</v>
      </c>
      <c r="D17" s="17">
        <f t="shared" si="1"/>
        <v>4140</v>
      </c>
      <c r="E17" s="30">
        <v>4140</v>
      </c>
      <c r="F17" s="31"/>
    </row>
    <row r="18" spans="1:6" x14ac:dyDescent="0.2">
      <c r="A18" s="10">
        <v>13</v>
      </c>
      <c r="B18" s="15">
        <v>1361</v>
      </c>
      <c r="C18" s="19" t="s">
        <v>20</v>
      </c>
      <c r="D18" s="17">
        <f t="shared" ref="D18" si="2">+E18+F18</f>
        <v>92630</v>
      </c>
      <c r="E18" s="30">
        <v>75351</v>
      </c>
      <c r="F18" s="31">
        <v>17279</v>
      </c>
    </row>
    <row r="19" spans="1:6" x14ac:dyDescent="0.2">
      <c r="A19" s="10">
        <v>14</v>
      </c>
      <c r="B19" s="29" t="s">
        <v>409</v>
      </c>
      <c r="C19" s="19" t="s">
        <v>414</v>
      </c>
      <c r="D19" s="17">
        <f t="shared" si="1"/>
        <v>60000</v>
      </c>
      <c r="E19" s="30">
        <v>60000</v>
      </c>
      <c r="F19" s="31"/>
    </row>
    <row r="20" spans="1:6" ht="13.5" thickBot="1" x14ac:dyDescent="0.25">
      <c r="A20" s="14">
        <v>15</v>
      </c>
      <c r="B20" s="32" t="s">
        <v>21</v>
      </c>
      <c r="C20" s="33" t="s">
        <v>410</v>
      </c>
      <c r="D20" s="34">
        <f>SUM(D12:D19)</f>
        <v>11013297</v>
      </c>
      <c r="E20" s="35">
        <f>SUM(E12:E19)</f>
        <v>10817519</v>
      </c>
      <c r="F20" s="35">
        <f>SUM(F13:F19)</f>
        <v>195778</v>
      </c>
    </row>
    <row r="21" spans="1:6" x14ac:dyDescent="0.2">
      <c r="A21" s="10">
        <v>16</v>
      </c>
      <c r="B21" s="36" t="s">
        <v>22</v>
      </c>
      <c r="C21" s="37" t="s">
        <v>23</v>
      </c>
      <c r="D21" s="17">
        <f t="shared" ref="D21:D26" si="3">+E21+F21</f>
        <v>238623</v>
      </c>
      <c r="E21" s="13">
        <v>196436</v>
      </c>
      <c r="F21" s="38">
        <v>42187</v>
      </c>
    </row>
    <row r="22" spans="1:6" x14ac:dyDescent="0.2">
      <c r="A22" s="14">
        <v>17</v>
      </c>
      <c r="B22" s="36" t="s">
        <v>24</v>
      </c>
      <c r="C22" s="37" t="s">
        <v>25</v>
      </c>
      <c r="D22" s="17">
        <f t="shared" si="3"/>
        <v>186059</v>
      </c>
      <c r="E22" s="13">
        <v>173552</v>
      </c>
      <c r="F22" s="38">
        <v>12507</v>
      </c>
    </row>
    <row r="23" spans="1:6" x14ac:dyDescent="0.2">
      <c r="A23" s="10">
        <v>18</v>
      </c>
      <c r="B23" s="25" t="s">
        <v>26</v>
      </c>
      <c r="C23" s="26" t="s">
        <v>27</v>
      </c>
      <c r="D23" s="17">
        <f t="shared" si="3"/>
        <v>253361</v>
      </c>
      <c r="E23" s="27">
        <v>166556</v>
      </c>
      <c r="F23" s="28">
        <v>86805</v>
      </c>
    </row>
    <row r="24" spans="1:6" x14ac:dyDescent="0.2">
      <c r="A24" s="14">
        <v>19</v>
      </c>
      <c r="B24" s="25" t="s">
        <v>28</v>
      </c>
      <c r="C24" s="26" t="s">
        <v>29</v>
      </c>
      <c r="D24" s="17">
        <f t="shared" si="3"/>
        <v>158797</v>
      </c>
      <c r="E24" s="27">
        <v>157587</v>
      </c>
      <c r="F24" s="28">
        <v>1210</v>
      </c>
    </row>
    <row r="25" spans="1:6" x14ac:dyDescent="0.2">
      <c r="A25" s="10">
        <v>20</v>
      </c>
      <c r="B25" s="25" t="s">
        <v>30</v>
      </c>
      <c r="C25" s="26" t="s">
        <v>31</v>
      </c>
      <c r="D25" s="17">
        <f t="shared" si="3"/>
        <v>59737</v>
      </c>
      <c r="E25" s="27">
        <v>56756</v>
      </c>
      <c r="F25" s="28">
        <v>2981</v>
      </c>
    </row>
    <row r="26" spans="1:6" x14ac:dyDescent="0.2">
      <c r="A26" s="10">
        <v>21</v>
      </c>
      <c r="B26" s="39" t="s">
        <v>32</v>
      </c>
      <c r="C26" s="19" t="s">
        <v>33</v>
      </c>
      <c r="D26" s="17">
        <f t="shared" si="3"/>
        <v>123459</v>
      </c>
      <c r="E26" s="18">
        <v>98286</v>
      </c>
      <c r="F26" s="24">
        <v>25173</v>
      </c>
    </row>
    <row r="27" spans="1:6" ht="13.5" thickBot="1" x14ac:dyDescent="0.25">
      <c r="A27" s="14">
        <v>22</v>
      </c>
      <c r="B27" s="32" t="s">
        <v>34</v>
      </c>
      <c r="C27" s="33" t="s">
        <v>411</v>
      </c>
      <c r="D27" s="34">
        <f>SUM(D21:D26)</f>
        <v>1020036</v>
      </c>
      <c r="E27" s="35">
        <f>SUM(E21:E26)</f>
        <v>849173</v>
      </c>
      <c r="F27" s="35">
        <f>SUM(F21:F26)</f>
        <v>170863</v>
      </c>
    </row>
    <row r="28" spans="1:6" x14ac:dyDescent="0.2">
      <c r="A28" s="10">
        <v>23</v>
      </c>
      <c r="B28" s="40" t="s">
        <v>35</v>
      </c>
      <c r="C28" s="41" t="s">
        <v>36</v>
      </c>
      <c r="D28" s="17">
        <f>+E28+F28</f>
        <v>405100</v>
      </c>
      <c r="E28" s="42">
        <v>405100</v>
      </c>
      <c r="F28" s="43"/>
    </row>
    <row r="29" spans="1:6" x14ac:dyDescent="0.2">
      <c r="A29" s="14">
        <v>24</v>
      </c>
      <c r="B29" s="44" t="s">
        <v>37</v>
      </c>
      <c r="C29" s="45" t="s">
        <v>38</v>
      </c>
      <c r="D29" s="17">
        <f>+E29+F29</f>
        <v>5</v>
      </c>
      <c r="E29" s="46"/>
      <c r="F29" s="47">
        <v>5</v>
      </c>
    </row>
    <row r="30" spans="1:6" ht="13.5" thickBot="1" x14ac:dyDescent="0.25">
      <c r="A30" s="10">
        <v>25</v>
      </c>
      <c r="B30" s="48" t="s">
        <v>39</v>
      </c>
      <c r="C30" s="33" t="s">
        <v>413</v>
      </c>
      <c r="D30" s="34">
        <f>SUM(D28:D29)</f>
        <v>405105</v>
      </c>
      <c r="E30" s="35">
        <f>SUM(E28:E29)</f>
        <v>405100</v>
      </c>
      <c r="F30" s="35">
        <f>SUM(F28:F29)</f>
        <v>5</v>
      </c>
    </row>
    <row r="31" spans="1:6" ht="13.5" thickBot="1" x14ac:dyDescent="0.25">
      <c r="A31" s="14">
        <v>26</v>
      </c>
      <c r="B31" s="49"/>
      <c r="C31" s="50" t="s">
        <v>412</v>
      </c>
      <c r="D31" s="51">
        <f>+D20+D27+D30</f>
        <v>12438438</v>
      </c>
      <c r="E31" s="52">
        <f>+E20+E27+E30</f>
        <v>12071792</v>
      </c>
      <c r="F31" s="52">
        <f>+F20+F27+F30</f>
        <v>366646</v>
      </c>
    </row>
    <row r="32" spans="1:6" x14ac:dyDescent="0.2">
      <c r="A32" s="10">
        <v>27</v>
      </c>
      <c r="B32" s="11">
        <v>4112</v>
      </c>
      <c r="C32" s="37" t="s">
        <v>40</v>
      </c>
      <c r="D32" s="17">
        <f>+E32+F32</f>
        <v>359885</v>
      </c>
      <c r="E32" s="42">
        <v>167096</v>
      </c>
      <c r="F32" s="38">
        <v>192789</v>
      </c>
    </row>
    <row r="33" spans="1:7" x14ac:dyDescent="0.2">
      <c r="A33" s="14">
        <v>28</v>
      </c>
      <c r="B33" s="11">
        <v>4116</v>
      </c>
      <c r="C33" s="37" t="s">
        <v>41</v>
      </c>
      <c r="D33" s="17">
        <f>+E33+F33</f>
        <v>19190</v>
      </c>
      <c r="E33" s="13"/>
      <c r="F33" s="38">
        <v>19190</v>
      </c>
    </row>
    <row r="34" spans="1:7" x14ac:dyDescent="0.2">
      <c r="A34" s="10">
        <v>29</v>
      </c>
      <c r="B34" s="11">
        <v>4121</v>
      </c>
      <c r="C34" s="37" t="s">
        <v>42</v>
      </c>
      <c r="D34" s="17">
        <f>+E34+F34</f>
        <v>84</v>
      </c>
      <c r="E34" s="13">
        <v>35</v>
      </c>
      <c r="F34" s="38">
        <v>49</v>
      </c>
    </row>
    <row r="35" spans="1:7" x14ac:dyDescent="0.2">
      <c r="A35" s="10">
        <v>30</v>
      </c>
      <c r="B35" s="11">
        <v>4122</v>
      </c>
      <c r="C35" s="37" t="s">
        <v>427</v>
      </c>
      <c r="D35" s="17">
        <f>+E35+F35</f>
        <v>50000</v>
      </c>
      <c r="E35" s="13">
        <v>50000</v>
      </c>
      <c r="F35" s="38"/>
    </row>
    <row r="36" spans="1:7" x14ac:dyDescent="0.2">
      <c r="A36" s="14">
        <v>31</v>
      </c>
      <c r="B36" s="11">
        <v>4131</v>
      </c>
      <c r="C36" s="37" t="s">
        <v>43</v>
      </c>
      <c r="D36" s="17">
        <f>+E36+F36</f>
        <v>1270002</v>
      </c>
      <c r="E36" s="13">
        <v>759768</v>
      </c>
      <c r="F36" s="38">
        <v>510234</v>
      </c>
    </row>
    <row r="37" spans="1:7" x14ac:dyDescent="0.2">
      <c r="A37" s="10">
        <v>32</v>
      </c>
      <c r="B37" s="11">
        <v>4137</v>
      </c>
      <c r="C37" s="53" t="s">
        <v>44</v>
      </c>
      <c r="D37" s="54" t="s">
        <v>45</v>
      </c>
      <c r="E37" s="13"/>
      <c r="F37" s="38">
        <v>1791122</v>
      </c>
    </row>
    <row r="38" spans="1:7" x14ac:dyDescent="0.2">
      <c r="A38" s="14">
        <v>33</v>
      </c>
      <c r="B38" s="11">
        <v>4137</v>
      </c>
      <c r="C38" s="53" t="s">
        <v>46</v>
      </c>
      <c r="D38" s="54" t="s">
        <v>45</v>
      </c>
      <c r="E38" s="13"/>
      <c r="F38" s="38">
        <v>354</v>
      </c>
    </row>
    <row r="39" spans="1:7" x14ac:dyDescent="0.2">
      <c r="A39" s="10">
        <v>34</v>
      </c>
      <c r="B39" s="11">
        <v>4137</v>
      </c>
      <c r="C39" s="16" t="s">
        <v>47</v>
      </c>
      <c r="D39" s="54" t="s">
        <v>45</v>
      </c>
      <c r="E39" s="13">
        <v>27077</v>
      </c>
      <c r="F39" s="38"/>
    </row>
    <row r="40" spans="1:7" ht="13.5" thickBot="1" x14ac:dyDescent="0.25">
      <c r="A40" s="14">
        <v>35</v>
      </c>
      <c r="B40" s="32" t="s">
        <v>48</v>
      </c>
      <c r="C40" s="33" t="s">
        <v>428</v>
      </c>
      <c r="D40" s="35">
        <f>SUM(D32:D39)</f>
        <v>1699161</v>
      </c>
      <c r="E40" s="35">
        <f>SUM(E32:E39)</f>
        <v>1003976</v>
      </c>
      <c r="F40" s="35">
        <f>SUM(F32:F39)</f>
        <v>2513738</v>
      </c>
    </row>
    <row r="41" spans="1:7" ht="13.5" thickBot="1" x14ac:dyDescent="0.25">
      <c r="A41" s="55">
        <v>36</v>
      </c>
      <c r="B41" s="56" t="s">
        <v>49</v>
      </c>
      <c r="C41" s="57" t="s">
        <v>429</v>
      </c>
      <c r="D41" s="58">
        <f>+D31+D40</f>
        <v>14137599</v>
      </c>
      <c r="E41" s="58">
        <f>+E31+E40</f>
        <v>13075768</v>
      </c>
      <c r="F41" s="58">
        <f>+F31+F40</f>
        <v>2880384</v>
      </c>
      <c r="G41" s="458"/>
    </row>
    <row r="42" spans="1:7" ht="13.5" thickBot="1" x14ac:dyDescent="0.25">
      <c r="A42" s="59"/>
      <c r="B42" s="60"/>
      <c r="C42" s="61"/>
      <c r="D42" s="61"/>
      <c r="E42" s="61"/>
      <c r="F42" s="61"/>
    </row>
    <row r="43" spans="1:7" ht="13.5" thickBot="1" x14ac:dyDescent="0.25">
      <c r="A43" s="4"/>
      <c r="B43" s="5" t="s">
        <v>1</v>
      </c>
      <c r="C43" s="474" t="s">
        <v>50</v>
      </c>
      <c r="D43" s="471" t="str">
        <f>$D$3</f>
        <v>SCHVÁLENÝ ROZPOČET 2019</v>
      </c>
      <c r="E43" s="472"/>
      <c r="F43" s="473"/>
    </row>
    <row r="44" spans="1:7" x14ac:dyDescent="0.2">
      <c r="A44" s="6" t="s">
        <v>2</v>
      </c>
      <c r="B44" s="7" t="s">
        <v>3</v>
      </c>
      <c r="C44" s="475"/>
      <c r="D44" s="477" t="s">
        <v>111</v>
      </c>
      <c r="E44" s="477" t="s">
        <v>6</v>
      </c>
      <c r="F44" s="477" t="s">
        <v>7</v>
      </c>
    </row>
    <row r="45" spans="1:7" ht="13.5" thickBot="1" x14ac:dyDescent="0.25">
      <c r="A45" s="8"/>
      <c r="B45" s="9" t="s">
        <v>5</v>
      </c>
      <c r="C45" s="476"/>
      <c r="D45" s="478"/>
      <c r="E45" s="478"/>
      <c r="F45" s="478"/>
    </row>
    <row r="46" spans="1:7" x14ac:dyDescent="0.2">
      <c r="A46" s="62">
        <v>1</v>
      </c>
      <c r="B46" s="63" t="s">
        <v>51</v>
      </c>
      <c r="C46" s="64" t="s">
        <v>52</v>
      </c>
      <c r="D46" s="65">
        <f t="shared" ref="D46:D52" si="4">+E46+F46</f>
        <v>1284598</v>
      </c>
      <c r="E46" s="66">
        <v>812875</v>
      </c>
      <c r="F46" s="67">
        <v>471723</v>
      </c>
    </row>
    <row r="47" spans="1:7" x14ac:dyDescent="0.2">
      <c r="A47" s="14">
        <v>2</v>
      </c>
      <c r="B47" s="25" t="s">
        <v>53</v>
      </c>
      <c r="C47" s="26" t="s">
        <v>54</v>
      </c>
      <c r="D47" s="65">
        <f t="shared" si="4"/>
        <v>167187</v>
      </c>
      <c r="E47" s="18">
        <v>43819</v>
      </c>
      <c r="F47" s="24">
        <v>123368</v>
      </c>
    </row>
    <row r="48" spans="1:7" x14ac:dyDescent="0.2">
      <c r="A48" s="68">
        <v>3</v>
      </c>
      <c r="B48" s="69" t="s">
        <v>55</v>
      </c>
      <c r="C48" s="53" t="s">
        <v>56</v>
      </c>
      <c r="D48" s="65">
        <f t="shared" si="4"/>
        <v>76661</v>
      </c>
      <c r="E48" s="70">
        <v>70200</v>
      </c>
      <c r="F48" s="67">
        <v>6461</v>
      </c>
    </row>
    <row r="49" spans="1:6" x14ac:dyDescent="0.2">
      <c r="A49" s="14">
        <v>4</v>
      </c>
      <c r="B49" s="29" t="s">
        <v>57</v>
      </c>
      <c r="C49" s="16" t="s">
        <v>58</v>
      </c>
      <c r="D49" s="65">
        <f t="shared" si="4"/>
        <v>1982056</v>
      </c>
      <c r="E49" s="18">
        <v>1478500</v>
      </c>
      <c r="F49" s="24">
        <v>503556</v>
      </c>
    </row>
    <row r="50" spans="1:6" x14ac:dyDescent="0.2">
      <c r="A50" s="68">
        <v>5</v>
      </c>
      <c r="B50" s="29">
        <v>5171</v>
      </c>
      <c r="C50" s="16" t="s">
        <v>59</v>
      </c>
      <c r="D50" s="65">
        <f t="shared" si="4"/>
        <v>719955</v>
      </c>
      <c r="E50" s="18">
        <v>523102</v>
      </c>
      <c r="F50" s="24">
        <v>196853</v>
      </c>
    </row>
    <row r="51" spans="1:6" x14ac:dyDescent="0.2">
      <c r="A51" s="14">
        <v>6</v>
      </c>
      <c r="B51" s="69">
        <v>5193</v>
      </c>
      <c r="C51" s="53" t="s">
        <v>60</v>
      </c>
      <c r="D51" s="65">
        <f t="shared" si="4"/>
        <v>1985000</v>
      </c>
      <c r="E51" s="71">
        <v>1985000</v>
      </c>
      <c r="F51" s="72"/>
    </row>
    <row r="52" spans="1:6" x14ac:dyDescent="0.2">
      <c r="A52" s="14">
        <v>7</v>
      </c>
      <c r="B52" s="69" t="s">
        <v>61</v>
      </c>
      <c r="C52" s="53" t="s">
        <v>62</v>
      </c>
      <c r="D52" s="17">
        <f t="shared" si="4"/>
        <v>458654</v>
      </c>
      <c r="E52" s="30">
        <v>441800</v>
      </c>
      <c r="F52" s="31">
        <v>16854</v>
      </c>
    </row>
    <row r="53" spans="1:6" x14ac:dyDescent="0.2">
      <c r="A53" s="68">
        <v>8</v>
      </c>
      <c r="B53" s="73">
        <v>5331</v>
      </c>
      <c r="C53" s="53" t="s">
        <v>63</v>
      </c>
      <c r="D53" s="17">
        <f>+E53+F53</f>
        <v>2262725</v>
      </c>
      <c r="E53" s="30">
        <v>1821605</v>
      </c>
      <c r="F53" s="31">
        <v>441120</v>
      </c>
    </row>
    <row r="54" spans="1:6" x14ac:dyDescent="0.2">
      <c r="A54" s="14">
        <v>9</v>
      </c>
      <c r="B54" s="69" t="s">
        <v>64</v>
      </c>
      <c r="C54" s="53" t="s">
        <v>65</v>
      </c>
      <c r="D54" s="17">
        <f>+E54+F54</f>
        <v>75075</v>
      </c>
      <c r="E54" s="30">
        <v>74472</v>
      </c>
      <c r="F54" s="31">
        <f>10+593</f>
        <v>603</v>
      </c>
    </row>
    <row r="55" spans="1:6" x14ac:dyDescent="0.2">
      <c r="A55" s="68">
        <v>10</v>
      </c>
      <c r="B55" s="69">
        <v>5347</v>
      </c>
      <c r="C55" s="53" t="s">
        <v>44</v>
      </c>
      <c r="D55" s="54" t="s">
        <v>45</v>
      </c>
      <c r="E55" s="30">
        <v>1791122</v>
      </c>
      <c r="F55" s="31"/>
    </row>
    <row r="56" spans="1:6" x14ac:dyDescent="0.2">
      <c r="A56" s="14">
        <v>11</v>
      </c>
      <c r="B56" s="69">
        <v>5347</v>
      </c>
      <c r="C56" s="53" t="s">
        <v>46</v>
      </c>
      <c r="D56" s="54" t="s">
        <v>45</v>
      </c>
      <c r="E56" s="30"/>
      <c r="F56" s="31">
        <v>354</v>
      </c>
    </row>
    <row r="57" spans="1:6" x14ac:dyDescent="0.2">
      <c r="A57" s="68">
        <v>12</v>
      </c>
      <c r="B57" s="69">
        <v>5347</v>
      </c>
      <c r="C57" s="53" t="s">
        <v>415</v>
      </c>
      <c r="D57" s="54" t="s">
        <v>45</v>
      </c>
      <c r="E57" s="30"/>
      <c r="F57" s="31">
        <v>27077</v>
      </c>
    </row>
    <row r="58" spans="1:6" x14ac:dyDescent="0.2">
      <c r="A58" s="14">
        <v>13</v>
      </c>
      <c r="B58" s="69">
        <v>5365</v>
      </c>
      <c r="C58" s="53" t="s">
        <v>13</v>
      </c>
      <c r="D58" s="17">
        <f>+E58+F58</f>
        <v>263924</v>
      </c>
      <c r="E58" s="30">
        <v>250000</v>
      </c>
      <c r="F58" s="31">
        <f>F14</f>
        <v>13924</v>
      </c>
    </row>
    <row r="59" spans="1:6" x14ac:dyDescent="0.2">
      <c r="A59" s="68">
        <v>14</v>
      </c>
      <c r="B59" s="69">
        <v>5901</v>
      </c>
      <c r="C59" s="74" t="s">
        <v>417</v>
      </c>
      <c r="D59" s="17">
        <f>+E59+F59</f>
        <v>239566</v>
      </c>
      <c r="E59" s="18">
        <v>202562</v>
      </c>
      <c r="F59" s="31">
        <v>37004</v>
      </c>
    </row>
    <row r="60" spans="1:6" x14ac:dyDescent="0.2">
      <c r="A60" s="14">
        <v>15</v>
      </c>
      <c r="B60" s="75" t="s">
        <v>66</v>
      </c>
      <c r="C60" s="74" t="s">
        <v>67</v>
      </c>
      <c r="D60" s="13">
        <f>+E60+F60</f>
        <v>1330565</v>
      </c>
      <c r="E60" s="30">
        <f>10406366-SUM(E46:E59)</f>
        <v>911309</v>
      </c>
      <c r="F60" s="31">
        <f>2257615+538-F46-F47-F48-F49-F50-F51-F52-F53-F54-F55-F56-F57-F58-F59</f>
        <v>419256</v>
      </c>
    </row>
    <row r="61" spans="1:6" ht="13.5" thickBot="1" x14ac:dyDescent="0.25">
      <c r="A61" s="68">
        <v>16</v>
      </c>
      <c r="B61" s="32" t="s">
        <v>68</v>
      </c>
      <c r="C61" s="76" t="s">
        <v>422</v>
      </c>
      <c r="D61" s="35">
        <f>SUM(D46:D60)</f>
        <v>10845966</v>
      </c>
      <c r="E61" s="35">
        <f>SUM(E46:E60)</f>
        <v>10406366</v>
      </c>
      <c r="F61" s="35">
        <f>SUM(F46:F60)</f>
        <v>2258153</v>
      </c>
    </row>
    <row r="62" spans="1:6" x14ac:dyDescent="0.2">
      <c r="A62" s="14">
        <v>17</v>
      </c>
      <c r="B62" s="77">
        <v>6351</v>
      </c>
      <c r="C62" s="78" t="s">
        <v>69</v>
      </c>
      <c r="D62" s="13">
        <f>+E62+F62</f>
        <v>237866</v>
      </c>
      <c r="E62" s="18">
        <v>236166</v>
      </c>
      <c r="F62" s="18">
        <v>1700</v>
      </c>
    </row>
    <row r="63" spans="1:6" x14ac:dyDescent="0.2">
      <c r="A63" s="68">
        <v>18</v>
      </c>
      <c r="B63" s="79" t="s">
        <v>70</v>
      </c>
      <c r="C63" s="80" t="s">
        <v>71</v>
      </c>
      <c r="D63" s="13">
        <f>+E63+F63</f>
        <v>5867378</v>
      </c>
      <c r="E63" s="18">
        <f>4797437-E62</f>
        <v>4561271</v>
      </c>
      <c r="F63" s="24">
        <f>1307807-F62</f>
        <v>1306107</v>
      </c>
    </row>
    <row r="64" spans="1:6" ht="13.5" thickBot="1" x14ac:dyDescent="0.25">
      <c r="A64" s="14">
        <v>19</v>
      </c>
      <c r="B64" s="81" t="s">
        <v>72</v>
      </c>
      <c r="C64" s="82" t="s">
        <v>423</v>
      </c>
      <c r="D64" s="52">
        <f>SUM(D62:D63)</f>
        <v>6105244</v>
      </c>
      <c r="E64" s="52">
        <f>SUM(E62:E63)</f>
        <v>4797437</v>
      </c>
      <c r="F64" s="52">
        <f>SUM(F62:F63)</f>
        <v>1307807</v>
      </c>
    </row>
    <row r="65" spans="1:6" ht="13.5" thickBot="1" x14ac:dyDescent="0.25">
      <c r="A65" s="55">
        <v>20</v>
      </c>
      <c r="B65" s="56" t="s">
        <v>73</v>
      </c>
      <c r="C65" s="57" t="s">
        <v>424</v>
      </c>
      <c r="D65" s="58">
        <f>+D61+D64</f>
        <v>16951210</v>
      </c>
      <c r="E65" s="58">
        <f>+E61+E64</f>
        <v>15203803</v>
      </c>
      <c r="F65" s="58">
        <f>+F61+F64</f>
        <v>3565960</v>
      </c>
    </row>
    <row r="66" spans="1:6" ht="13.5" thickBot="1" x14ac:dyDescent="0.25">
      <c r="A66" s="59"/>
      <c r="B66" s="83"/>
      <c r="C66" s="84"/>
      <c r="D66" s="84"/>
      <c r="E66" s="84"/>
      <c r="F66" s="84"/>
    </row>
    <row r="67" spans="1:6" ht="13.5" thickBot="1" x14ac:dyDescent="0.25">
      <c r="A67" s="4"/>
      <c r="B67" s="5" t="s">
        <v>1</v>
      </c>
      <c r="C67" s="474" t="s">
        <v>74</v>
      </c>
      <c r="D67" s="471" t="str">
        <f>$D$3</f>
        <v>SCHVÁLENÝ ROZPOČET 2019</v>
      </c>
      <c r="E67" s="472"/>
      <c r="F67" s="473"/>
    </row>
    <row r="68" spans="1:6" x14ac:dyDescent="0.2">
      <c r="A68" s="6" t="s">
        <v>2</v>
      </c>
      <c r="B68" s="7" t="s">
        <v>3</v>
      </c>
      <c r="C68" s="475"/>
      <c r="D68" s="477" t="s">
        <v>111</v>
      </c>
      <c r="E68" s="477" t="s">
        <v>6</v>
      </c>
      <c r="F68" s="477" t="s">
        <v>7</v>
      </c>
    </row>
    <row r="69" spans="1:6" ht="13.5" thickBot="1" x14ac:dyDescent="0.25">
      <c r="A69" s="8"/>
      <c r="B69" s="9" t="s">
        <v>5</v>
      </c>
      <c r="C69" s="476"/>
      <c r="D69" s="478"/>
      <c r="E69" s="478"/>
      <c r="F69" s="478"/>
    </row>
    <row r="70" spans="1:6" x14ac:dyDescent="0.2">
      <c r="A70" s="14">
        <v>1</v>
      </c>
      <c r="B70" s="25">
        <v>8115</v>
      </c>
      <c r="C70" s="16" t="s">
        <v>75</v>
      </c>
      <c r="D70" s="65">
        <f>+E70+F70</f>
        <v>3158666</v>
      </c>
      <c r="E70" s="85">
        <v>2438562</v>
      </c>
      <c r="F70" s="85">
        <f>718523+1581</f>
        <v>720104</v>
      </c>
    </row>
    <row r="71" spans="1:6" x14ac:dyDescent="0.2">
      <c r="A71" s="10">
        <v>2</v>
      </c>
      <c r="B71" s="15">
        <v>8124</v>
      </c>
      <c r="C71" s="16" t="s">
        <v>76</v>
      </c>
      <c r="D71" s="18">
        <f>+E71+F71</f>
        <v>-34528</v>
      </c>
      <c r="E71" s="18"/>
      <c r="F71" s="18">
        <v>-34528</v>
      </c>
    </row>
    <row r="72" spans="1:6" ht="13.5" thickBot="1" x14ac:dyDescent="0.25">
      <c r="A72" s="10">
        <v>3</v>
      </c>
      <c r="B72" s="73">
        <v>8224</v>
      </c>
      <c r="C72" s="16" t="s">
        <v>77</v>
      </c>
      <c r="D72" s="30">
        <f>+E72+F72</f>
        <v>-310527</v>
      </c>
      <c r="E72" s="30">
        <v>-310527</v>
      </c>
      <c r="F72" s="30"/>
    </row>
    <row r="73" spans="1:6" ht="13.5" thickBot="1" x14ac:dyDescent="0.25">
      <c r="A73" s="8">
        <v>4</v>
      </c>
      <c r="B73" s="86" t="s">
        <v>78</v>
      </c>
      <c r="C73" s="87" t="s">
        <v>79</v>
      </c>
      <c r="D73" s="88">
        <f>SUM(D70:D72)</f>
        <v>2813611</v>
      </c>
      <c r="E73" s="88">
        <f>SUM(E70:E72)</f>
        <v>2128035</v>
      </c>
      <c r="F73" s="88">
        <f>SUM(F70:F72)</f>
        <v>685576</v>
      </c>
    </row>
    <row r="74" spans="1:6" ht="13.5" thickBot="1" x14ac:dyDescent="0.25">
      <c r="A74" s="89"/>
      <c r="B74" s="89"/>
      <c r="C74" s="90"/>
      <c r="D74" s="90"/>
      <c r="E74" s="90"/>
      <c r="F74" s="90"/>
    </row>
    <row r="75" spans="1:6" ht="13.5" thickBot="1" x14ac:dyDescent="0.25">
      <c r="A75" s="4"/>
      <c r="B75" s="5" t="s">
        <v>5</v>
      </c>
      <c r="C75" s="474" t="s">
        <v>80</v>
      </c>
      <c r="D75" s="471" t="str">
        <f>$D$3</f>
        <v>SCHVÁLENÝ ROZPOČET 2019</v>
      </c>
      <c r="E75" s="472"/>
      <c r="F75" s="473"/>
    </row>
    <row r="76" spans="1:6" x14ac:dyDescent="0.2">
      <c r="A76" s="91" t="s">
        <v>2</v>
      </c>
      <c r="B76" s="7"/>
      <c r="C76" s="475"/>
      <c r="D76" s="477" t="s">
        <v>111</v>
      </c>
      <c r="E76" s="477" t="s">
        <v>6</v>
      </c>
      <c r="F76" s="477" t="s">
        <v>7</v>
      </c>
    </row>
    <row r="77" spans="1:6" ht="13.5" thickBot="1" x14ac:dyDescent="0.25">
      <c r="A77" s="92"/>
      <c r="B77" s="9"/>
      <c r="C77" s="476"/>
      <c r="D77" s="478"/>
      <c r="E77" s="478"/>
      <c r="F77" s="478"/>
    </row>
    <row r="78" spans="1:6" x14ac:dyDescent="0.2">
      <c r="A78" s="62">
        <v>1</v>
      </c>
      <c r="B78" s="93" t="s">
        <v>81</v>
      </c>
      <c r="C78" s="94" t="s">
        <v>82</v>
      </c>
      <c r="D78" s="95">
        <f>+D41</f>
        <v>14137599</v>
      </c>
      <c r="E78" s="95">
        <f>+E41</f>
        <v>13075768</v>
      </c>
      <c r="F78" s="95">
        <f>+F41</f>
        <v>2880384</v>
      </c>
    </row>
    <row r="79" spans="1:6" x14ac:dyDescent="0.2">
      <c r="A79" s="10">
        <v>2</v>
      </c>
      <c r="B79" s="96" t="s">
        <v>83</v>
      </c>
      <c r="C79" s="97" t="s">
        <v>84</v>
      </c>
      <c r="D79" s="98">
        <f>+D65</f>
        <v>16951210</v>
      </c>
      <c r="E79" s="98">
        <f>+E65</f>
        <v>15203803</v>
      </c>
      <c r="F79" s="98">
        <f>+F65</f>
        <v>3565960</v>
      </c>
    </row>
    <row r="80" spans="1:6" ht="13.5" thickBot="1" x14ac:dyDescent="0.25">
      <c r="A80" s="55">
        <v>3</v>
      </c>
      <c r="B80" s="99"/>
      <c r="C80" s="100" t="s">
        <v>85</v>
      </c>
      <c r="D80" s="101">
        <f>+D78-D79</f>
        <v>-2813611</v>
      </c>
      <c r="E80" s="101">
        <f>+E78-E79</f>
        <v>-2128035</v>
      </c>
      <c r="F80" s="101">
        <f>+F78-F79</f>
        <v>-685576</v>
      </c>
    </row>
    <row r="81" spans="1:6" ht="13.5" thickBot="1" x14ac:dyDescent="0.25">
      <c r="A81" s="102">
        <v>4</v>
      </c>
      <c r="B81" s="103" t="s">
        <v>78</v>
      </c>
      <c r="C81" s="104" t="s">
        <v>86</v>
      </c>
      <c r="D81" s="105">
        <f>+D73</f>
        <v>2813611</v>
      </c>
      <c r="E81" s="105">
        <f>+E73</f>
        <v>2128035</v>
      </c>
      <c r="F81" s="105">
        <f>+F73</f>
        <v>685576</v>
      </c>
    </row>
    <row r="82" spans="1:6" ht="7.5" customHeight="1" x14ac:dyDescent="0.2">
      <c r="A82" s="89"/>
      <c r="B82" s="89"/>
      <c r="C82" s="90"/>
      <c r="D82" s="90"/>
      <c r="E82" s="3"/>
      <c r="F82" s="3"/>
    </row>
    <row r="83" spans="1:6" x14ac:dyDescent="0.2">
      <c r="A83" s="106" t="s">
        <v>45</v>
      </c>
      <c r="B83" s="89" t="s">
        <v>87</v>
      </c>
      <c r="C83" s="90"/>
      <c r="D83" s="90"/>
      <c r="E83" s="3"/>
      <c r="F83" s="3"/>
    </row>
  </sheetData>
  <mergeCells count="21">
    <mergeCell ref="A1:F1"/>
    <mergeCell ref="D4:D5"/>
    <mergeCell ref="E4:E5"/>
    <mergeCell ref="F4:F5"/>
    <mergeCell ref="D44:D45"/>
    <mergeCell ref="E44:E45"/>
    <mergeCell ref="F44:F45"/>
    <mergeCell ref="D3:F3"/>
    <mergeCell ref="D43:F43"/>
    <mergeCell ref="D67:F67"/>
    <mergeCell ref="D75:F75"/>
    <mergeCell ref="C3:C5"/>
    <mergeCell ref="C43:C45"/>
    <mergeCell ref="C67:C69"/>
    <mergeCell ref="C75:C77"/>
    <mergeCell ref="D68:D69"/>
    <mergeCell ref="E68:E69"/>
    <mergeCell ref="F68:F69"/>
    <mergeCell ref="D76:D77"/>
    <mergeCell ref="E76:E77"/>
    <mergeCell ref="F76:F77"/>
  </mergeCells>
  <printOptions horizontalCentered="1"/>
  <pageMargins left="0.70866141732283472" right="0.70866141732283472" top="0.39370078740157483" bottom="0.23622047244094491" header="0.23622047244094491" footer="0.15748031496062992"/>
  <pageSetup paperSize="9" scale="72" orientation="portrait" r:id="rId1"/>
  <rowBreaks count="1" manualBreakCount="1">
    <brk id="41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showZeros="0" zoomScaleNormal="100" workbookViewId="0">
      <selection activeCell="A2" sqref="A2"/>
    </sheetView>
  </sheetViews>
  <sheetFormatPr defaultRowHeight="12.75" x14ac:dyDescent="0.2"/>
  <cols>
    <col min="1" max="1" width="8" style="107" customWidth="1"/>
    <col min="2" max="2" width="49.7109375" style="107" customWidth="1"/>
    <col min="3" max="4" width="15.28515625" style="107" customWidth="1"/>
    <col min="5" max="16384" width="9.140625" style="107"/>
  </cols>
  <sheetData>
    <row r="1" spans="1:4" ht="18.75" x14ac:dyDescent="0.3">
      <c r="A1" s="482" t="s">
        <v>110</v>
      </c>
      <c r="B1" s="482"/>
      <c r="C1" s="482"/>
      <c r="D1" s="482"/>
    </row>
    <row r="2" spans="1:4" x14ac:dyDescent="0.2">
      <c r="A2" s="484"/>
      <c r="B2" s="484"/>
      <c r="C2" s="484"/>
      <c r="D2" s="484"/>
    </row>
    <row r="3" spans="1:4" ht="15" x14ac:dyDescent="0.25">
      <c r="A3" s="483" t="s">
        <v>440</v>
      </c>
      <c r="B3" s="483"/>
      <c r="C3" s="483"/>
      <c r="D3" s="483"/>
    </row>
    <row r="5" spans="1:4" x14ac:dyDescent="0.2">
      <c r="A5" s="484" t="s">
        <v>87</v>
      </c>
      <c r="B5" s="484"/>
      <c r="C5" s="484"/>
      <c r="D5" s="484"/>
    </row>
    <row r="7" spans="1:4" x14ac:dyDescent="0.2">
      <c r="D7" s="109" t="s">
        <v>88</v>
      </c>
    </row>
    <row r="8" spans="1:4" x14ac:dyDescent="0.2">
      <c r="A8" s="111"/>
      <c r="B8" s="117"/>
      <c r="C8" s="485" t="s">
        <v>89</v>
      </c>
      <c r="D8" s="486"/>
    </row>
    <row r="9" spans="1:4" x14ac:dyDescent="0.2">
      <c r="A9" s="112" t="s">
        <v>1</v>
      </c>
      <c r="B9" s="118" t="s">
        <v>90</v>
      </c>
      <c r="C9" s="121" t="s">
        <v>91</v>
      </c>
      <c r="D9" s="121" t="s">
        <v>91</v>
      </c>
    </row>
    <row r="10" spans="1:4" x14ac:dyDescent="0.2">
      <c r="A10" s="119"/>
      <c r="B10" s="120"/>
      <c r="C10" s="122" t="s">
        <v>92</v>
      </c>
      <c r="D10" s="122" t="s">
        <v>93</v>
      </c>
    </row>
    <row r="11" spans="1:4" x14ac:dyDescent="0.2">
      <c r="A11" s="113"/>
      <c r="B11" s="123"/>
      <c r="C11" s="125"/>
      <c r="D11" s="125"/>
    </row>
    <row r="12" spans="1:4" x14ac:dyDescent="0.2">
      <c r="A12" s="114"/>
      <c r="B12" s="124" t="s">
        <v>4</v>
      </c>
      <c r="C12" s="126"/>
      <c r="D12" s="126"/>
    </row>
    <row r="13" spans="1:4" x14ac:dyDescent="0.2">
      <c r="A13" s="115">
        <v>4137</v>
      </c>
      <c r="B13" s="123" t="s">
        <v>94</v>
      </c>
      <c r="C13" s="126">
        <f>C30</f>
        <v>27077</v>
      </c>
      <c r="D13" s="126"/>
    </row>
    <row r="14" spans="1:4" x14ac:dyDescent="0.2">
      <c r="A14" s="115">
        <v>4137</v>
      </c>
      <c r="B14" s="123" t="s">
        <v>95</v>
      </c>
      <c r="C14" s="126">
        <f>C46</f>
        <v>1791122</v>
      </c>
      <c r="D14" s="126">
        <f>D46</f>
        <v>354</v>
      </c>
    </row>
    <row r="15" spans="1:4" x14ac:dyDescent="0.2">
      <c r="A15" s="128"/>
      <c r="B15" s="130" t="s">
        <v>82</v>
      </c>
      <c r="C15" s="132">
        <f>SUM(C13:C14)</f>
        <v>1818199</v>
      </c>
      <c r="D15" s="129">
        <f>SUM(D11:D14)</f>
        <v>354</v>
      </c>
    </row>
    <row r="16" spans="1:4" x14ac:dyDescent="0.2">
      <c r="A16" s="115"/>
      <c r="B16" s="123"/>
      <c r="C16" s="126"/>
      <c r="D16" s="125"/>
    </row>
    <row r="17" spans="1:4" x14ac:dyDescent="0.2">
      <c r="A17" s="116"/>
      <c r="B17" s="124" t="s">
        <v>50</v>
      </c>
      <c r="C17" s="126"/>
      <c r="D17" s="126"/>
    </row>
    <row r="18" spans="1:4" x14ac:dyDescent="0.2">
      <c r="A18" s="115">
        <v>5347</v>
      </c>
      <c r="B18" s="131" t="s">
        <v>96</v>
      </c>
      <c r="C18" s="126">
        <f>C34</f>
        <v>1791122</v>
      </c>
      <c r="D18" s="126">
        <f>D50</f>
        <v>354</v>
      </c>
    </row>
    <row r="19" spans="1:4" x14ac:dyDescent="0.2">
      <c r="A19" s="115">
        <v>5347</v>
      </c>
      <c r="B19" s="131" t="s">
        <v>97</v>
      </c>
      <c r="C19" s="126">
        <f>C51</f>
        <v>27077</v>
      </c>
      <c r="D19" s="126"/>
    </row>
    <row r="20" spans="1:4" x14ac:dyDescent="0.2">
      <c r="A20" s="128"/>
      <c r="B20" s="130" t="s">
        <v>84</v>
      </c>
      <c r="C20" s="132">
        <f>SUM(C16:C19)</f>
        <v>1818199</v>
      </c>
      <c r="D20" s="129">
        <f>SUM(D16:D19)</f>
        <v>354</v>
      </c>
    </row>
    <row r="21" spans="1:4" x14ac:dyDescent="0.2">
      <c r="A21" s="128"/>
      <c r="B21" s="130" t="s">
        <v>98</v>
      </c>
      <c r="C21" s="132">
        <f>C15-C20</f>
        <v>0</v>
      </c>
      <c r="D21" s="129">
        <f>D15-D20</f>
        <v>0</v>
      </c>
    </row>
    <row r="22" spans="1:4" x14ac:dyDescent="0.2">
      <c r="B22" s="107" t="s">
        <v>99</v>
      </c>
    </row>
    <row r="24" spans="1:4" x14ac:dyDescent="0.2">
      <c r="C24" s="109" t="s">
        <v>88</v>
      </c>
    </row>
    <row r="25" spans="1:4" x14ac:dyDescent="0.2">
      <c r="A25" s="111"/>
      <c r="B25" s="137"/>
      <c r="C25" s="135" t="s">
        <v>100</v>
      </c>
    </row>
    <row r="26" spans="1:4" x14ac:dyDescent="0.2">
      <c r="A26" s="112" t="s">
        <v>1</v>
      </c>
      <c r="B26" s="133" t="s">
        <v>101</v>
      </c>
      <c r="C26" s="112" t="s">
        <v>91</v>
      </c>
    </row>
    <row r="27" spans="1:4" x14ac:dyDescent="0.2">
      <c r="A27" s="119"/>
      <c r="B27" s="138"/>
      <c r="C27" s="122" t="s">
        <v>102</v>
      </c>
    </row>
    <row r="28" spans="1:4" x14ac:dyDescent="0.2">
      <c r="A28" s="111"/>
      <c r="B28" s="137"/>
      <c r="C28" s="125"/>
    </row>
    <row r="29" spans="1:4" x14ac:dyDescent="0.2">
      <c r="A29" s="114"/>
      <c r="B29" s="124" t="s">
        <v>4</v>
      </c>
      <c r="C29" s="126"/>
    </row>
    <row r="30" spans="1:4" x14ac:dyDescent="0.2">
      <c r="A30" s="119">
        <v>4137</v>
      </c>
      <c r="B30" s="138" t="s">
        <v>103</v>
      </c>
      <c r="C30" s="127">
        <f>Bilance!E39</f>
        <v>27077</v>
      </c>
    </row>
    <row r="31" spans="1:4" x14ac:dyDescent="0.2">
      <c r="A31" s="134"/>
      <c r="B31" s="139" t="s">
        <v>82</v>
      </c>
      <c r="C31" s="136">
        <f>SUM(C30:C30)</f>
        <v>27077</v>
      </c>
    </row>
    <row r="32" spans="1:4" x14ac:dyDescent="0.2">
      <c r="A32" s="113"/>
      <c r="B32" s="123"/>
      <c r="C32" s="126"/>
    </row>
    <row r="33" spans="1:4" x14ac:dyDescent="0.2">
      <c r="A33" s="114"/>
      <c r="B33" s="124" t="s">
        <v>50</v>
      </c>
      <c r="C33" s="126"/>
    </row>
    <row r="34" spans="1:4" x14ac:dyDescent="0.2">
      <c r="A34" s="119">
        <v>5347</v>
      </c>
      <c r="B34" s="138" t="s">
        <v>425</v>
      </c>
      <c r="C34" s="127">
        <f>Bilance!E55</f>
        <v>1791122</v>
      </c>
    </row>
    <row r="35" spans="1:4" x14ac:dyDescent="0.2">
      <c r="A35" s="134"/>
      <c r="B35" s="139" t="s">
        <v>84</v>
      </c>
      <c r="C35" s="136">
        <f>SUM(C34:C34)</f>
        <v>1791122</v>
      </c>
    </row>
    <row r="36" spans="1:4" x14ac:dyDescent="0.2">
      <c r="A36" s="134"/>
      <c r="B36" s="139" t="s">
        <v>104</v>
      </c>
      <c r="C36" s="136">
        <f>C31-C35</f>
        <v>-1764045</v>
      </c>
    </row>
    <row r="40" spans="1:4" x14ac:dyDescent="0.2">
      <c r="D40" s="109" t="s">
        <v>88</v>
      </c>
    </row>
    <row r="41" spans="1:4" x14ac:dyDescent="0.2">
      <c r="A41" s="111"/>
      <c r="B41" s="111"/>
      <c r="C41" s="480" t="s">
        <v>89</v>
      </c>
      <c r="D41" s="481"/>
    </row>
    <row r="42" spans="1:4" x14ac:dyDescent="0.2">
      <c r="A42" s="112" t="s">
        <v>1</v>
      </c>
      <c r="B42" s="112" t="s">
        <v>105</v>
      </c>
      <c r="C42" s="135" t="s">
        <v>91</v>
      </c>
      <c r="D42" s="135" t="s">
        <v>91</v>
      </c>
    </row>
    <row r="43" spans="1:4" x14ac:dyDescent="0.2">
      <c r="A43" s="119"/>
      <c r="B43" s="119"/>
      <c r="C43" s="122" t="s">
        <v>102</v>
      </c>
      <c r="D43" s="122" t="s">
        <v>106</v>
      </c>
    </row>
    <row r="44" spans="1:4" x14ac:dyDescent="0.2">
      <c r="A44" s="113"/>
      <c r="B44" s="113"/>
      <c r="C44" s="126"/>
      <c r="D44" s="126"/>
    </row>
    <row r="45" spans="1:4" x14ac:dyDescent="0.2">
      <c r="A45" s="114"/>
      <c r="B45" s="114" t="s">
        <v>4</v>
      </c>
      <c r="C45" s="126"/>
      <c r="D45" s="126"/>
    </row>
    <row r="46" spans="1:4" x14ac:dyDescent="0.2">
      <c r="A46" s="119">
        <v>4137</v>
      </c>
      <c r="B46" s="119" t="s">
        <v>107</v>
      </c>
      <c r="C46" s="127">
        <f>Bilance!F37</f>
        <v>1791122</v>
      </c>
      <c r="D46" s="127">
        <f>Bilance!F38</f>
        <v>354</v>
      </c>
    </row>
    <row r="47" spans="1:4" x14ac:dyDescent="0.2">
      <c r="A47" s="134"/>
      <c r="B47" s="134" t="s">
        <v>82</v>
      </c>
      <c r="C47" s="136">
        <f>SUM(C46:C46)</f>
        <v>1791122</v>
      </c>
      <c r="D47" s="136">
        <f>SUM(D46:D46)</f>
        <v>354</v>
      </c>
    </row>
    <row r="48" spans="1:4" x14ac:dyDescent="0.2">
      <c r="A48" s="113"/>
      <c r="B48" s="113"/>
      <c r="C48" s="126"/>
      <c r="D48" s="126"/>
    </row>
    <row r="49" spans="1:4" x14ac:dyDescent="0.2">
      <c r="A49" s="114"/>
      <c r="B49" s="114" t="s">
        <v>50</v>
      </c>
      <c r="C49" s="126"/>
      <c r="D49" s="126"/>
    </row>
    <row r="50" spans="1:4" x14ac:dyDescent="0.2">
      <c r="A50" s="113">
        <v>5347</v>
      </c>
      <c r="B50" s="113" t="s">
        <v>108</v>
      </c>
      <c r="C50" s="126"/>
      <c r="D50" s="126">
        <f>Bilance!F56</f>
        <v>354</v>
      </c>
    </row>
    <row r="51" spans="1:4" x14ac:dyDescent="0.2">
      <c r="A51" s="119">
        <v>5347</v>
      </c>
      <c r="B51" s="119" t="s">
        <v>109</v>
      </c>
      <c r="C51" s="127">
        <f>Bilance!F57</f>
        <v>27077</v>
      </c>
      <c r="D51" s="127"/>
    </row>
    <row r="52" spans="1:4" x14ac:dyDescent="0.2">
      <c r="A52" s="134"/>
      <c r="B52" s="134" t="s">
        <v>84</v>
      </c>
      <c r="C52" s="136">
        <f>SUM(C50:C51)</f>
        <v>27077</v>
      </c>
      <c r="D52" s="136">
        <f>SUM(D50:D51)</f>
        <v>354</v>
      </c>
    </row>
    <row r="53" spans="1:4" x14ac:dyDescent="0.2">
      <c r="A53" s="134"/>
      <c r="B53" s="134" t="s">
        <v>104</v>
      </c>
      <c r="C53" s="136">
        <f>C47-C52</f>
        <v>1764045</v>
      </c>
      <c r="D53" s="136">
        <f>D47-D52</f>
        <v>0</v>
      </c>
    </row>
    <row r="55" spans="1:4" x14ac:dyDescent="0.2">
      <c r="C55" s="110"/>
    </row>
  </sheetData>
  <mergeCells count="6">
    <mergeCell ref="C41:D41"/>
    <mergeCell ref="A1:D1"/>
    <mergeCell ref="A3:D3"/>
    <mergeCell ref="A2:D2"/>
    <mergeCell ref="A5:D5"/>
    <mergeCell ref="C8:D8"/>
  </mergeCells>
  <printOptions horizontalCentered="1"/>
  <pageMargins left="0.78740157480314965" right="0.78740157480314965" top="0.86614173228346458" bottom="0.7480314960629921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Normal="100" zoomScaleSheetLayoutView="100" workbookViewId="0">
      <selection activeCell="A2" sqref="A2"/>
    </sheetView>
  </sheetViews>
  <sheetFormatPr defaultRowHeight="12.75" x14ac:dyDescent="0.2"/>
  <cols>
    <col min="1" max="1" width="8.28515625" style="107" customWidth="1"/>
    <col min="2" max="2" width="49.28515625" style="107" customWidth="1"/>
    <col min="3" max="3" width="15.85546875" style="107" customWidth="1"/>
    <col min="4" max="5" width="14.7109375" style="107" customWidth="1"/>
    <col min="6" max="6" width="15.42578125" style="107" customWidth="1"/>
    <col min="7" max="7" width="13.42578125" style="107" customWidth="1"/>
    <col min="8" max="8" width="14" style="107" customWidth="1"/>
    <col min="9" max="12" width="9.140625" style="107"/>
    <col min="13" max="13" width="21.42578125" style="107" bestFit="1" customWidth="1"/>
    <col min="14" max="16384" width="9.140625" style="107"/>
  </cols>
  <sheetData>
    <row r="1" spans="1:14" ht="18.75" x14ac:dyDescent="0.3">
      <c r="A1" s="482" t="s">
        <v>441</v>
      </c>
      <c r="B1" s="482"/>
      <c r="C1" s="482"/>
      <c r="D1" s="482"/>
      <c r="E1" s="482"/>
      <c r="F1" s="482"/>
      <c r="G1" s="482"/>
      <c r="H1" s="482"/>
    </row>
    <row r="2" spans="1:14" x14ac:dyDescent="0.2">
      <c r="A2" s="140"/>
      <c r="B2" s="108"/>
      <c r="C2" s="108"/>
      <c r="F2" s="123"/>
    </row>
    <row r="3" spans="1:14" ht="13.5" thickBot="1" x14ac:dyDescent="0.25">
      <c r="F3" s="123"/>
    </row>
    <row r="4" spans="1:14" ht="26.25" thickBot="1" x14ac:dyDescent="0.25">
      <c r="A4" s="165" t="s">
        <v>112</v>
      </c>
      <c r="B4" s="141" t="s">
        <v>113</v>
      </c>
      <c r="C4" s="142" t="s">
        <v>111</v>
      </c>
      <c r="D4" s="143" t="s">
        <v>6</v>
      </c>
      <c r="E4" s="144" t="s">
        <v>7</v>
      </c>
      <c r="F4" s="124"/>
      <c r="M4" s="433" t="s">
        <v>398</v>
      </c>
      <c r="N4" s="433" t="s">
        <v>399</v>
      </c>
    </row>
    <row r="5" spans="1:14" ht="15" x14ac:dyDescent="0.25">
      <c r="A5" s="176">
        <v>1</v>
      </c>
      <c r="B5" s="177" t="s">
        <v>114</v>
      </c>
      <c r="C5" s="178">
        <f>+'Daňové a Transfery'!E36</f>
        <v>11013297</v>
      </c>
      <c r="D5" s="179">
        <f>+'Daňové a Transfery'!F36</f>
        <v>10817519</v>
      </c>
      <c r="E5" s="180">
        <f>+'Daňové a Transfery'!G36</f>
        <v>195778</v>
      </c>
      <c r="F5" s="149"/>
      <c r="G5" s="110"/>
      <c r="M5" s="434" t="s">
        <v>114</v>
      </c>
      <c r="N5" s="435">
        <f>C5/1000</f>
        <v>11013.297</v>
      </c>
    </row>
    <row r="6" spans="1:14" ht="15" x14ac:dyDescent="0.25">
      <c r="A6" s="181">
        <v>2</v>
      </c>
      <c r="B6" s="182" t="s">
        <v>115</v>
      </c>
      <c r="C6" s="183">
        <f>+'N a K'!E117</f>
        <v>1020036</v>
      </c>
      <c r="D6" s="184">
        <f>+D32</f>
        <v>849173</v>
      </c>
      <c r="E6" s="185">
        <f>+'N a K'!G117</f>
        <v>170863</v>
      </c>
      <c r="F6" s="149"/>
      <c r="G6" s="110"/>
      <c r="M6" s="434" t="s">
        <v>115</v>
      </c>
      <c r="N6" s="435">
        <f t="shared" ref="N6:N8" si="0">C6/1000</f>
        <v>1020.0359999999999</v>
      </c>
    </row>
    <row r="7" spans="1:14" ht="15" x14ac:dyDescent="0.25">
      <c r="A7" s="181">
        <v>3</v>
      </c>
      <c r="B7" s="182" t="s">
        <v>116</v>
      </c>
      <c r="C7" s="183">
        <f>+'N a K'!H117</f>
        <v>405105</v>
      </c>
      <c r="D7" s="184">
        <f>+G32</f>
        <v>405100</v>
      </c>
      <c r="E7" s="185">
        <f>+'N a K'!J117</f>
        <v>5</v>
      </c>
      <c r="F7" s="149"/>
      <c r="G7" s="110"/>
      <c r="M7" s="434" t="s">
        <v>116</v>
      </c>
      <c r="N7" s="435">
        <f t="shared" si="0"/>
        <v>405.10500000000002</v>
      </c>
    </row>
    <row r="8" spans="1:14" ht="15.75" thickBot="1" x14ac:dyDescent="0.3">
      <c r="A8" s="186">
        <v>4</v>
      </c>
      <c r="B8" s="187" t="s">
        <v>117</v>
      </c>
      <c r="C8" s="188">
        <f>+'Daňové a Transfery'!E56</f>
        <v>1699161</v>
      </c>
      <c r="D8" s="189">
        <f>+'Daňové a Transfery'!F56</f>
        <v>1003976</v>
      </c>
      <c r="E8" s="190">
        <f>+'Daňové a Transfery'!G56</f>
        <v>2513738</v>
      </c>
      <c r="F8" s="149"/>
      <c r="G8" s="110"/>
      <c r="M8" s="434" t="s">
        <v>397</v>
      </c>
      <c r="N8" s="435">
        <f t="shared" si="0"/>
        <v>1699.1610000000001</v>
      </c>
    </row>
    <row r="9" spans="1:14" ht="15.75" thickBot="1" x14ac:dyDescent="0.3">
      <c r="A9" s="191"/>
      <c r="B9" s="192" t="s">
        <v>118</v>
      </c>
      <c r="C9" s="193">
        <f>SUM(C5:C8)</f>
        <v>14137599</v>
      </c>
      <c r="D9" s="194">
        <f>SUM(D5:D8)</f>
        <v>13075768</v>
      </c>
      <c r="E9" s="195">
        <f>SUM(E5:E8)</f>
        <v>2880384</v>
      </c>
      <c r="F9" s="154"/>
      <c r="G9" s="110"/>
      <c r="M9" s="434"/>
      <c r="N9" s="435">
        <f>SUM(N5:N8)</f>
        <v>14137.599</v>
      </c>
    </row>
    <row r="10" spans="1:14" x14ac:dyDescent="0.2">
      <c r="D10" s="110"/>
      <c r="F10" s="123"/>
    </row>
    <row r="11" spans="1:14" ht="13.5" thickBot="1" x14ac:dyDescent="0.25"/>
    <row r="12" spans="1:14" x14ac:dyDescent="0.2">
      <c r="A12" s="487" t="s">
        <v>119</v>
      </c>
      <c r="B12" s="489" t="s">
        <v>120</v>
      </c>
      <c r="C12" s="155" t="s">
        <v>121</v>
      </c>
      <c r="D12" s="156"/>
      <c r="E12" s="157"/>
      <c r="F12" s="155" t="s">
        <v>122</v>
      </c>
      <c r="G12" s="156"/>
      <c r="H12" s="158"/>
    </row>
    <row r="13" spans="1:14" ht="26.25" thickBot="1" x14ac:dyDescent="0.25">
      <c r="A13" s="488"/>
      <c r="B13" s="490"/>
      <c r="C13" s="159" t="s">
        <v>111</v>
      </c>
      <c r="D13" s="160" t="s">
        <v>6</v>
      </c>
      <c r="E13" s="160" t="s">
        <v>7</v>
      </c>
      <c r="F13" s="159" t="s">
        <v>111</v>
      </c>
      <c r="G13" s="160" t="s">
        <v>6</v>
      </c>
      <c r="H13" s="161" t="s">
        <v>7</v>
      </c>
    </row>
    <row r="14" spans="1:14" x14ac:dyDescent="0.2">
      <c r="A14" s="162"/>
      <c r="B14" s="145" t="s">
        <v>123</v>
      </c>
      <c r="C14" s="146">
        <f>+'N a K'!E9</f>
        <v>36716</v>
      </c>
      <c r="D14" s="147">
        <f>+'N a K'!F9</f>
        <v>36671</v>
      </c>
      <c r="E14" s="147">
        <f>+'N a K'!G9</f>
        <v>45</v>
      </c>
      <c r="F14" s="146"/>
      <c r="G14" s="147"/>
      <c r="H14" s="148"/>
    </row>
    <row r="15" spans="1:14" x14ac:dyDescent="0.2">
      <c r="A15" s="153" t="s">
        <v>124</v>
      </c>
      <c r="B15" s="150" t="s">
        <v>125</v>
      </c>
      <c r="C15" s="163">
        <f>+'N a K'!E16</f>
        <v>22107</v>
      </c>
      <c r="D15" s="151">
        <f>+'N a K'!F16</f>
        <v>9800</v>
      </c>
      <c r="E15" s="151">
        <f>+'N a K'!G16</f>
        <v>12307</v>
      </c>
      <c r="F15" s="163"/>
      <c r="G15" s="151"/>
      <c r="H15" s="152"/>
    </row>
    <row r="16" spans="1:14" x14ac:dyDescent="0.2">
      <c r="A16" s="153" t="s">
        <v>126</v>
      </c>
      <c r="B16" s="150" t="s">
        <v>127</v>
      </c>
      <c r="C16" s="163">
        <f>+'N a K'!E25</f>
        <v>4015</v>
      </c>
      <c r="D16" s="151">
        <f>+'N a K'!F25</f>
        <v>10</v>
      </c>
      <c r="E16" s="151">
        <f>+'N a K'!G25</f>
        <v>4005</v>
      </c>
      <c r="F16" s="163"/>
      <c r="G16" s="151"/>
      <c r="H16" s="152"/>
    </row>
    <row r="17" spans="1:8" x14ac:dyDescent="0.2">
      <c r="A17" s="153" t="s">
        <v>128</v>
      </c>
      <c r="B17" s="150" t="s">
        <v>129</v>
      </c>
      <c r="C17" s="163">
        <f>+'N a K'!E30</f>
        <v>201337</v>
      </c>
      <c r="D17" s="151">
        <f>+'N a K'!F30</f>
        <v>201297</v>
      </c>
      <c r="E17" s="151">
        <f>+'N a K'!G30</f>
        <v>40</v>
      </c>
      <c r="F17" s="163"/>
      <c r="G17" s="151"/>
      <c r="H17" s="152"/>
    </row>
    <row r="18" spans="1:8" x14ac:dyDescent="0.2">
      <c r="A18" s="153" t="s">
        <v>130</v>
      </c>
      <c r="B18" s="150" t="s">
        <v>131</v>
      </c>
      <c r="C18" s="163">
        <f>+'N a K'!E33</f>
        <v>100</v>
      </c>
      <c r="D18" s="151">
        <f>+'N a K'!F33</f>
        <v>100</v>
      </c>
      <c r="E18" s="151"/>
      <c r="F18" s="163"/>
      <c r="G18" s="151"/>
      <c r="H18" s="152"/>
    </row>
    <row r="19" spans="1:8" x14ac:dyDescent="0.2">
      <c r="A19" s="164">
        <v>24</v>
      </c>
      <c r="B19" s="150" t="s">
        <v>454</v>
      </c>
      <c r="C19" s="163">
        <f>'N a K'!E36</f>
        <v>180</v>
      </c>
      <c r="D19" s="151"/>
      <c r="E19" s="151">
        <f>'N a K'!G36</f>
        <v>180</v>
      </c>
      <c r="F19" s="163"/>
      <c r="G19" s="151"/>
      <c r="H19" s="152"/>
    </row>
    <row r="20" spans="1:8" x14ac:dyDescent="0.2">
      <c r="A20" s="153" t="s">
        <v>132</v>
      </c>
      <c r="B20" s="150" t="s">
        <v>133</v>
      </c>
      <c r="C20" s="163">
        <f>+'N a K'!E44</f>
        <v>20157</v>
      </c>
      <c r="D20" s="151">
        <f>+'N a K'!F44</f>
        <v>5480</v>
      </c>
      <c r="E20" s="151">
        <f>+'N a K'!G44</f>
        <v>14677</v>
      </c>
      <c r="F20" s="163"/>
      <c r="G20" s="151"/>
      <c r="H20" s="152"/>
    </row>
    <row r="21" spans="1:8" x14ac:dyDescent="0.2">
      <c r="A21" s="153" t="s">
        <v>134</v>
      </c>
      <c r="B21" s="150" t="s">
        <v>135</v>
      </c>
      <c r="C21" s="163">
        <f>+'N a K'!E56</f>
        <v>181903</v>
      </c>
      <c r="D21" s="151">
        <f>+'N a K'!F56</f>
        <v>172409</v>
      </c>
      <c r="E21" s="151">
        <f>+'N a K'!G56</f>
        <v>9494</v>
      </c>
      <c r="F21" s="163"/>
      <c r="G21" s="151"/>
      <c r="H21" s="152"/>
    </row>
    <row r="22" spans="1:8" x14ac:dyDescent="0.2">
      <c r="A22" s="153" t="s">
        <v>136</v>
      </c>
      <c r="B22" s="150" t="s">
        <v>137</v>
      </c>
      <c r="C22" s="163">
        <f>+'N a K'!E61</f>
        <v>5323</v>
      </c>
      <c r="D22" s="151">
        <f>+'N a K'!F61</f>
        <v>1361</v>
      </c>
      <c r="E22" s="151">
        <f>+'N a K'!G61</f>
        <v>3962</v>
      </c>
      <c r="F22" s="163"/>
      <c r="G22" s="151"/>
      <c r="H22" s="152"/>
    </row>
    <row r="23" spans="1:8" x14ac:dyDescent="0.2">
      <c r="A23" s="153" t="s">
        <v>138</v>
      </c>
      <c r="B23" s="150" t="s">
        <v>139</v>
      </c>
      <c r="C23" s="163">
        <f>+'N a K'!E65</f>
        <v>18622</v>
      </c>
      <c r="D23" s="151">
        <f>+'N a K'!F65</f>
        <v>13264</v>
      </c>
      <c r="E23" s="151">
        <f>+'N a K'!G65</f>
        <v>5358</v>
      </c>
      <c r="F23" s="163"/>
      <c r="G23" s="151"/>
      <c r="H23" s="152"/>
    </row>
    <row r="24" spans="1:8" x14ac:dyDescent="0.2">
      <c r="A24" s="153" t="s">
        <v>140</v>
      </c>
      <c r="B24" s="150" t="s">
        <v>141</v>
      </c>
      <c r="C24" s="163">
        <f>+'N a K'!E76</f>
        <v>226145</v>
      </c>
      <c r="D24" s="151">
        <f>+'N a K'!F76</f>
        <v>174632</v>
      </c>
      <c r="E24" s="151">
        <f>+'N a K'!G76</f>
        <v>51513</v>
      </c>
      <c r="F24" s="163">
        <f>+'N a K'!H76</f>
        <v>405005</v>
      </c>
      <c r="G24" s="151">
        <f>+'N a K'!I76</f>
        <v>405000</v>
      </c>
      <c r="H24" s="152">
        <f>'N a K'!J76</f>
        <v>5</v>
      </c>
    </row>
    <row r="25" spans="1:8" x14ac:dyDescent="0.2">
      <c r="A25" s="153" t="s">
        <v>142</v>
      </c>
      <c r="B25" s="150" t="s">
        <v>143</v>
      </c>
      <c r="C25" s="163">
        <f>+'N a K'!E82</f>
        <v>28986</v>
      </c>
      <c r="D25" s="151">
        <f>+'N a K'!F82</f>
        <v>28566</v>
      </c>
      <c r="E25" s="151">
        <f>+'N a K'!G82</f>
        <v>420</v>
      </c>
      <c r="F25" s="163"/>
      <c r="G25" s="151"/>
      <c r="H25" s="152"/>
    </row>
    <row r="26" spans="1:8" x14ac:dyDescent="0.2">
      <c r="A26" s="153" t="s">
        <v>144</v>
      </c>
      <c r="B26" s="150" t="s">
        <v>145</v>
      </c>
      <c r="C26" s="163">
        <f>+'N a K'!E94</f>
        <v>28073</v>
      </c>
      <c r="D26" s="151">
        <f>+'N a K'!F94</f>
        <v>913</v>
      </c>
      <c r="E26" s="151">
        <f>+'N a K'!G94</f>
        <v>27160</v>
      </c>
      <c r="F26" s="163"/>
      <c r="G26" s="151"/>
      <c r="H26" s="152"/>
    </row>
    <row r="27" spans="1:8" x14ac:dyDescent="0.2">
      <c r="A27" s="153" t="s">
        <v>146</v>
      </c>
      <c r="B27" s="150" t="s">
        <v>147</v>
      </c>
      <c r="C27" s="163">
        <f>+'N a K'!E99</f>
        <v>32784</v>
      </c>
      <c r="D27" s="151">
        <f>+'N a K'!F99</f>
        <v>32682</v>
      </c>
      <c r="E27" s="151">
        <f>+'N a K'!G99</f>
        <v>102</v>
      </c>
      <c r="F27" s="163">
        <f>+'N a K'!H99</f>
        <v>100</v>
      </c>
      <c r="G27" s="151">
        <f>+'N a K'!I99</f>
        <v>100</v>
      </c>
      <c r="H27" s="152"/>
    </row>
    <row r="28" spans="1:8" x14ac:dyDescent="0.2">
      <c r="A28" s="164">
        <v>55</v>
      </c>
      <c r="B28" s="150" t="s">
        <v>148</v>
      </c>
      <c r="C28" s="163">
        <f>+'N a K'!E102</f>
        <v>157</v>
      </c>
      <c r="D28" s="151"/>
      <c r="E28" s="151">
        <f>+'N a K'!G102</f>
        <v>157</v>
      </c>
      <c r="F28" s="163"/>
      <c r="G28" s="151"/>
      <c r="H28" s="152"/>
    </row>
    <row r="29" spans="1:8" x14ac:dyDescent="0.2">
      <c r="A29" s="153" t="s">
        <v>149</v>
      </c>
      <c r="B29" s="150" t="s">
        <v>150</v>
      </c>
      <c r="C29" s="163">
        <f>+'N a K'!E107</f>
        <v>56191</v>
      </c>
      <c r="D29" s="151">
        <f>+'N a K'!F107</f>
        <v>15958</v>
      </c>
      <c r="E29" s="151">
        <f>+'N a K'!G107</f>
        <v>40233</v>
      </c>
      <c r="F29" s="163"/>
      <c r="G29" s="151"/>
      <c r="H29" s="152"/>
    </row>
    <row r="30" spans="1:8" x14ac:dyDescent="0.2">
      <c r="A30" s="153" t="s">
        <v>151</v>
      </c>
      <c r="B30" s="150" t="s">
        <v>152</v>
      </c>
      <c r="C30" s="163">
        <f>+'N a K'!E110</f>
        <v>30</v>
      </c>
      <c r="D30" s="151">
        <f>+'N a K'!F110</f>
        <v>30</v>
      </c>
      <c r="E30" s="151"/>
      <c r="F30" s="163"/>
      <c r="G30" s="151"/>
      <c r="H30" s="152"/>
    </row>
    <row r="31" spans="1:8" ht="13.5" thickBot="1" x14ac:dyDescent="0.25">
      <c r="A31" s="173" t="s">
        <v>153</v>
      </c>
      <c r="B31" s="166" t="s">
        <v>154</v>
      </c>
      <c r="C31" s="174">
        <f>+'N a K'!E113</f>
        <v>157210</v>
      </c>
      <c r="D31" s="167">
        <f>+'N a K'!F113</f>
        <v>156000</v>
      </c>
      <c r="E31" s="167">
        <f>+'N a K'!G113</f>
        <v>1210</v>
      </c>
      <c r="F31" s="174"/>
      <c r="G31" s="167"/>
      <c r="H31" s="168"/>
    </row>
    <row r="32" spans="1:8" ht="13.5" thickBot="1" x14ac:dyDescent="0.25">
      <c r="A32" s="175"/>
      <c r="B32" s="169" t="s">
        <v>118</v>
      </c>
      <c r="C32" s="170">
        <f t="shared" ref="C32:H32" si="1">SUM(C14:C31)</f>
        <v>1020036</v>
      </c>
      <c r="D32" s="171">
        <f t="shared" si="1"/>
        <v>849173</v>
      </c>
      <c r="E32" s="171">
        <f t="shared" si="1"/>
        <v>170863</v>
      </c>
      <c r="F32" s="170">
        <f t="shared" si="1"/>
        <v>405105</v>
      </c>
      <c r="G32" s="171">
        <f t="shared" si="1"/>
        <v>405100</v>
      </c>
      <c r="H32" s="172">
        <f t="shared" si="1"/>
        <v>5</v>
      </c>
    </row>
    <row r="33" spans="1:8" x14ac:dyDescent="0.2">
      <c r="H33" s="110"/>
    </row>
    <row r="34" spans="1:8" x14ac:dyDescent="0.2">
      <c r="A34" s="107" t="s">
        <v>155</v>
      </c>
    </row>
  </sheetData>
  <mergeCells count="3">
    <mergeCell ref="A12:A13"/>
    <mergeCell ref="B12:B13"/>
    <mergeCell ref="A1:H1"/>
  </mergeCells>
  <printOptions horizontalCentered="1" verticalCentered="1"/>
  <pageMargins left="0.6692913385826772" right="0.6692913385826772" top="0.82677165354330717" bottom="0.43307086614173229" header="0.59055118110236227" footer="0.31496062992125984"/>
  <pageSetup paperSize="9" orientation="landscape" r:id="rId1"/>
  <headerFooter alignWithMargins="0">
    <oddHeader xml:space="preserve">&amp;R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zoomScaleNormal="100" workbookViewId="0">
      <selection activeCell="A2" sqref="A2"/>
    </sheetView>
  </sheetViews>
  <sheetFormatPr defaultRowHeight="12.75" x14ac:dyDescent="0.2"/>
  <sheetData/>
  <pageMargins left="0.47" right="0.42" top="0.78740157499999996" bottom="0.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"/>
  <sheetViews>
    <sheetView zoomScaleNormal="100" zoomScaleSheetLayoutView="100" workbookViewId="0">
      <pane ySplit="5" topLeftCell="A6" activePane="bottomLeft" state="frozen"/>
      <selection activeCell="A2" sqref="A2"/>
      <selection pane="bottomLeft" activeCell="A6" sqref="A6"/>
    </sheetView>
  </sheetViews>
  <sheetFormatPr defaultRowHeight="12.75" x14ac:dyDescent="0.2"/>
  <cols>
    <col min="1" max="1" width="5.42578125" style="107" customWidth="1"/>
    <col min="2" max="2" width="6" style="107" bestFit="1" customWidth="1"/>
    <col min="3" max="3" width="7.140625" style="107" customWidth="1"/>
    <col min="4" max="4" width="58.28515625" style="107" customWidth="1"/>
    <col min="5" max="5" width="13" style="107" customWidth="1"/>
    <col min="6" max="6" width="11.140625" style="107" customWidth="1"/>
    <col min="7" max="7" width="12.42578125" style="107" customWidth="1"/>
    <col min="8" max="16384" width="9.140625" style="107"/>
  </cols>
  <sheetData>
    <row r="1" spans="1:7" ht="18.75" x14ac:dyDescent="0.3">
      <c r="A1" s="482" t="s">
        <v>444</v>
      </c>
      <c r="B1" s="482"/>
      <c r="C1" s="482"/>
      <c r="D1" s="482"/>
      <c r="E1" s="482"/>
      <c r="F1" s="482"/>
      <c r="G1" s="482"/>
    </row>
    <row r="2" spans="1:7" ht="15" x14ac:dyDescent="0.2">
      <c r="A2" s="493" t="s">
        <v>391</v>
      </c>
      <c r="B2" s="493"/>
      <c r="C2" s="493"/>
      <c r="D2" s="493"/>
      <c r="E2" s="493"/>
      <c r="F2" s="493"/>
      <c r="G2" s="493"/>
    </row>
    <row r="3" spans="1:7" x14ac:dyDescent="0.2">
      <c r="G3" s="237" t="s">
        <v>390</v>
      </c>
    </row>
    <row r="4" spans="1:7" x14ac:dyDescent="0.2">
      <c r="A4" s="492" t="s">
        <v>156</v>
      </c>
      <c r="B4" s="492" t="s">
        <v>387</v>
      </c>
      <c r="C4" s="492" t="s">
        <v>157</v>
      </c>
      <c r="D4" s="491" t="s">
        <v>158</v>
      </c>
      <c r="E4" s="491" t="s">
        <v>111</v>
      </c>
      <c r="F4" s="491" t="s">
        <v>6</v>
      </c>
      <c r="G4" s="491" t="s">
        <v>7</v>
      </c>
    </row>
    <row r="5" spans="1:7" x14ac:dyDescent="0.2">
      <c r="A5" s="492"/>
      <c r="B5" s="492"/>
      <c r="C5" s="492"/>
      <c r="D5" s="491"/>
      <c r="E5" s="491"/>
      <c r="F5" s="491"/>
      <c r="G5" s="491"/>
    </row>
    <row r="6" spans="1:7" x14ac:dyDescent="0.2">
      <c r="A6" s="215"/>
      <c r="B6" s="215"/>
      <c r="C6" s="215"/>
      <c r="D6" s="216"/>
      <c r="E6" s="216"/>
      <c r="F6" s="216"/>
      <c r="G6" s="216"/>
    </row>
    <row r="7" spans="1:7" x14ac:dyDescent="0.2">
      <c r="A7" s="197">
        <v>1</v>
      </c>
      <c r="B7" s="197">
        <v>11</v>
      </c>
      <c r="C7" s="197">
        <v>1111</v>
      </c>
      <c r="D7" s="217" t="s">
        <v>461</v>
      </c>
      <c r="E7" s="218">
        <f>+F7+G7</f>
        <v>2620000</v>
      </c>
      <c r="F7" s="218">
        <f>Bilance!E6</f>
        <v>2620000</v>
      </c>
      <c r="G7" s="218"/>
    </row>
    <row r="8" spans="1:7" x14ac:dyDescent="0.2">
      <c r="A8" s="197">
        <v>1</v>
      </c>
      <c r="B8" s="197">
        <v>11</v>
      </c>
      <c r="C8" s="197">
        <v>1112</v>
      </c>
      <c r="D8" s="217" t="s">
        <v>462</v>
      </c>
      <c r="E8" s="218">
        <f t="shared" ref="E8:E34" si="0">+F8+G8</f>
        <v>70000</v>
      </c>
      <c r="F8" s="218">
        <f>Bilance!E7</f>
        <v>70000</v>
      </c>
      <c r="G8" s="218"/>
    </row>
    <row r="9" spans="1:7" x14ac:dyDescent="0.2">
      <c r="A9" s="197">
        <v>1</v>
      </c>
      <c r="B9" s="197">
        <v>11</v>
      </c>
      <c r="C9" s="197">
        <v>1113</v>
      </c>
      <c r="D9" s="217" t="s">
        <v>463</v>
      </c>
      <c r="E9" s="218">
        <f t="shared" si="0"/>
        <v>190000</v>
      </c>
      <c r="F9" s="218">
        <f>Bilance!E8</f>
        <v>190000</v>
      </c>
      <c r="G9" s="218"/>
    </row>
    <row r="10" spans="1:7" x14ac:dyDescent="0.2">
      <c r="A10" s="197">
        <v>1</v>
      </c>
      <c r="B10" s="197">
        <v>11</v>
      </c>
      <c r="C10" s="197">
        <v>1121</v>
      </c>
      <c r="D10" s="217" t="s">
        <v>159</v>
      </c>
      <c r="E10" s="218">
        <f t="shared" si="0"/>
        <v>2100000</v>
      </c>
      <c r="F10" s="218">
        <f>Bilance!E9</f>
        <v>2100000</v>
      </c>
      <c r="G10" s="218"/>
    </row>
    <row r="11" spans="1:7" x14ac:dyDescent="0.2">
      <c r="A11" s="197">
        <v>1</v>
      </c>
      <c r="B11" s="197">
        <v>11</v>
      </c>
      <c r="C11" s="197">
        <v>1122</v>
      </c>
      <c r="D11" s="217" t="s">
        <v>160</v>
      </c>
      <c r="E11" s="218">
        <f t="shared" si="0"/>
        <v>87184</v>
      </c>
      <c r="F11" s="218"/>
      <c r="G11" s="219">
        <f>Bilance!F13</f>
        <v>87184</v>
      </c>
    </row>
    <row r="12" spans="1:7" ht="15" x14ac:dyDescent="0.2">
      <c r="A12" s="197">
        <v>1</v>
      </c>
      <c r="B12" s="197">
        <v>11</v>
      </c>
      <c r="C12" s="197">
        <v>1122</v>
      </c>
      <c r="D12" s="217" t="s">
        <v>464</v>
      </c>
      <c r="E12" s="218">
        <f t="shared" si="0"/>
        <v>263924</v>
      </c>
      <c r="F12" s="218">
        <f>Bilance!E14</f>
        <v>250000</v>
      </c>
      <c r="G12" s="219">
        <f>Bilance!F14</f>
        <v>13924</v>
      </c>
    </row>
    <row r="13" spans="1:7" x14ac:dyDescent="0.2">
      <c r="A13" s="220" t="s">
        <v>161</v>
      </c>
      <c r="B13" s="199"/>
      <c r="C13" s="199"/>
      <c r="D13" s="221"/>
      <c r="E13" s="222">
        <f t="shared" si="0"/>
        <v>5331108</v>
      </c>
      <c r="F13" s="222">
        <f>SUM(F7:F12)</f>
        <v>5230000</v>
      </c>
      <c r="G13" s="222">
        <f>SUM(G7:G12)</f>
        <v>101108</v>
      </c>
    </row>
    <row r="14" spans="1:7" x14ac:dyDescent="0.2">
      <c r="A14" s="223"/>
      <c r="B14" s="224"/>
      <c r="C14" s="224"/>
      <c r="D14" s="225"/>
      <c r="E14" s="226"/>
      <c r="F14" s="226"/>
      <c r="G14" s="226"/>
    </row>
    <row r="15" spans="1:7" x14ac:dyDescent="0.2">
      <c r="A15" s="197">
        <v>1</v>
      </c>
      <c r="B15" s="197">
        <v>12</v>
      </c>
      <c r="C15" s="197">
        <v>1211</v>
      </c>
      <c r="D15" s="217" t="s">
        <v>9</v>
      </c>
      <c r="E15" s="218">
        <f t="shared" si="0"/>
        <v>4970000</v>
      </c>
      <c r="F15" s="218">
        <f>Bilance!E10</f>
        <v>4970000</v>
      </c>
      <c r="G15" s="218"/>
    </row>
    <row r="16" spans="1:7" x14ac:dyDescent="0.2">
      <c r="A16" s="220" t="s">
        <v>162</v>
      </c>
      <c r="B16" s="199"/>
      <c r="C16" s="199"/>
      <c r="D16" s="221"/>
      <c r="E16" s="222">
        <f t="shared" si="0"/>
        <v>4970000</v>
      </c>
      <c r="F16" s="222">
        <f>SUM(F15)</f>
        <v>4970000</v>
      </c>
      <c r="G16" s="222"/>
    </row>
    <row r="17" spans="1:7" x14ac:dyDescent="0.2">
      <c r="A17" s="223"/>
      <c r="B17" s="224"/>
      <c r="C17" s="224"/>
      <c r="D17" s="225"/>
      <c r="E17" s="219"/>
      <c r="F17" s="219"/>
      <c r="G17" s="219"/>
    </row>
    <row r="18" spans="1:7" x14ac:dyDescent="0.2">
      <c r="A18" s="197">
        <v>1</v>
      </c>
      <c r="B18" s="197">
        <v>13</v>
      </c>
      <c r="C18" s="197">
        <v>1334</v>
      </c>
      <c r="D18" s="217" t="s">
        <v>163</v>
      </c>
      <c r="E18" s="218">
        <f t="shared" si="0"/>
        <v>900</v>
      </c>
      <c r="F18" s="218">
        <v>900</v>
      </c>
      <c r="G18" s="218"/>
    </row>
    <row r="19" spans="1:7" x14ac:dyDescent="0.2">
      <c r="A19" s="197">
        <v>1</v>
      </c>
      <c r="B19" s="197">
        <v>13</v>
      </c>
      <c r="C19" s="197">
        <v>1335</v>
      </c>
      <c r="D19" s="217" t="s">
        <v>164</v>
      </c>
      <c r="E19" s="218">
        <f t="shared" si="0"/>
        <v>15</v>
      </c>
      <c r="F19" s="218">
        <v>15</v>
      </c>
      <c r="G19" s="218"/>
    </row>
    <row r="20" spans="1:7" x14ac:dyDescent="0.2">
      <c r="A20" s="197">
        <v>1</v>
      </c>
      <c r="B20" s="197">
        <v>13</v>
      </c>
      <c r="C20" s="197">
        <v>1339</v>
      </c>
      <c r="D20" s="217" t="s">
        <v>165</v>
      </c>
      <c r="E20" s="218">
        <f t="shared" si="0"/>
        <v>113</v>
      </c>
      <c r="F20" s="218">
        <v>113</v>
      </c>
      <c r="G20" s="218"/>
    </row>
    <row r="21" spans="1:7" x14ac:dyDescent="0.2">
      <c r="A21" s="197">
        <v>1</v>
      </c>
      <c r="B21" s="197">
        <v>13</v>
      </c>
      <c r="C21" s="197">
        <v>1340</v>
      </c>
      <c r="D21" s="217" t="s">
        <v>166</v>
      </c>
      <c r="E21" s="218">
        <f t="shared" si="0"/>
        <v>227000</v>
      </c>
      <c r="F21" s="218">
        <v>227000</v>
      </c>
      <c r="G21" s="218"/>
    </row>
    <row r="22" spans="1:7" x14ac:dyDescent="0.2">
      <c r="A22" s="197">
        <v>1</v>
      </c>
      <c r="B22" s="197">
        <v>13</v>
      </c>
      <c r="C22" s="197">
        <v>1341</v>
      </c>
      <c r="D22" s="217" t="s">
        <v>167</v>
      </c>
      <c r="E22" s="218">
        <f t="shared" si="0"/>
        <v>9963</v>
      </c>
      <c r="F22" s="218"/>
      <c r="G22" s="218">
        <v>9963</v>
      </c>
    </row>
    <row r="23" spans="1:7" x14ac:dyDescent="0.2">
      <c r="A23" s="197">
        <v>1</v>
      </c>
      <c r="B23" s="197">
        <v>13</v>
      </c>
      <c r="C23" s="197">
        <v>1342</v>
      </c>
      <c r="D23" s="217" t="s">
        <v>168</v>
      </c>
      <c r="E23" s="218">
        <f t="shared" si="0"/>
        <v>3009</v>
      </c>
      <c r="F23" s="218"/>
      <c r="G23" s="218">
        <v>3009</v>
      </c>
    </row>
    <row r="24" spans="1:7" x14ac:dyDescent="0.2">
      <c r="A24" s="197">
        <v>1</v>
      </c>
      <c r="B24" s="197">
        <v>13</v>
      </c>
      <c r="C24" s="197">
        <v>1343</v>
      </c>
      <c r="D24" s="217" t="s">
        <v>169</v>
      </c>
      <c r="E24" s="218">
        <f t="shared" si="0"/>
        <v>50434</v>
      </c>
      <c r="F24" s="218"/>
      <c r="G24" s="218">
        <v>50434</v>
      </c>
    </row>
    <row r="25" spans="1:7" x14ac:dyDescent="0.2">
      <c r="A25" s="197">
        <v>1</v>
      </c>
      <c r="B25" s="197">
        <v>13</v>
      </c>
      <c r="C25" s="197">
        <v>1344</v>
      </c>
      <c r="D25" s="217" t="s">
        <v>170</v>
      </c>
      <c r="E25" s="218">
        <f t="shared" si="0"/>
        <v>5600</v>
      </c>
      <c r="F25" s="218"/>
      <c r="G25" s="218">
        <v>5600</v>
      </c>
    </row>
    <row r="26" spans="1:7" x14ac:dyDescent="0.2">
      <c r="A26" s="197">
        <v>1</v>
      </c>
      <c r="B26" s="197">
        <v>13</v>
      </c>
      <c r="C26" s="197">
        <v>1345</v>
      </c>
      <c r="D26" s="217" t="s">
        <v>171</v>
      </c>
      <c r="E26" s="218">
        <f t="shared" si="0"/>
        <v>8385</v>
      </c>
      <c r="F26" s="218"/>
      <c r="G26" s="218">
        <v>8385</v>
      </c>
    </row>
    <row r="27" spans="1:7" x14ac:dyDescent="0.2">
      <c r="A27" s="197">
        <v>1</v>
      </c>
      <c r="B27" s="197">
        <v>13</v>
      </c>
      <c r="C27" s="197">
        <v>1353</v>
      </c>
      <c r="D27" s="227" t="s">
        <v>172</v>
      </c>
      <c r="E27" s="218">
        <f t="shared" si="0"/>
        <v>4000</v>
      </c>
      <c r="F27" s="218">
        <v>4000</v>
      </c>
      <c r="G27" s="218"/>
    </row>
    <row r="28" spans="1:7" x14ac:dyDescent="0.2">
      <c r="A28" s="197">
        <v>1</v>
      </c>
      <c r="B28" s="197">
        <v>13</v>
      </c>
      <c r="C28" s="197">
        <v>1356</v>
      </c>
      <c r="D28" s="227" t="s">
        <v>430</v>
      </c>
      <c r="E28" s="218">
        <f t="shared" si="0"/>
        <v>140</v>
      </c>
      <c r="F28" s="218">
        <v>140</v>
      </c>
      <c r="G28" s="218"/>
    </row>
    <row r="29" spans="1:7" x14ac:dyDescent="0.2">
      <c r="A29" s="228">
        <v>1</v>
      </c>
      <c r="B29" s="197">
        <v>13</v>
      </c>
      <c r="C29" s="229">
        <v>1361</v>
      </c>
      <c r="D29" s="217" t="s">
        <v>20</v>
      </c>
      <c r="E29" s="218">
        <f>+F29+G29</f>
        <v>92630</v>
      </c>
      <c r="F29" s="218">
        <v>75351</v>
      </c>
      <c r="G29" s="218">
        <f>Bilance!F18</f>
        <v>17279</v>
      </c>
    </row>
    <row r="30" spans="1:7" x14ac:dyDescent="0.2">
      <c r="A30" s="228">
        <v>1</v>
      </c>
      <c r="B30" s="197">
        <v>13</v>
      </c>
      <c r="C30" s="450">
        <v>1381</v>
      </c>
      <c r="D30" s="225" t="s">
        <v>408</v>
      </c>
      <c r="E30" s="219">
        <f>+F30+G30</f>
        <v>60000</v>
      </c>
      <c r="F30" s="219">
        <v>60000</v>
      </c>
      <c r="G30" s="219"/>
    </row>
    <row r="31" spans="1:7" x14ac:dyDescent="0.2">
      <c r="A31" s="230" t="s">
        <v>173</v>
      </c>
      <c r="B31" s="199"/>
      <c r="C31" s="199"/>
      <c r="D31" s="231"/>
      <c r="E31" s="222">
        <f t="shared" si="0"/>
        <v>462189</v>
      </c>
      <c r="F31" s="222">
        <f>SUM(F18:F30)</f>
        <v>367519</v>
      </c>
      <c r="G31" s="222">
        <f>SUM(G18:G30)</f>
        <v>94670</v>
      </c>
    </row>
    <row r="32" spans="1:7" x14ac:dyDescent="0.2">
      <c r="A32" s="197"/>
      <c r="B32" s="197"/>
      <c r="C32" s="197"/>
      <c r="D32" s="217"/>
      <c r="E32" s="218"/>
      <c r="F32" s="218"/>
      <c r="G32" s="218"/>
    </row>
    <row r="33" spans="1:7" x14ac:dyDescent="0.2">
      <c r="A33" s="197">
        <v>1</v>
      </c>
      <c r="B33" s="197">
        <v>15</v>
      </c>
      <c r="C33" s="197">
        <v>1511</v>
      </c>
      <c r="D33" s="217" t="s">
        <v>10</v>
      </c>
      <c r="E33" s="218">
        <f t="shared" si="0"/>
        <v>250000</v>
      </c>
      <c r="F33" s="218">
        <f>Bilance!E11</f>
        <v>250000</v>
      </c>
      <c r="G33" s="218"/>
    </row>
    <row r="34" spans="1:7" x14ac:dyDescent="0.2">
      <c r="A34" s="230" t="s">
        <v>174</v>
      </c>
      <c r="B34" s="199"/>
      <c r="C34" s="199"/>
      <c r="D34" s="231"/>
      <c r="E34" s="222">
        <f t="shared" si="0"/>
        <v>250000</v>
      </c>
      <c r="F34" s="222">
        <f>SUM(F33)</f>
        <v>250000</v>
      </c>
      <c r="G34" s="222"/>
    </row>
    <row r="35" spans="1:7" ht="13.5" thickBot="1" x14ac:dyDescent="0.25">
      <c r="A35" s="111"/>
      <c r="B35" s="111"/>
      <c r="C35" s="111"/>
      <c r="D35" s="233"/>
      <c r="E35" s="234"/>
      <c r="F35" s="234"/>
      <c r="G35" s="234"/>
    </row>
    <row r="36" spans="1:7" ht="15.75" customHeight="1" thickTop="1" thickBot="1" x14ac:dyDescent="0.25">
      <c r="A36" s="429" t="s">
        <v>388</v>
      </c>
      <c r="B36" s="430"/>
      <c r="C36" s="430"/>
      <c r="D36" s="431"/>
      <c r="E36" s="432">
        <f>E13+E16+E31+E34</f>
        <v>11013297</v>
      </c>
      <c r="F36" s="432">
        <f>F13+F16+F31+F34</f>
        <v>10817519</v>
      </c>
      <c r="G36" s="432">
        <f>G13+G16+G31+G34</f>
        <v>195778</v>
      </c>
    </row>
    <row r="37" spans="1:7" ht="15.75" thickTop="1" x14ac:dyDescent="0.2">
      <c r="A37" s="211" t="s">
        <v>386</v>
      </c>
      <c r="B37" s="123"/>
      <c r="C37" s="123"/>
      <c r="D37" s="206"/>
      <c r="E37" s="207"/>
      <c r="F37" s="207"/>
      <c r="G37" s="207"/>
    </row>
    <row r="38" spans="1:7" x14ac:dyDescent="0.2">
      <c r="A38" s="123"/>
      <c r="B38" s="123"/>
      <c r="C38" s="123"/>
      <c r="D38" s="206"/>
      <c r="E38" s="207"/>
      <c r="F38" s="207"/>
      <c r="G38" s="207"/>
    </row>
    <row r="39" spans="1:7" x14ac:dyDescent="0.2">
      <c r="A39" s="123"/>
      <c r="B39" s="123"/>
      <c r="C39" s="123"/>
      <c r="D39" s="206"/>
      <c r="E39" s="207"/>
      <c r="F39" s="207"/>
      <c r="G39" s="207"/>
    </row>
    <row r="40" spans="1:7" x14ac:dyDescent="0.2">
      <c r="A40" s="123"/>
      <c r="B40" s="123"/>
      <c r="C40" s="123"/>
      <c r="D40" s="206"/>
      <c r="E40" s="207"/>
      <c r="F40" s="207"/>
      <c r="G40" s="207"/>
    </row>
    <row r="41" spans="1:7" ht="18.75" x14ac:dyDescent="0.3">
      <c r="A41" s="482" t="s">
        <v>445</v>
      </c>
      <c r="B41" s="482"/>
      <c r="C41" s="482"/>
      <c r="D41" s="482"/>
      <c r="E41" s="482"/>
      <c r="F41" s="482"/>
      <c r="G41" s="482"/>
    </row>
    <row r="42" spans="1:7" ht="15" x14ac:dyDescent="0.2">
      <c r="A42" s="494" t="s">
        <v>391</v>
      </c>
      <c r="B42" s="494"/>
      <c r="C42" s="494"/>
      <c r="D42" s="494"/>
      <c r="E42" s="494"/>
      <c r="F42" s="494"/>
      <c r="G42" s="494"/>
    </row>
    <row r="43" spans="1:7" x14ac:dyDescent="0.2">
      <c r="E43" s="110"/>
      <c r="F43" s="110"/>
      <c r="G43" s="237" t="s">
        <v>390</v>
      </c>
    </row>
    <row r="44" spans="1:7" x14ac:dyDescent="0.2">
      <c r="A44" s="492" t="s">
        <v>156</v>
      </c>
      <c r="B44" s="492" t="s">
        <v>387</v>
      </c>
      <c r="C44" s="492" t="s">
        <v>157</v>
      </c>
      <c r="D44" s="491" t="s">
        <v>158</v>
      </c>
      <c r="E44" s="491" t="s">
        <v>111</v>
      </c>
      <c r="F44" s="491" t="s">
        <v>6</v>
      </c>
      <c r="G44" s="491" t="s">
        <v>7</v>
      </c>
    </row>
    <row r="45" spans="1:7" x14ac:dyDescent="0.2">
      <c r="A45" s="492"/>
      <c r="B45" s="492"/>
      <c r="C45" s="492"/>
      <c r="D45" s="491"/>
      <c r="E45" s="491"/>
      <c r="F45" s="491"/>
      <c r="G45" s="491"/>
    </row>
    <row r="46" spans="1:7" x14ac:dyDescent="0.2">
      <c r="A46" s="197">
        <v>4</v>
      </c>
      <c r="B46" s="197">
        <v>41</v>
      </c>
      <c r="C46" s="197">
        <v>4112</v>
      </c>
      <c r="D46" s="217" t="s">
        <v>175</v>
      </c>
      <c r="E46" s="218">
        <f>+F46+G46</f>
        <v>359885</v>
      </c>
      <c r="F46" s="218">
        <f>Bilance!E32</f>
        <v>167096</v>
      </c>
      <c r="G46" s="218">
        <f>Bilance!F32</f>
        <v>192789</v>
      </c>
    </row>
    <row r="47" spans="1:7" x14ac:dyDescent="0.2">
      <c r="A47" s="197">
        <v>4</v>
      </c>
      <c r="B47" s="197">
        <v>41</v>
      </c>
      <c r="C47" s="197">
        <v>4116</v>
      </c>
      <c r="D47" s="217" t="s">
        <v>41</v>
      </c>
      <c r="E47" s="218">
        <f>+F47+G47</f>
        <v>19190</v>
      </c>
      <c r="F47" s="218"/>
      <c r="G47" s="218">
        <f>Bilance!F33</f>
        <v>19190</v>
      </c>
    </row>
    <row r="48" spans="1:7" x14ac:dyDescent="0.2">
      <c r="A48" s="197">
        <v>4</v>
      </c>
      <c r="B48" s="197">
        <v>41</v>
      </c>
      <c r="C48" s="197">
        <v>4121</v>
      </c>
      <c r="D48" s="217" t="s">
        <v>176</v>
      </c>
      <c r="E48" s="218">
        <f>+F48+G48</f>
        <v>84</v>
      </c>
      <c r="F48" s="218">
        <f>Bilance!E34</f>
        <v>35</v>
      </c>
      <c r="G48" s="218">
        <f>Bilance!F34</f>
        <v>49</v>
      </c>
    </row>
    <row r="49" spans="1:26" x14ac:dyDescent="0.2">
      <c r="A49" s="197">
        <v>4</v>
      </c>
      <c r="B49" s="197">
        <v>41</v>
      </c>
      <c r="C49" s="197">
        <v>4122</v>
      </c>
      <c r="D49" s="217" t="s">
        <v>426</v>
      </c>
      <c r="E49" s="218">
        <f>+F49+G49</f>
        <v>50000</v>
      </c>
      <c r="F49" s="218">
        <f>Bilance!E35</f>
        <v>50000</v>
      </c>
      <c r="G49" s="218"/>
    </row>
    <row r="50" spans="1:26" x14ac:dyDescent="0.2">
      <c r="A50" s="197">
        <v>4</v>
      </c>
      <c r="B50" s="197">
        <v>41</v>
      </c>
      <c r="C50" s="197">
        <v>4131</v>
      </c>
      <c r="D50" s="217" t="s">
        <v>177</v>
      </c>
      <c r="E50" s="218">
        <f>+F50+G50</f>
        <v>1270002</v>
      </c>
      <c r="F50" s="218">
        <f>Bilance!E36</f>
        <v>759768</v>
      </c>
      <c r="G50" s="218">
        <f>Bilance!F36</f>
        <v>510234</v>
      </c>
    </row>
    <row r="51" spans="1:26" x14ac:dyDescent="0.2">
      <c r="A51" s="197">
        <v>4</v>
      </c>
      <c r="B51" s="197">
        <v>41</v>
      </c>
      <c r="C51" s="197">
        <v>4137</v>
      </c>
      <c r="D51" s="217" t="s">
        <v>44</v>
      </c>
      <c r="E51" s="218" t="s">
        <v>178</v>
      </c>
      <c r="F51" s="218"/>
      <c r="G51" s="218">
        <f>Bilance!F37</f>
        <v>1791122</v>
      </c>
    </row>
    <row r="52" spans="1:26" x14ac:dyDescent="0.2">
      <c r="A52" s="197">
        <v>4</v>
      </c>
      <c r="B52" s="197">
        <v>41</v>
      </c>
      <c r="C52" s="197">
        <v>4137</v>
      </c>
      <c r="D52" s="217" t="s">
        <v>46</v>
      </c>
      <c r="E52" s="218" t="s">
        <v>178</v>
      </c>
      <c r="F52" s="218"/>
      <c r="G52" s="218">
        <f>Bilance!F38</f>
        <v>354</v>
      </c>
    </row>
    <row r="53" spans="1:26" x14ac:dyDescent="0.2">
      <c r="A53" s="197">
        <v>4</v>
      </c>
      <c r="B53" s="197">
        <v>41</v>
      </c>
      <c r="C53" s="197">
        <v>4137</v>
      </c>
      <c r="D53" s="217" t="s">
        <v>47</v>
      </c>
      <c r="E53" s="218" t="s">
        <v>178</v>
      </c>
      <c r="F53" s="218">
        <f>Bilance!E39</f>
        <v>27077</v>
      </c>
      <c r="G53" s="218"/>
    </row>
    <row r="54" spans="1:26" x14ac:dyDescent="0.2">
      <c r="A54" s="230" t="s">
        <v>179</v>
      </c>
      <c r="B54" s="199"/>
      <c r="C54" s="199"/>
      <c r="D54" s="221"/>
      <c r="E54" s="222">
        <f>SUM(E46:E53)</f>
        <v>1699161</v>
      </c>
      <c r="F54" s="222">
        <f>SUM(F46:F53)</f>
        <v>1003976</v>
      </c>
      <c r="G54" s="222">
        <f>SUM(G46:G53)</f>
        <v>2513738</v>
      </c>
    </row>
    <row r="55" spans="1:26" ht="13.5" thickBot="1" x14ac:dyDescent="0.25">
      <c r="A55" s="236"/>
      <c r="B55" s="111"/>
      <c r="C55" s="111"/>
      <c r="D55" s="233"/>
      <c r="E55" s="234"/>
      <c r="F55" s="234"/>
      <c r="G55" s="234"/>
    </row>
    <row r="56" spans="1:26" ht="15.75" customHeight="1" thickTop="1" thickBot="1" x14ac:dyDescent="0.25">
      <c r="A56" s="429" t="s">
        <v>389</v>
      </c>
      <c r="B56" s="430"/>
      <c r="C56" s="430"/>
      <c r="D56" s="431"/>
      <c r="E56" s="432">
        <f>+E54</f>
        <v>1699161</v>
      </c>
      <c r="F56" s="432">
        <f t="shared" ref="F56:G56" si="1">+F54</f>
        <v>1003976</v>
      </c>
      <c r="G56" s="432">
        <f t="shared" si="1"/>
        <v>2513738</v>
      </c>
    </row>
    <row r="57" spans="1:26" ht="13.5" thickTop="1" x14ac:dyDescent="0.2">
      <c r="A57" s="123" t="s">
        <v>155</v>
      </c>
      <c r="B57" s="123"/>
      <c r="C57" s="123"/>
      <c r="D57" s="206"/>
      <c r="E57" s="209"/>
      <c r="F57" s="210"/>
      <c r="G57" s="210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</row>
    <row r="58" spans="1:26" x14ac:dyDescent="0.2">
      <c r="B58" s="123"/>
      <c r="C58" s="123"/>
      <c r="D58" s="206"/>
      <c r="E58" s="209"/>
      <c r="F58" s="210"/>
      <c r="G58" s="210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</row>
    <row r="59" spans="1:26" x14ac:dyDescent="0.2">
      <c r="A59" s="124"/>
      <c r="B59" s="123"/>
      <c r="C59" s="123"/>
      <c r="D59" s="206"/>
      <c r="E59" s="209"/>
      <c r="F59" s="210"/>
      <c r="G59" s="210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</row>
    <row r="60" spans="1:26" x14ac:dyDescent="0.2">
      <c r="B60" s="123"/>
      <c r="C60" s="123"/>
      <c r="D60" s="123"/>
      <c r="E60" s="212"/>
      <c r="F60" s="213"/>
      <c r="G60" s="21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</row>
    <row r="61" spans="1:26" x14ac:dyDescent="0.2">
      <c r="E61" s="110"/>
      <c r="F61" s="214"/>
      <c r="G61" s="214"/>
    </row>
  </sheetData>
  <mergeCells count="18">
    <mergeCell ref="A1:G1"/>
    <mergeCell ref="A2:G2"/>
    <mergeCell ref="A41:G41"/>
    <mergeCell ref="A42:G42"/>
    <mergeCell ref="A4:A5"/>
    <mergeCell ref="B4:B5"/>
    <mergeCell ref="C4:C5"/>
    <mergeCell ref="D4:D5"/>
    <mergeCell ref="E4:E5"/>
    <mergeCell ref="F4:F5"/>
    <mergeCell ref="G4:G5"/>
    <mergeCell ref="F44:F45"/>
    <mergeCell ref="G44:G45"/>
    <mergeCell ref="A44:A45"/>
    <mergeCell ref="B44:B45"/>
    <mergeCell ref="C44:C45"/>
    <mergeCell ref="D44:D45"/>
    <mergeCell ref="E44:E45"/>
  </mergeCells>
  <printOptions horizontalCentered="1"/>
  <pageMargins left="0.55000000000000004" right="0.36" top="0.74" bottom="0.43" header="0.23622047244094491" footer="0.27"/>
  <pageSetup paperSize="9" scale="92" orientation="portrait" r:id="rId1"/>
  <headerFooter alignWithMargins="0">
    <oddHeader xml:space="preserve">&amp;R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8"/>
  <sheetViews>
    <sheetView showGridLines="0" showZeros="0" zoomScaleNormal="100" zoomScaleSheetLayoutView="100" workbookViewId="0">
      <pane ySplit="6" topLeftCell="A76" activePane="bottomLeft" state="frozen"/>
      <selection activeCell="A2" sqref="A2"/>
      <selection pane="bottomLeft" activeCell="A2" sqref="A2"/>
    </sheetView>
  </sheetViews>
  <sheetFormatPr defaultRowHeight="12.75" x14ac:dyDescent="0.2"/>
  <cols>
    <col min="1" max="1" width="4.5703125" style="107" customWidth="1"/>
    <col min="2" max="2" width="5.140625" style="107" customWidth="1"/>
    <col min="3" max="3" width="5" style="107" bestFit="1" customWidth="1"/>
    <col min="4" max="4" width="51.7109375" style="107" customWidth="1"/>
    <col min="5" max="5" width="11.7109375" style="110" customWidth="1"/>
    <col min="6" max="6" width="10.28515625" style="110" customWidth="1"/>
    <col min="7" max="7" width="10.42578125" style="110" customWidth="1"/>
    <col min="8" max="8" width="12" style="110" customWidth="1"/>
    <col min="9" max="9" width="10" style="110" customWidth="1"/>
    <col min="10" max="10" width="10.5703125" style="110" customWidth="1"/>
    <col min="11" max="11" width="18.5703125" style="110" hidden="1" customWidth="1"/>
    <col min="12" max="12" width="9" style="110" hidden="1" customWidth="1"/>
    <col min="13" max="13" width="11.85546875" style="110" hidden="1" customWidth="1"/>
    <col min="14" max="20" width="9.140625" style="110"/>
    <col min="21" max="16384" width="9.140625" style="107"/>
  </cols>
  <sheetData>
    <row r="1" spans="1:13" s="110" customFormat="1" ht="18.75" x14ac:dyDescent="0.3">
      <c r="A1" s="482" t="s">
        <v>443</v>
      </c>
      <c r="B1" s="482"/>
      <c r="C1" s="482"/>
      <c r="D1" s="482"/>
      <c r="E1" s="482"/>
      <c r="F1" s="482"/>
      <c r="G1" s="482"/>
      <c r="H1" s="482"/>
      <c r="I1" s="482"/>
      <c r="J1" s="482"/>
      <c r="K1" s="208"/>
      <c r="L1" s="208"/>
      <c r="M1" s="208"/>
    </row>
    <row r="2" spans="1:13" s="110" customFormat="1" ht="15" x14ac:dyDescent="0.25">
      <c r="A2" s="498" t="s">
        <v>180</v>
      </c>
      <c r="B2" s="498"/>
      <c r="C2" s="498"/>
      <c r="D2" s="498"/>
      <c r="E2" s="498"/>
      <c r="F2" s="498"/>
      <c r="G2" s="498"/>
      <c r="H2" s="498"/>
      <c r="I2" s="498"/>
      <c r="J2" s="498"/>
      <c r="K2" s="208"/>
      <c r="L2" s="208"/>
      <c r="M2" s="208"/>
    </row>
    <row r="3" spans="1:13" s="110" customFormat="1" x14ac:dyDescent="0.2">
      <c r="A3" s="108"/>
      <c r="B3" s="108"/>
      <c r="C3" s="108"/>
      <c r="D3" s="140"/>
      <c r="E3" s="208"/>
      <c r="F3" s="208"/>
      <c r="G3" s="208"/>
    </row>
    <row r="4" spans="1:13" s="110" customFormat="1" x14ac:dyDescent="0.2">
      <c r="A4" s="108"/>
      <c r="B4" s="108"/>
      <c r="C4" s="108"/>
      <c r="D4" s="140"/>
      <c r="E4" s="208"/>
      <c r="F4" s="208"/>
      <c r="G4" s="208"/>
      <c r="J4" s="246" t="s">
        <v>390</v>
      </c>
    </row>
    <row r="5" spans="1:13" s="110" customFormat="1" x14ac:dyDescent="0.2">
      <c r="A5" s="499" t="s">
        <v>392</v>
      </c>
      <c r="B5" s="495" t="s">
        <v>181</v>
      </c>
      <c r="C5" s="495" t="s">
        <v>182</v>
      </c>
      <c r="D5" s="497" t="s">
        <v>183</v>
      </c>
      <c r="E5" s="501" t="s">
        <v>184</v>
      </c>
      <c r="F5" s="502"/>
      <c r="G5" s="503"/>
      <c r="H5" s="501" t="s">
        <v>185</v>
      </c>
      <c r="I5" s="502"/>
      <c r="J5" s="503"/>
      <c r="K5" s="247" t="s">
        <v>186</v>
      </c>
      <c r="L5" s="247"/>
      <c r="M5" s="247"/>
    </row>
    <row r="6" spans="1:13" s="110" customFormat="1" ht="25.5" x14ac:dyDescent="0.2">
      <c r="A6" s="500"/>
      <c r="B6" s="496"/>
      <c r="C6" s="496"/>
      <c r="D6" s="496"/>
      <c r="E6" s="304" t="s">
        <v>111</v>
      </c>
      <c r="F6" s="304" t="s">
        <v>187</v>
      </c>
      <c r="G6" s="304" t="s">
        <v>7</v>
      </c>
      <c r="H6" s="304" t="s">
        <v>111</v>
      </c>
      <c r="I6" s="304" t="s">
        <v>187</v>
      </c>
      <c r="J6" s="304" t="s">
        <v>7</v>
      </c>
      <c r="K6" s="248" t="s">
        <v>111</v>
      </c>
      <c r="L6" s="249" t="s">
        <v>187</v>
      </c>
      <c r="M6" s="249" t="s">
        <v>7</v>
      </c>
    </row>
    <row r="7" spans="1:13" s="110" customFormat="1" x14ac:dyDescent="0.2">
      <c r="A7" s="196"/>
      <c r="B7" s="196"/>
      <c r="C7" s="196"/>
      <c r="D7" s="250"/>
      <c r="E7" s="270"/>
      <c r="F7" s="238"/>
      <c r="G7" s="271"/>
      <c r="H7" s="270"/>
      <c r="I7" s="238"/>
      <c r="J7" s="271"/>
      <c r="K7" s="270"/>
      <c r="L7" s="238"/>
      <c r="M7" s="271"/>
    </row>
    <row r="8" spans="1:13" s="110" customFormat="1" ht="13.5" thickBot="1" x14ac:dyDescent="0.25">
      <c r="A8" s="197"/>
      <c r="B8" s="197"/>
      <c r="C8" s="197"/>
      <c r="D8" s="251" t="s">
        <v>188</v>
      </c>
      <c r="E8" s="272">
        <f>+F8+G8</f>
        <v>36716</v>
      </c>
      <c r="F8" s="239">
        <v>36671</v>
      </c>
      <c r="G8" s="273">
        <v>45</v>
      </c>
      <c r="H8" s="272"/>
      <c r="I8" s="198"/>
      <c r="J8" s="278"/>
      <c r="K8" s="272">
        <f>+L8+M8</f>
        <v>36716</v>
      </c>
      <c r="L8" s="198">
        <f>+F8+I8</f>
        <v>36671</v>
      </c>
      <c r="M8" s="278">
        <f>+G8+J8</f>
        <v>45</v>
      </c>
    </row>
    <row r="9" spans="1:13" s="110" customFormat="1" ht="14.25" thickTop="1" thickBot="1" x14ac:dyDescent="0.25">
      <c r="A9" s="235" t="s">
        <v>189</v>
      </c>
      <c r="B9" s="203"/>
      <c r="C9" s="204"/>
      <c r="D9" s="252"/>
      <c r="E9" s="274">
        <f>+E8</f>
        <v>36716</v>
      </c>
      <c r="F9" s="205">
        <f>+F8</f>
        <v>36671</v>
      </c>
      <c r="G9" s="275">
        <f>SUM(G8)</f>
        <v>45</v>
      </c>
      <c r="H9" s="274"/>
      <c r="I9" s="205"/>
      <c r="J9" s="275"/>
      <c r="K9" s="274">
        <f>+K8</f>
        <v>36716</v>
      </c>
      <c r="L9" s="205">
        <f>+L8</f>
        <v>36671</v>
      </c>
      <c r="M9" s="275">
        <f>+M8</f>
        <v>45</v>
      </c>
    </row>
    <row r="10" spans="1:13" s="110" customFormat="1" ht="13.5" thickTop="1" x14ac:dyDescent="0.2">
      <c r="A10" s="223"/>
      <c r="B10" s="224"/>
      <c r="C10" s="224"/>
      <c r="D10" s="253"/>
      <c r="E10" s="276"/>
      <c r="F10" s="201"/>
      <c r="G10" s="277"/>
      <c r="H10" s="276"/>
      <c r="I10" s="201"/>
      <c r="J10" s="277"/>
      <c r="K10" s="276"/>
      <c r="L10" s="201"/>
      <c r="M10" s="277"/>
    </row>
    <row r="11" spans="1:13" s="110" customFormat="1" x14ac:dyDescent="0.2">
      <c r="A11" s="197">
        <v>1</v>
      </c>
      <c r="B11" s="197">
        <v>10</v>
      </c>
      <c r="C11" s="197">
        <v>1012</v>
      </c>
      <c r="D11" s="251" t="s">
        <v>190</v>
      </c>
      <c r="E11" s="272">
        <f t="shared" ref="E11:E75" si="0">+F11+G11</f>
        <v>975</v>
      </c>
      <c r="F11" s="198"/>
      <c r="G11" s="278">
        <v>975</v>
      </c>
      <c r="H11" s="272"/>
      <c r="I11" s="198"/>
      <c r="J11" s="278"/>
      <c r="K11" s="272">
        <f>+L11+M11</f>
        <v>975</v>
      </c>
      <c r="L11" s="198">
        <f t="shared" ref="L11:M15" si="1">+F11+I11</f>
        <v>0</v>
      </c>
      <c r="M11" s="278">
        <f t="shared" si="1"/>
        <v>975</v>
      </c>
    </row>
    <row r="12" spans="1:13" s="110" customFormat="1" x14ac:dyDescent="0.2">
      <c r="A12" s="197">
        <v>1</v>
      </c>
      <c r="B12" s="197">
        <v>10</v>
      </c>
      <c r="C12" s="197">
        <v>1014</v>
      </c>
      <c r="D12" s="251" t="s">
        <v>191</v>
      </c>
      <c r="E12" s="272">
        <f t="shared" si="0"/>
        <v>770</v>
      </c>
      <c r="F12" s="198">
        <v>770</v>
      </c>
      <c r="G12" s="278"/>
      <c r="H12" s="272"/>
      <c r="I12" s="198"/>
      <c r="J12" s="278"/>
      <c r="K12" s="272">
        <f>+L12+M12</f>
        <v>770</v>
      </c>
      <c r="L12" s="198">
        <f t="shared" si="1"/>
        <v>770</v>
      </c>
      <c r="M12" s="278">
        <f t="shared" si="1"/>
        <v>0</v>
      </c>
    </row>
    <row r="13" spans="1:13" s="110" customFormat="1" x14ac:dyDescent="0.2">
      <c r="A13" s="197">
        <v>1</v>
      </c>
      <c r="B13" s="197">
        <v>10</v>
      </c>
      <c r="C13" s="197">
        <v>1019</v>
      </c>
      <c r="D13" s="251" t="s">
        <v>192</v>
      </c>
      <c r="E13" s="272">
        <f t="shared" si="0"/>
        <v>11332</v>
      </c>
      <c r="F13" s="198"/>
      <c r="G13" s="278">
        <v>11332</v>
      </c>
      <c r="H13" s="272"/>
      <c r="I13" s="198"/>
      <c r="J13" s="278"/>
      <c r="K13" s="272">
        <f>+L13+M13</f>
        <v>11332</v>
      </c>
      <c r="L13" s="198">
        <f t="shared" si="1"/>
        <v>0</v>
      </c>
      <c r="M13" s="278">
        <f t="shared" si="1"/>
        <v>11332</v>
      </c>
    </row>
    <row r="14" spans="1:13" s="110" customFormat="1" x14ac:dyDescent="0.2">
      <c r="A14" s="197">
        <v>1</v>
      </c>
      <c r="B14" s="197">
        <v>10</v>
      </c>
      <c r="C14" s="197">
        <v>1031</v>
      </c>
      <c r="D14" s="251" t="s">
        <v>193</v>
      </c>
      <c r="E14" s="272">
        <f t="shared" si="0"/>
        <v>8800</v>
      </c>
      <c r="F14" s="198">
        <v>8800</v>
      </c>
      <c r="G14" s="278"/>
      <c r="H14" s="272"/>
      <c r="I14" s="198"/>
      <c r="J14" s="278"/>
      <c r="K14" s="272">
        <f>+L14+M14</f>
        <v>8800</v>
      </c>
      <c r="L14" s="198">
        <f t="shared" si="1"/>
        <v>8800</v>
      </c>
      <c r="M14" s="278">
        <f t="shared" si="1"/>
        <v>0</v>
      </c>
    </row>
    <row r="15" spans="1:13" s="110" customFormat="1" x14ac:dyDescent="0.2">
      <c r="A15" s="197">
        <v>1</v>
      </c>
      <c r="B15" s="197">
        <v>10</v>
      </c>
      <c r="C15" s="197">
        <v>1032</v>
      </c>
      <c r="D15" s="251" t="s">
        <v>194</v>
      </c>
      <c r="E15" s="272">
        <f t="shared" si="0"/>
        <v>230</v>
      </c>
      <c r="F15" s="198">
        <v>230</v>
      </c>
      <c r="G15" s="278"/>
      <c r="H15" s="272"/>
      <c r="I15" s="198"/>
      <c r="J15" s="278"/>
      <c r="K15" s="272">
        <f>+L15+M15</f>
        <v>230</v>
      </c>
      <c r="L15" s="198">
        <f t="shared" si="1"/>
        <v>230</v>
      </c>
      <c r="M15" s="278">
        <f t="shared" si="1"/>
        <v>0</v>
      </c>
    </row>
    <row r="16" spans="1:13" s="110" customFormat="1" x14ac:dyDescent="0.2">
      <c r="A16" s="220" t="s">
        <v>195</v>
      </c>
      <c r="B16" s="199"/>
      <c r="C16" s="199"/>
      <c r="D16" s="254"/>
      <c r="E16" s="279">
        <f>SUM(E11:E15)</f>
        <v>22107</v>
      </c>
      <c r="F16" s="200">
        <f>SUM(F11:F15)</f>
        <v>9800</v>
      </c>
      <c r="G16" s="280">
        <f>SUM(G11:G15)</f>
        <v>12307</v>
      </c>
      <c r="H16" s="279"/>
      <c r="I16" s="200"/>
      <c r="J16" s="280"/>
      <c r="K16" s="279">
        <f>SUM(K11:K15)</f>
        <v>22107</v>
      </c>
      <c r="L16" s="200">
        <f>SUM(L11:L15)</f>
        <v>9800</v>
      </c>
      <c r="M16" s="280">
        <f>SUM(M11:M15)</f>
        <v>12307</v>
      </c>
    </row>
    <row r="17" spans="1:13" s="110" customFormat="1" ht="13.5" thickBot="1" x14ac:dyDescent="0.25">
      <c r="A17" s="255"/>
      <c r="B17" s="111"/>
      <c r="C17" s="111"/>
      <c r="D17" s="256"/>
      <c r="E17" s="281"/>
      <c r="F17" s="240"/>
      <c r="G17" s="282"/>
      <c r="H17" s="281"/>
      <c r="I17" s="240"/>
      <c r="J17" s="282"/>
      <c r="K17" s="281"/>
      <c r="L17" s="240"/>
      <c r="M17" s="282"/>
    </row>
    <row r="18" spans="1:13" s="110" customFormat="1" ht="14.25" thickTop="1" thickBot="1" x14ac:dyDescent="0.25">
      <c r="A18" s="257" t="s">
        <v>196</v>
      </c>
      <c r="B18" s="203"/>
      <c r="C18" s="203"/>
      <c r="D18" s="258"/>
      <c r="E18" s="274">
        <f>+E16</f>
        <v>22107</v>
      </c>
      <c r="F18" s="205">
        <f>+F16</f>
        <v>9800</v>
      </c>
      <c r="G18" s="275">
        <f>+G16</f>
        <v>12307</v>
      </c>
      <c r="H18" s="274"/>
      <c r="I18" s="205"/>
      <c r="J18" s="275"/>
      <c r="K18" s="274">
        <f>+K16</f>
        <v>22107</v>
      </c>
      <c r="L18" s="205">
        <f>+L16</f>
        <v>9800</v>
      </c>
      <c r="M18" s="275">
        <f>+M16</f>
        <v>12307</v>
      </c>
    </row>
    <row r="19" spans="1:13" s="110" customFormat="1" ht="13.5" thickTop="1" x14ac:dyDescent="0.2">
      <c r="A19" s="259"/>
      <c r="B19" s="119"/>
      <c r="C19" s="119"/>
      <c r="D19" s="260"/>
      <c r="E19" s="272"/>
      <c r="F19" s="198"/>
      <c r="G19" s="278"/>
      <c r="H19" s="272"/>
      <c r="I19" s="198"/>
      <c r="J19" s="278"/>
      <c r="K19" s="272"/>
      <c r="L19" s="198"/>
      <c r="M19" s="278"/>
    </row>
    <row r="20" spans="1:13" s="110" customFormat="1" x14ac:dyDescent="0.2">
      <c r="A20" s="261">
        <v>2</v>
      </c>
      <c r="B20" s="119">
        <v>21</v>
      </c>
      <c r="C20" s="119">
        <v>2119</v>
      </c>
      <c r="D20" s="260" t="s">
        <v>197</v>
      </c>
      <c r="E20" s="272">
        <f t="shared" si="0"/>
        <v>10</v>
      </c>
      <c r="F20" s="198">
        <v>10</v>
      </c>
      <c r="G20" s="278"/>
      <c r="H20" s="272"/>
      <c r="I20" s="198"/>
      <c r="J20" s="278"/>
      <c r="K20" s="272">
        <f t="shared" ref="K20:K24" si="2">+L20+M20</f>
        <v>10</v>
      </c>
      <c r="L20" s="198">
        <f t="shared" ref="L20:L22" si="3">+F20+I20</f>
        <v>10</v>
      </c>
      <c r="M20" s="278">
        <f>+G20+J20</f>
        <v>0</v>
      </c>
    </row>
    <row r="21" spans="1:13" s="110" customFormat="1" x14ac:dyDescent="0.2">
      <c r="A21" s="261">
        <v>2</v>
      </c>
      <c r="B21" s="119">
        <v>21</v>
      </c>
      <c r="C21" s="119">
        <v>2122</v>
      </c>
      <c r="D21" s="260" t="s">
        <v>198</v>
      </c>
      <c r="E21" s="272">
        <f t="shared" si="0"/>
        <v>3</v>
      </c>
      <c r="F21" s="198"/>
      <c r="G21" s="278">
        <v>3</v>
      </c>
      <c r="H21" s="272"/>
      <c r="I21" s="198"/>
      <c r="J21" s="278"/>
      <c r="K21" s="272">
        <f t="shared" si="2"/>
        <v>3</v>
      </c>
      <c r="L21" s="198">
        <f t="shared" si="3"/>
        <v>0</v>
      </c>
      <c r="M21" s="278">
        <f>+G21+J21</f>
        <v>3</v>
      </c>
    </row>
    <row r="22" spans="1:13" s="110" customFormat="1" x14ac:dyDescent="0.2">
      <c r="A22" s="261">
        <v>2</v>
      </c>
      <c r="B22" s="119">
        <v>21</v>
      </c>
      <c r="C22" s="119">
        <v>2141</v>
      </c>
      <c r="D22" s="260" t="s">
        <v>199</v>
      </c>
      <c r="E22" s="272">
        <f t="shared" si="0"/>
        <v>2585</v>
      </c>
      <c r="F22" s="198"/>
      <c r="G22" s="278">
        <v>2585</v>
      </c>
      <c r="H22" s="272"/>
      <c r="I22" s="198"/>
      <c r="J22" s="278"/>
      <c r="K22" s="272">
        <f t="shared" si="2"/>
        <v>2585</v>
      </c>
      <c r="L22" s="198">
        <f t="shared" si="3"/>
        <v>0</v>
      </c>
      <c r="M22" s="278">
        <f>+G22+J22</f>
        <v>2585</v>
      </c>
    </row>
    <row r="23" spans="1:13" s="110" customFormat="1" x14ac:dyDescent="0.2">
      <c r="A23" s="261">
        <v>2</v>
      </c>
      <c r="B23" s="119">
        <v>21</v>
      </c>
      <c r="C23" s="119">
        <v>2144</v>
      </c>
      <c r="D23" s="260" t="s">
        <v>201</v>
      </c>
      <c r="E23" s="283">
        <f>+F23+G23</f>
        <v>87</v>
      </c>
      <c r="F23" s="198"/>
      <c r="G23" s="278">
        <v>87</v>
      </c>
      <c r="H23" s="272"/>
      <c r="I23" s="198"/>
      <c r="J23" s="278"/>
      <c r="K23" s="283">
        <f t="shared" si="2"/>
        <v>87</v>
      </c>
      <c r="L23" s="198">
        <f t="shared" ref="L23:L24" si="4">+F23+I23</f>
        <v>0</v>
      </c>
      <c r="M23" s="278">
        <f t="shared" ref="M23" si="5">+G23+J23</f>
        <v>87</v>
      </c>
    </row>
    <row r="24" spans="1:13" s="110" customFormat="1" x14ac:dyDescent="0.2">
      <c r="A24" s="261">
        <v>2</v>
      </c>
      <c r="B24" s="119">
        <v>21</v>
      </c>
      <c r="C24" s="119">
        <v>2169</v>
      </c>
      <c r="D24" s="262" t="s">
        <v>202</v>
      </c>
      <c r="E24" s="272">
        <f t="shared" si="0"/>
        <v>1330</v>
      </c>
      <c r="F24" s="198"/>
      <c r="G24" s="278">
        <v>1330</v>
      </c>
      <c r="H24" s="272"/>
      <c r="I24" s="198"/>
      <c r="J24" s="278"/>
      <c r="K24" s="272">
        <f t="shared" si="2"/>
        <v>1330</v>
      </c>
      <c r="L24" s="198">
        <f t="shared" si="4"/>
        <v>0</v>
      </c>
      <c r="M24" s="278">
        <f>+G24+J24</f>
        <v>1330</v>
      </c>
    </row>
    <row r="25" spans="1:13" s="110" customFormat="1" x14ac:dyDescent="0.2">
      <c r="A25" s="230" t="s">
        <v>203</v>
      </c>
      <c r="B25" s="199"/>
      <c r="C25" s="199"/>
      <c r="D25" s="263"/>
      <c r="E25" s="284">
        <f>SUM(E20:E24)</f>
        <v>4015</v>
      </c>
      <c r="F25" s="202">
        <f>SUM(F20:F24)</f>
        <v>10</v>
      </c>
      <c r="G25" s="285">
        <f>SUM(G20:G24)</f>
        <v>4005</v>
      </c>
      <c r="H25" s="284"/>
      <c r="I25" s="202"/>
      <c r="J25" s="285"/>
      <c r="K25" s="284">
        <f>SUM(K20:K24)</f>
        <v>4015</v>
      </c>
      <c r="L25" s="202">
        <f>SUM(L20:L24)</f>
        <v>10</v>
      </c>
      <c r="M25" s="285">
        <f>SUM(M20:M24)</f>
        <v>4005</v>
      </c>
    </row>
    <row r="26" spans="1:13" s="110" customFormat="1" x14ac:dyDescent="0.2">
      <c r="A26" s="232"/>
      <c r="B26" s="197"/>
      <c r="C26" s="197"/>
      <c r="D26" s="264"/>
      <c r="E26" s="283"/>
      <c r="F26" s="241"/>
      <c r="G26" s="286"/>
      <c r="H26" s="283"/>
      <c r="I26" s="241"/>
      <c r="J26" s="286"/>
      <c r="K26" s="283"/>
      <c r="L26" s="241"/>
      <c r="M26" s="286"/>
    </row>
    <row r="27" spans="1:13" s="110" customFormat="1" x14ac:dyDescent="0.2">
      <c r="A27" s="197">
        <v>2</v>
      </c>
      <c r="B27" s="197">
        <v>22</v>
      </c>
      <c r="C27" s="197">
        <v>2212</v>
      </c>
      <c r="D27" s="251" t="s">
        <v>204</v>
      </c>
      <c r="E27" s="283">
        <f t="shared" si="0"/>
        <v>700</v>
      </c>
      <c r="F27" s="198">
        <v>700</v>
      </c>
      <c r="G27" s="278"/>
      <c r="H27" s="283"/>
      <c r="I27" s="198"/>
      <c r="J27" s="278"/>
      <c r="K27" s="283">
        <f>+L27+M27</f>
        <v>700</v>
      </c>
      <c r="L27" s="198">
        <f t="shared" ref="L27:M29" si="6">+F27+I27</f>
        <v>700</v>
      </c>
      <c r="M27" s="278">
        <f t="shared" si="6"/>
        <v>0</v>
      </c>
    </row>
    <row r="28" spans="1:13" s="110" customFormat="1" x14ac:dyDescent="0.2">
      <c r="A28" s="197">
        <v>2</v>
      </c>
      <c r="B28" s="197">
        <v>22</v>
      </c>
      <c r="C28" s="197">
        <v>2219</v>
      </c>
      <c r="D28" s="251" t="s">
        <v>205</v>
      </c>
      <c r="E28" s="283">
        <f t="shared" ref="E28" si="7">+F28+G28</f>
        <v>200630</v>
      </c>
      <c r="F28" s="198">
        <v>200590</v>
      </c>
      <c r="G28" s="278">
        <v>40</v>
      </c>
      <c r="H28" s="283"/>
      <c r="I28" s="198"/>
      <c r="J28" s="278"/>
      <c r="K28" s="283">
        <f>+L28+M28</f>
        <v>200630</v>
      </c>
      <c r="L28" s="198">
        <f t="shared" ref="L28" si="8">+F28+I28</f>
        <v>200590</v>
      </c>
      <c r="M28" s="278">
        <f t="shared" ref="M28" si="9">+G28+J28</f>
        <v>40</v>
      </c>
    </row>
    <row r="29" spans="1:13" s="110" customFormat="1" x14ac:dyDescent="0.2">
      <c r="A29" s="197">
        <v>2</v>
      </c>
      <c r="B29" s="197">
        <v>22</v>
      </c>
      <c r="C29" s="197">
        <v>2299</v>
      </c>
      <c r="D29" s="251" t="s">
        <v>296</v>
      </c>
      <c r="E29" s="283">
        <f t="shared" si="0"/>
        <v>7</v>
      </c>
      <c r="F29" s="198">
        <v>7</v>
      </c>
      <c r="G29" s="278"/>
      <c r="H29" s="283"/>
      <c r="I29" s="198"/>
      <c r="J29" s="278"/>
      <c r="K29" s="283">
        <f>+L29+M29</f>
        <v>7</v>
      </c>
      <c r="L29" s="198">
        <f t="shared" si="6"/>
        <v>7</v>
      </c>
      <c r="M29" s="278">
        <f t="shared" si="6"/>
        <v>0</v>
      </c>
    </row>
    <row r="30" spans="1:13" s="110" customFormat="1" x14ac:dyDescent="0.2">
      <c r="A30" s="230" t="s">
        <v>206</v>
      </c>
      <c r="B30" s="199"/>
      <c r="C30" s="199"/>
      <c r="D30" s="254"/>
      <c r="E30" s="284">
        <f>SUM(E27:E29)</f>
        <v>201337</v>
      </c>
      <c r="F30" s="202">
        <f>SUM(F27:F29)</f>
        <v>201297</v>
      </c>
      <c r="G30" s="285">
        <f>SUM(G27:G29)</f>
        <v>40</v>
      </c>
      <c r="H30" s="284"/>
      <c r="I30" s="202"/>
      <c r="J30" s="285"/>
      <c r="K30" s="284">
        <f>SUM(K27:K29)</f>
        <v>201337</v>
      </c>
      <c r="L30" s="202">
        <f>SUM(L27:L29)</f>
        <v>201297</v>
      </c>
      <c r="M30" s="285">
        <f>SUM(M27:M29)</f>
        <v>40</v>
      </c>
    </row>
    <row r="31" spans="1:13" s="110" customFormat="1" x14ac:dyDescent="0.2">
      <c r="A31" s="232"/>
      <c r="B31" s="197"/>
      <c r="C31" s="197"/>
      <c r="D31" s="251"/>
      <c r="E31" s="283"/>
      <c r="F31" s="198"/>
      <c r="G31" s="278"/>
      <c r="H31" s="283"/>
      <c r="I31" s="198"/>
      <c r="J31" s="278"/>
      <c r="K31" s="283"/>
      <c r="L31" s="198"/>
      <c r="M31" s="278">
        <f>+G31+J31</f>
        <v>0</v>
      </c>
    </row>
    <row r="32" spans="1:13" s="110" customFormat="1" x14ac:dyDescent="0.2">
      <c r="A32" s="197">
        <v>2</v>
      </c>
      <c r="B32" s="197">
        <v>23</v>
      </c>
      <c r="C32" s="197">
        <v>2399</v>
      </c>
      <c r="D32" s="251" t="s">
        <v>207</v>
      </c>
      <c r="E32" s="283">
        <f t="shared" si="0"/>
        <v>100</v>
      </c>
      <c r="F32" s="198">
        <v>100</v>
      </c>
      <c r="G32" s="278"/>
      <c r="H32" s="283">
        <f>+I32+J32</f>
        <v>0</v>
      </c>
      <c r="I32" s="198"/>
      <c r="J32" s="278"/>
      <c r="K32" s="272">
        <f>+L32+M32</f>
        <v>100</v>
      </c>
      <c r="L32" s="198">
        <f>+F32+I32</f>
        <v>100</v>
      </c>
      <c r="M32" s="278">
        <f t="shared" ref="M32" si="10">+G32+J32</f>
        <v>0</v>
      </c>
    </row>
    <row r="33" spans="1:13" s="110" customFormat="1" x14ac:dyDescent="0.2">
      <c r="A33" s="230" t="s">
        <v>208</v>
      </c>
      <c r="B33" s="199"/>
      <c r="C33" s="199"/>
      <c r="D33" s="254"/>
      <c r="E33" s="284">
        <f t="shared" ref="E33:M33" si="11">SUM(E32:E32)</f>
        <v>100</v>
      </c>
      <c r="F33" s="202">
        <f t="shared" si="11"/>
        <v>100</v>
      </c>
      <c r="G33" s="285">
        <f t="shared" si="11"/>
        <v>0</v>
      </c>
      <c r="H33" s="284">
        <f t="shared" si="11"/>
        <v>0</v>
      </c>
      <c r="I33" s="202">
        <f t="shared" si="11"/>
        <v>0</v>
      </c>
      <c r="J33" s="285">
        <f t="shared" si="11"/>
        <v>0</v>
      </c>
      <c r="K33" s="284">
        <f t="shared" si="11"/>
        <v>100</v>
      </c>
      <c r="L33" s="202">
        <f t="shared" si="11"/>
        <v>100</v>
      </c>
      <c r="M33" s="285">
        <f t="shared" si="11"/>
        <v>0</v>
      </c>
    </row>
    <row r="34" spans="1:13" s="110" customFormat="1" x14ac:dyDescent="0.2">
      <c r="A34" s="265"/>
      <c r="B34" s="242"/>
      <c r="C34" s="242"/>
      <c r="D34" s="266"/>
      <c r="E34" s="287"/>
      <c r="F34" s="243"/>
      <c r="G34" s="288"/>
      <c r="H34" s="287"/>
      <c r="I34" s="243"/>
      <c r="J34" s="288"/>
      <c r="K34" s="287"/>
      <c r="L34" s="243"/>
      <c r="M34" s="288"/>
    </row>
    <row r="35" spans="1:13" s="110" customFormat="1" x14ac:dyDescent="0.2">
      <c r="A35" s="197">
        <v>2</v>
      </c>
      <c r="B35" s="197">
        <v>24</v>
      </c>
      <c r="C35" s="197">
        <v>2411</v>
      </c>
      <c r="D35" s="463" t="s">
        <v>453</v>
      </c>
      <c r="E35" s="464">
        <f t="shared" ref="E35" si="12">+F35+G35</f>
        <v>180</v>
      </c>
      <c r="F35" s="465"/>
      <c r="G35" s="466">
        <v>180</v>
      </c>
      <c r="H35" s="464">
        <f>+I35+J35</f>
        <v>0</v>
      </c>
      <c r="I35" s="465"/>
      <c r="J35" s="466"/>
      <c r="K35" s="272">
        <f>+L35+M35</f>
        <v>180</v>
      </c>
      <c r="L35" s="198">
        <f>+F35+I35</f>
        <v>0</v>
      </c>
      <c r="M35" s="278">
        <f t="shared" ref="M35" si="13">+G35+J35</f>
        <v>180</v>
      </c>
    </row>
    <row r="36" spans="1:13" s="110" customFormat="1" x14ac:dyDescent="0.2">
      <c r="A36" s="460" t="s">
        <v>452</v>
      </c>
      <c r="B36" s="461"/>
      <c r="C36" s="461"/>
      <c r="D36" s="462"/>
      <c r="E36" s="279">
        <f t="shared" ref="E36:M36" si="14">SUM(E35:E35)</f>
        <v>180</v>
      </c>
      <c r="F36" s="200">
        <f t="shared" si="14"/>
        <v>0</v>
      </c>
      <c r="G36" s="280">
        <f t="shared" si="14"/>
        <v>180</v>
      </c>
      <c r="H36" s="279">
        <f t="shared" si="14"/>
        <v>0</v>
      </c>
      <c r="I36" s="200">
        <f t="shared" si="14"/>
        <v>0</v>
      </c>
      <c r="J36" s="280">
        <f t="shared" si="14"/>
        <v>0</v>
      </c>
      <c r="K36" s="284">
        <f t="shared" si="14"/>
        <v>180</v>
      </c>
      <c r="L36" s="202">
        <f t="shared" si="14"/>
        <v>0</v>
      </c>
      <c r="M36" s="285">
        <f t="shared" si="14"/>
        <v>180</v>
      </c>
    </row>
    <row r="37" spans="1:13" s="110" customFormat="1" ht="13.5" thickBot="1" x14ac:dyDescent="0.25">
      <c r="A37" s="265"/>
      <c r="B37" s="242"/>
      <c r="C37" s="242"/>
      <c r="D37" s="266"/>
      <c r="E37" s="287"/>
      <c r="F37" s="243"/>
      <c r="G37" s="288"/>
      <c r="H37" s="287"/>
      <c r="I37" s="243"/>
      <c r="J37" s="288"/>
      <c r="K37" s="287"/>
      <c r="L37" s="243"/>
      <c r="M37" s="288"/>
    </row>
    <row r="38" spans="1:13" s="110" customFormat="1" ht="14.25" thickTop="1" thickBot="1" x14ac:dyDescent="0.25">
      <c r="A38" s="235" t="s">
        <v>209</v>
      </c>
      <c r="B38" s="203"/>
      <c r="C38" s="203"/>
      <c r="D38" s="258"/>
      <c r="E38" s="274">
        <f>+E25+E30+E33+E36</f>
        <v>205632</v>
      </c>
      <c r="F38" s="205">
        <f t="shared" ref="F38:G38" si="15">+F25+F30+F33+F36</f>
        <v>201407</v>
      </c>
      <c r="G38" s="275">
        <f t="shared" si="15"/>
        <v>4225</v>
      </c>
      <c r="H38" s="274">
        <f t="shared" ref="H38:M38" si="16">+H25+H30+H33</f>
        <v>0</v>
      </c>
      <c r="I38" s="205">
        <f t="shared" si="16"/>
        <v>0</v>
      </c>
      <c r="J38" s="275">
        <f t="shared" si="16"/>
        <v>0</v>
      </c>
      <c r="K38" s="274">
        <f t="shared" si="16"/>
        <v>205452</v>
      </c>
      <c r="L38" s="205">
        <f t="shared" si="16"/>
        <v>201407</v>
      </c>
      <c r="M38" s="275">
        <f t="shared" si="16"/>
        <v>4045</v>
      </c>
    </row>
    <row r="39" spans="1:13" s="110" customFormat="1" ht="13.5" thickTop="1" x14ac:dyDescent="0.2">
      <c r="A39" s="267"/>
      <c r="B39" s="119"/>
      <c r="C39" s="119"/>
      <c r="D39" s="260"/>
      <c r="E39" s="272"/>
      <c r="F39" s="198"/>
      <c r="G39" s="278"/>
      <c r="H39" s="272"/>
      <c r="I39" s="198"/>
      <c r="J39" s="278"/>
      <c r="K39" s="272"/>
      <c r="L39" s="198"/>
      <c r="M39" s="278"/>
    </row>
    <row r="40" spans="1:13" s="110" customFormat="1" x14ac:dyDescent="0.2">
      <c r="A40" s="119">
        <v>3</v>
      </c>
      <c r="B40" s="119">
        <v>31</v>
      </c>
      <c r="C40" s="119">
        <v>3111</v>
      </c>
      <c r="D40" s="260" t="s">
        <v>210</v>
      </c>
      <c r="E40" s="272">
        <f t="shared" si="0"/>
        <v>3093</v>
      </c>
      <c r="F40" s="198"/>
      <c r="G40" s="278">
        <v>3093</v>
      </c>
      <c r="H40" s="272"/>
      <c r="I40" s="198"/>
      <c r="J40" s="278"/>
      <c r="K40" s="272">
        <f>+L40+M40</f>
        <v>3093</v>
      </c>
      <c r="L40" s="198">
        <f t="shared" ref="L40" si="17">+F40+I40</f>
        <v>0</v>
      </c>
      <c r="M40" s="278">
        <f>+G40+J40</f>
        <v>3093</v>
      </c>
    </row>
    <row r="41" spans="1:13" s="110" customFormat="1" x14ac:dyDescent="0.2">
      <c r="A41" s="197">
        <v>3</v>
      </c>
      <c r="B41" s="197">
        <v>31</v>
      </c>
      <c r="C41" s="197">
        <v>3113</v>
      </c>
      <c r="D41" s="251" t="s">
        <v>211</v>
      </c>
      <c r="E41" s="272">
        <f t="shared" si="0"/>
        <v>16654</v>
      </c>
      <c r="F41" s="198">
        <v>5480</v>
      </c>
      <c r="G41" s="278">
        <v>11174</v>
      </c>
      <c r="H41" s="283"/>
      <c r="I41" s="198"/>
      <c r="J41" s="278"/>
      <c r="K41" s="283">
        <f>+L41+M41</f>
        <v>16654</v>
      </c>
      <c r="L41" s="198">
        <f>+F41+I41</f>
        <v>5480</v>
      </c>
      <c r="M41" s="278">
        <f>+G41+J41</f>
        <v>11174</v>
      </c>
    </row>
    <row r="42" spans="1:13" s="110" customFormat="1" x14ac:dyDescent="0.2">
      <c r="A42" s="197">
        <v>3</v>
      </c>
      <c r="B42" s="197">
        <v>31</v>
      </c>
      <c r="C42" s="197">
        <v>3119</v>
      </c>
      <c r="D42" s="251" t="s">
        <v>212</v>
      </c>
      <c r="E42" s="283">
        <f>+F42+G42</f>
        <v>400</v>
      </c>
      <c r="F42" s="198"/>
      <c r="G42" s="278">
        <v>400</v>
      </c>
      <c r="H42" s="283"/>
      <c r="I42" s="198"/>
      <c r="J42" s="278"/>
      <c r="K42" s="283">
        <f>+L42+M42</f>
        <v>400</v>
      </c>
      <c r="L42" s="198">
        <f t="shared" ref="L42:L43" si="18">+F42+I42</f>
        <v>0</v>
      </c>
      <c r="M42" s="278">
        <f>+G42+J42</f>
        <v>400</v>
      </c>
    </row>
    <row r="43" spans="1:13" s="110" customFormat="1" x14ac:dyDescent="0.2">
      <c r="A43" s="197">
        <v>3</v>
      </c>
      <c r="B43" s="197">
        <v>31</v>
      </c>
      <c r="C43" s="197">
        <v>3146</v>
      </c>
      <c r="D43" s="251" t="s">
        <v>213</v>
      </c>
      <c r="E43" s="272">
        <f t="shared" si="0"/>
        <v>10</v>
      </c>
      <c r="F43" s="198"/>
      <c r="G43" s="278">
        <v>10</v>
      </c>
      <c r="H43" s="283"/>
      <c r="I43" s="198"/>
      <c r="J43" s="278"/>
      <c r="K43" s="283">
        <f>+L43+M43</f>
        <v>10</v>
      </c>
      <c r="L43" s="198">
        <f t="shared" si="18"/>
        <v>0</v>
      </c>
      <c r="M43" s="278">
        <f>+G43+J43</f>
        <v>10</v>
      </c>
    </row>
    <row r="44" spans="1:13" s="110" customFormat="1" x14ac:dyDescent="0.2">
      <c r="A44" s="230" t="s">
        <v>214</v>
      </c>
      <c r="B44" s="199"/>
      <c r="C44" s="199"/>
      <c r="D44" s="254"/>
      <c r="E44" s="284">
        <f>SUM(E40:E43)</f>
        <v>20157</v>
      </c>
      <c r="F44" s="202">
        <f>SUM(F40:F43)</f>
        <v>5480</v>
      </c>
      <c r="G44" s="285">
        <f>SUM(G40:G43)</f>
        <v>14677</v>
      </c>
      <c r="H44" s="284"/>
      <c r="I44" s="202"/>
      <c r="J44" s="285"/>
      <c r="K44" s="284">
        <f>SUM(K40:K43)</f>
        <v>20157</v>
      </c>
      <c r="L44" s="202">
        <f>SUM(L40:L43)</f>
        <v>5480</v>
      </c>
      <c r="M44" s="285">
        <f>SUM(M40:M43)</f>
        <v>14677</v>
      </c>
    </row>
    <row r="45" spans="1:13" s="110" customFormat="1" x14ac:dyDescent="0.2">
      <c r="A45" s="232"/>
      <c r="B45" s="197"/>
      <c r="C45" s="197"/>
      <c r="D45" s="251"/>
      <c r="E45" s="283"/>
      <c r="F45" s="198"/>
      <c r="G45" s="278"/>
      <c r="H45" s="283"/>
      <c r="I45" s="198"/>
      <c r="J45" s="278"/>
      <c r="K45" s="283"/>
      <c r="L45" s="198"/>
      <c r="M45" s="278"/>
    </row>
    <row r="46" spans="1:13" s="110" customFormat="1" x14ac:dyDescent="0.2">
      <c r="A46" s="197">
        <v>3</v>
      </c>
      <c r="B46" s="197">
        <v>33</v>
      </c>
      <c r="C46" s="197">
        <v>3311</v>
      </c>
      <c r="D46" s="251" t="s">
        <v>215</v>
      </c>
      <c r="E46" s="283">
        <f t="shared" si="0"/>
        <v>151350</v>
      </c>
      <c r="F46" s="198">
        <v>151350</v>
      </c>
      <c r="G46" s="278"/>
      <c r="H46" s="283"/>
      <c r="I46" s="198"/>
      <c r="J46" s="278"/>
      <c r="K46" s="283">
        <f t="shared" ref="K46:K55" si="19">+L46+M46</f>
        <v>151350</v>
      </c>
      <c r="L46" s="198">
        <f t="shared" ref="L46:M55" si="20">+F46+I46</f>
        <v>151350</v>
      </c>
      <c r="M46" s="278">
        <f t="shared" si="20"/>
        <v>0</v>
      </c>
    </row>
    <row r="47" spans="1:13" s="110" customFormat="1" x14ac:dyDescent="0.2">
      <c r="A47" s="197">
        <v>3</v>
      </c>
      <c r="B47" s="197">
        <v>33</v>
      </c>
      <c r="C47" s="197">
        <v>3313</v>
      </c>
      <c r="D47" s="251" t="s">
        <v>217</v>
      </c>
      <c r="E47" s="283">
        <f t="shared" si="0"/>
        <v>229</v>
      </c>
      <c r="F47" s="198"/>
      <c r="G47" s="278">
        <v>229</v>
      </c>
      <c r="H47" s="283"/>
      <c r="I47" s="198"/>
      <c r="J47" s="278"/>
      <c r="K47" s="283">
        <f>+L47+M47</f>
        <v>229</v>
      </c>
      <c r="L47" s="198">
        <f t="shared" si="20"/>
        <v>0</v>
      </c>
      <c r="M47" s="278">
        <f t="shared" si="20"/>
        <v>229</v>
      </c>
    </row>
    <row r="48" spans="1:13" s="110" customFormat="1" x14ac:dyDescent="0.2">
      <c r="A48" s="197">
        <v>3</v>
      </c>
      <c r="B48" s="197">
        <v>33</v>
      </c>
      <c r="C48" s="197">
        <v>3314</v>
      </c>
      <c r="D48" s="251" t="s">
        <v>218</v>
      </c>
      <c r="E48" s="283">
        <f t="shared" si="0"/>
        <v>1990</v>
      </c>
      <c r="F48" s="198">
        <v>1990</v>
      </c>
      <c r="G48" s="278"/>
      <c r="H48" s="283"/>
      <c r="I48" s="198"/>
      <c r="J48" s="278"/>
      <c r="K48" s="283">
        <f t="shared" si="19"/>
        <v>1990</v>
      </c>
      <c r="L48" s="198">
        <f t="shared" si="20"/>
        <v>1990</v>
      </c>
      <c r="M48" s="278">
        <f t="shared" si="20"/>
        <v>0</v>
      </c>
    </row>
    <row r="49" spans="1:13" s="110" customFormat="1" x14ac:dyDescent="0.2">
      <c r="A49" s="197">
        <v>3</v>
      </c>
      <c r="B49" s="197">
        <v>33</v>
      </c>
      <c r="C49" s="197">
        <v>3315</v>
      </c>
      <c r="D49" s="251" t="s">
        <v>219</v>
      </c>
      <c r="E49" s="283">
        <f t="shared" si="0"/>
        <v>8047</v>
      </c>
      <c r="F49" s="198">
        <v>8047</v>
      </c>
      <c r="G49" s="278"/>
      <c r="H49" s="283"/>
      <c r="I49" s="198"/>
      <c r="J49" s="278"/>
      <c r="K49" s="283">
        <f t="shared" si="19"/>
        <v>8047</v>
      </c>
      <c r="L49" s="198">
        <f t="shared" si="20"/>
        <v>8047</v>
      </c>
      <c r="M49" s="278">
        <f t="shared" si="20"/>
        <v>0</v>
      </c>
    </row>
    <row r="50" spans="1:13" s="110" customFormat="1" x14ac:dyDescent="0.2">
      <c r="A50" s="197">
        <v>3</v>
      </c>
      <c r="B50" s="197">
        <v>33</v>
      </c>
      <c r="C50" s="197">
        <v>3317</v>
      </c>
      <c r="D50" s="251" t="s">
        <v>220</v>
      </c>
      <c r="E50" s="283">
        <f t="shared" si="0"/>
        <v>2513</v>
      </c>
      <c r="F50" s="198">
        <v>2513</v>
      </c>
      <c r="G50" s="278"/>
      <c r="H50" s="283"/>
      <c r="I50" s="198"/>
      <c r="J50" s="278"/>
      <c r="K50" s="283">
        <f t="shared" si="19"/>
        <v>2513</v>
      </c>
      <c r="L50" s="198">
        <f t="shared" si="20"/>
        <v>2513</v>
      </c>
      <c r="M50" s="278">
        <f t="shared" si="20"/>
        <v>0</v>
      </c>
    </row>
    <row r="51" spans="1:13" s="110" customFormat="1" x14ac:dyDescent="0.2">
      <c r="A51" s="197">
        <v>3</v>
      </c>
      <c r="B51" s="197">
        <v>33</v>
      </c>
      <c r="C51" s="197">
        <v>3319</v>
      </c>
      <c r="D51" s="251" t="s">
        <v>221</v>
      </c>
      <c r="E51" s="283">
        <f t="shared" si="0"/>
        <v>9694</v>
      </c>
      <c r="F51" s="198">
        <v>8299</v>
      </c>
      <c r="G51" s="278">
        <v>1395</v>
      </c>
      <c r="H51" s="283">
        <f>+I51+J51</f>
        <v>0</v>
      </c>
      <c r="I51" s="198"/>
      <c r="J51" s="278"/>
      <c r="K51" s="283">
        <f t="shared" si="19"/>
        <v>9694</v>
      </c>
      <c r="L51" s="198">
        <f t="shared" si="20"/>
        <v>8299</v>
      </c>
      <c r="M51" s="278">
        <f t="shared" si="20"/>
        <v>1395</v>
      </c>
    </row>
    <row r="52" spans="1:13" s="110" customFormat="1" x14ac:dyDescent="0.2">
      <c r="A52" s="197">
        <v>3</v>
      </c>
      <c r="B52" s="197">
        <v>33</v>
      </c>
      <c r="C52" s="197">
        <v>3322</v>
      </c>
      <c r="D52" s="251" t="s">
        <v>222</v>
      </c>
      <c r="E52" s="283">
        <f t="shared" si="0"/>
        <v>210</v>
      </c>
      <c r="F52" s="198">
        <v>210</v>
      </c>
      <c r="G52" s="278"/>
      <c r="H52" s="283"/>
      <c r="I52" s="198"/>
      <c r="J52" s="278"/>
      <c r="K52" s="283">
        <f t="shared" si="19"/>
        <v>210</v>
      </c>
      <c r="L52" s="198">
        <f t="shared" si="20"/>
        <v>210</v>
      </c>
      <c r="M52" s="278">
        <f t="shared" si="20"/>
        <v>0</v>
      </c>
    </row>
    <row r="53" spans="1:13" s="110" customFormat="1" x14ac:dyDescent="0.2">
      <c r="A53" s="197">
        <v>3</v>
      </c>
      <c r="B53" s="197">
        <v>33</v>
      </c>
      <c r="C53" s="197">
        <v>3349</v>
      </c>
      <c r="D53" s="264" t="s">
        <v>223</v>
      </c>
      <c r="E53" s="283">
        <f t="shared" si="0"/>
        <v>1359</v>
      </c>
      <c r="F53" s="198"/>
      <c r="G53" s="278">
        <v>1359</v>
      </c>
      <c r="H53" s="283"/>
      <c r="I53" s="198"/>
      <c r="J53" s="278"/>
      <c r="K53" s="283">
        <f t="shared" si="19"/>
        <v>1359</v>
      </c>
      <c r="L53" s="198">
        <f t="shared" si="20"/>
        <v>0</v>
      </c>
      <c r="M53" s="278">
        <f t="shared" si="20"/>
        <v>1359</v>
      </c>
    </row>
    <row r="54" spans="1:13" s="110" customFormat="1" x14ac:dyDescent="0.2">
      <c r="A54" s="197">
        <v>3</v>
      </c>
      <c r="B54" s="197">
        <v>33</v>
      </c>
      <c r="C54" s="197">
        <v>3392</v>
      </c>
      <c r="D54" s="264" t="s">
        <v>224</v>
      </c>
      <c r="E54" s="283">
        <f t="shared" si="0"/>
        <v>4510</v>
      </c>
      <c r="F54" s="198"/>
      <c r="G54" s="278">
        <v>4510</v>
      </c>
      <c r="H54" s="283"/>
      <c r="I54" s="198"/>
      <c r="J54" s="278"/>
      <c r="K54" s="283">
        <f t="shared" si="19"/>
        <v>4510</v>
      </c>
      <c r="L54" s="198">
        <f t="shared" si="20"/>
        <v>0</v>
      </c>
      <c r="M54" s="278">
        <f t="shared" si="20"/>
        <v>4510</v>
      </c>
    </row>
    <row r="55" spans="1:13" s="110" customFormat="1" x14ac:dyDescent="0.2">
      <c r="A55" s="197">
        <v>3</v>
      </c>
      <c r="B55" s="197">
        <v>33</v>
      </c>
      <c r="C55" s="197">
        <v>3399</v>
      </c>
      <c r="D55" s="264" t="s">
        <v>225</v>
      </c>
      <c r="E55" s="283">
        <f t="shared" si="0"/>
        <v>2001</v>
      </c>
      <c r="F55" s="198"/>
      <c r="G55" s="278">
        <v>2001</v>
      </c>
      <c r="H55" s="283"/>
      <c r="I55" s="198"/>
      <c r="J55" s="278"/>
      <c r="K55" s="283">
        <f t="shared" si="19"/>
        <v>2001</v>
      </c>
      <c r="L55" s="198">
        <f t="shared" si="20"/>
        <v>0</v>
      </c>
      <c r="M55" s="278">
        <f t="shared" si="20"/>
        <v>2001</v>
      </c>
    </row>
    <row r="56" spans="1:13" s="110" customFormat="1" x14ac:dyDescent="0.2">
      <c r="A56" s="230" t="s">
        <v>226</v>
      </c>
      <c r="B56" s="199"/>
      <c r="C56" s="199"/>
      <c r="D56" s="263"/>
      <c r="E56" s="284">
        <f>SUM(E46:E55)</f>
        <v>181903</v>
      </c>
      <c r="F56" s="202">
        <f>SUM(F46:F55)</f>
        <v>172409</v>
      </c>
      <c r="G56" s="285">
        <f>SUM(G46:G55)</f>
        <v>9494</v>
      </c>
      <c r="H56" s="284">
        <f>+I56+J56</f>
        <v>0</v>
      </c>
      <c r="I56" s="202"/>
      <c r="J56" s="285">
        <f>SUM(J46:J55)</f>
        <v>0</v>
      </c>
      <c r="K56" s="284">
        <f>SUM(K46:K55)</f>
        <v>181903</v>
      </c>
      <c r="L56" s="202">
        <f>SUM(L46:L55)</f>
        <v>172409</v>
      </c>
      <c r="M56" s="285">
        <f>SUM(M46:M55)</f>
        <v>9494</v>
      </c>
    </row>
    <row r="57" spans="1:13" s="110" customFormat="1" x14ac:dyDescent="0.2">
      <c r="A57" s="232"/>
      <c r="B57" s="197"/>
      <c r="C57" s="197"/>
      <c r="D57" s="264"/>
      <c r="E57" s="283"/>
      <c r="F57" s="198"/>
      <c r="G57" s="278"/>
      <c r="H57" s="283"/>
      <c r="I57" s="198"/>
      <c r="J57" s="278"/>
      <c r="K57" s="283"/>
      <c r="L57" s="198"/>
      <c r="M57" s="278"/>
    </row>
    <row r="58" spans="1:13" s="110" customFormat="1" x14ac:dyDescent="0.2">
      <c r="A58" s="197">
        <v>3</v>
      </c>
      <c r="B58" s="197">
        <v>34</v>
      </c>
      <c r="C58" s="197">
        <v>3412</v>
      </c>
      <c r="D58" s="264" t="s">
        <v>227</v>
      </c>
      <c r="E58" s="283">
        <f t="shared" si="0"/>
        <v>5287</v>
      </c>
      <c r="F58" s="198">
        <v>1361</v>
      </c>
      <c r="G58" s="278">
        <v>3926</v>
      </c>
      <c r="H58" s="283">
        <f>+I58+J58</f>
        <v>0</v>
      </c>
      <c r="I58" s="198"/>
      <c r="J58" s="278"/>
      <c r="K58" s="272">
        <f>+L58+M58</f>
        <v>5287</v>
      </c>
      <c r="L58" s="198">
        <f t="shared" ref="L58:M60" si="21">+F58+I58</f>
        <v>1361</v>
      </c>
      <c r="M58" s="278">
        <f t="shared" si="21"/>
        <v>3926</v>
      </c>
    </row>
    <row r="59" spans="1:13" s="110" customFormat="1" x14ac:dyDescent="0.2">
      <c r="A59" s="197">
        <v>3</v>
      </c>
      <c r="B59" s="197">
        <v>34</v>
      </c>
      <c r="C59" s="197">
        <v>3419</v>
      </c>
      <c r="D59" s="264" t="s">
        <v>228</v>
      </c>
      <c r="E59" s="283">
        <f>+F59+G59</f>
        <v>16</v>
      </c>
      <c r="F59" s="198"/>
      <c r="G59" s="278">
        <v>16</v>
      </c>
      <c r="H59" s="283"/>
      <c r="I59" s="198"/>
      <c r="J59" s="278"/>
      <c r="K59" s="272">
        <f>+L59+M59</f>
        <v>16</v>
      </c>
      <c r="L59" s="198">
        <f t="shared" si="21"/>
        <v>0</v>
      </c>
      <c r="M59" s="278">
        <f t="shared" si="21"/>
        <v>16</v>
      </c>
    </row>
    <row r="60" spans="1:13" s="110" customFormat="1" x14ac:dyDescent="0.2">
      <c r="A60" s="197">
        <v>3</v>
      </c>
      <c r="B60" s="197">
        <v>34</v>
      </c>
      <c r="C60" s="197">
        <v>3429</v>
      </c>
      <c r="D60" s="264" t="s">
        <v>230</v>
      </c>
      <c r="E60" s="283">
        <f t="shared" ref="E60" si="22">+F60+G60</f>
        <v>20</v>
      </c>
      <c r="F60" s="198"/>
      <c r="G60" s="278">
        <v>20</v>
      </c>
      <c r="H60" s="283"/>
      <c r="I60" s="198"/>
      <c r="J60" s="278"/>
      <c r="K60" s="272">
        <f>+L60+M60</f>
        <v>20</v>
      </c>
      <c r="L60" s="198">
        <f t="shared" si="21"/>
        <v>0</v>
      </c>
      <c r="M60" s="278">
        <f t="shared" si="21"/>
        <v>20</v>
      </c>
    </row>
    <row r="61" spans="1:13" s="110" customFormat="1" x14ac:dyDescent="0.2">
      <c r="A61" s="230" t="s">
        <v>231</v>
      </c>
      <c r="B61" s="199"/>
      <c r="C61" s="199"/>
      <c r="D61" s="263"/>
      <c r="E61" s="284">
        <f t="shared" ref="E61:M61" si="23">SUM(E58:E60)</f>
        <v>5323</v>
      </c>
      <c r="F61" s="202">
        <f t="shared" si="23"/>
        <v>1361</v>
      </c>
      <c r="G61" s="285">
        <f t="shared" si="23"/>
        <v>3962</v>
      </c>
      <c r="H61" s="284">
        <f t="shared" si="23"/>
        <v>0</v>
      </c>
      <c r="I61" s="202">
        <f t="shared" si="23"/>
        <v>0</v>
      </c>
      <c r="J61" s="285">
        <f t="shared" si="23"/>
        <v>0</v>
      </c>
      <c r="K61" s="284">
        <f t="shared" si="23"/>
        <v>5323</v>
      </c>
      <c r="L61" s="202">
        <f t="shared" si="23"/>
        <v>1361</v>
      </c>
      <c r="M61" s="285">
        <f t="shared" si="23"/>
        <v>3962</v>
      </c>
    </row>
    <row r="62" spans="1:13" s="110" customFormat="1" x14ac:dyDescent="0.2">
      <c r="A62" s="232"/>
      <c r="B62" s="197"/>
      <c r="C62" s="197"/>
      <c r="D62" s="264"/>
      <c r="E62" s="283"/>
      <c r="F62" s="198"/>
      <c r="G62" s="278"/>
      <c r="H62" s="283"/>
      <c r="I62" s="198"/>
      <c r="J62" s="278"/>
      <c r="K62" s="283"/>
      <c r="L62" s="198"/>
      <c r="M62" s="278"/>
    </row>
    <row r="63" spans="1:13" s="110" customFormat="1" x14ac:dyDescent="0.2">
      <c r="A63" s="197">
        <v>3</v>
      </c>
      <c r="B63" s="197">
        <v>35</v>
      </c>
      <c r="C63" s="197">
        <v>3511</v>
      </c>
      <c r="D63" s="251" t="s">
        <v>232</v>
      </c>
      <c r="E63" s="283">
        <f t="shared" si="0"/>
        <v>16289</v>
      </c>
      <c r="F63" s="198">
        <v>10931</v>
      </c>
      <c r="G63" s="278">
        <v>5358</v>
      </c>
      <c r="H63" s="283"/>
      <c r="I63" s="198"/>
      <c r="J63" s="278"/>
      <c r="K63" s="283">
        <f>+L63+M63</f>
        <v>16289</v>
      </c>
      <c r="L63" s="198">
        <f>+F63+I63</f>
        <v>10931</v>
      </c>
      <c r="M63" s="278">
        <f>+G63+J63</f>
        <v>5358</v>
      </c>
    </row>
    <row r="64" spans="1:13" s="110" customFormat="1" x14ac:dyDescent="0.2">
      <c r="A64" s="197">
        <v>3</v>
      </c>
      <c r="B64" s="197">
        <v>35</v>
      </c>
      <c r="C64" s="197">
        <v>3529</v>
      </c>
      <c r="D64" s="251" t="s">
        <v>233</v>
      </c>
      <c r="E64" s="283">
        <f t="shared" si="0"/>
        <v>2333</v>
      </c>
      <c r="F64" s="198">
        <v>2333</v>
      </c>
      <c r="G64" s="278"/>
      <c r="H64" s="283"/>
      <c r="I64" s="198"/>
      <c r="J64" s="278"/>
      <c r="K64" s="283">
        <f>+L64+M64</f>
        <v>2333</v>
      </c>
      <c r="L64" s="198">
        <f>+F64+I64</f>
        <v>2333</v>
      </c>
      <c r="M64" s="278">
        <f>+G64+J64</f>
        <v>0</v>
      </c>
    </row>
    <row r="65" spans="1:13" s="110" customFormat="1" x14ac:dyDescent="0.2">
      <c r="A65" s="230" t="s">
        <v>234</v>
      </c>
      <c r="B65" s="199"/>
      <c r="C65" s="199"/>
      <c r="D65" s="254"/>
      <c r="E65" s="284">
        <f t="shared" ref="E65:M65" si="24">SUM(E63:E64)</f>
        <v>18622</v>
      </c>
      <c r="F65" s="200">
        <f t="shared" si="24"/>
        <v>13264</v>
      </c>
      <c r="G65" s="280">
        <f t="shared" si="24"/>
        <v>5358</v>
      </c>
      <c r="H65" s="284">
        <f t="shared" si="24"/>
        <v>0</v>
      </c>
      <c r="I65" s="200">
        <f t="shared" si="24"/>
        <v>0</v>
      </c>
      <c r="J65" s="280">
        <f t="shared" si="24"/>
        <v>0</v>
      </c>
      <c r="K65" s="284">
        <f t="shared" si="24"/>
        <v>18622</v>
      </c>
      <c r="L65" s="202">
        <f t="shared" si="24"/>
        <v>13264</v>
      </c>
      <c r="M65" s="280">
        <f t="shared" si="24"/>
        <v>5358</v>
      </c>
    </row>
    <row r="66" spans="1:13" s="110" customFormat="1" x14ac:dyDescent="0.2">
      <c r="A66" s="232"/>
      <c r="B66" s="197"/>
      <c r="C66" s="197"/>
      <c r="D66" s="251"/>
      <c r="E66" s="283"/>
      <c r="F66" s="198"/>
      <c r="G66" s="278"/>
      <c r="H66" s="283"/>
      <c r="I66" s="198"/>
      <c r="J66" s="278"/>
      <c r="K66" s="283"/>
      <c r="L66" s="198"/>
      <c r="M66" s="278"/>
    </row>
    <row r="67" spans="1:13" s="110" customFormat="1" x14ac:dyDescent="0.2">
      <c r="A67" s="197">
        <v>3</v>
      </c>
      <c r="B67" s="197">
        <v>36</v>
      </c>
      <c r="C67" s="197">
        <v>3612</v>
      </c>
      <c r="D67" s="251" t="s">
        <v>235</v>
      </c>
      <c r="E67" s="283">
        <f t="shared" si="0"/>
        <v>70897</v>
      </c>
      <c r="F67" s="198">
        <v>65488</v>
      </c>
      <c r="G67" s="278">
        <v>5409</v>
      </c>
      <c r="H67" s="283">
        <f>+I67+J67</f>
        <v>250900</v>
      </c>
      <c r="I67" s="198">
        <v>250900</v>
      </c>
      <c r="J67" s="278"/>
      <c r="K67" s="283">
        <f t="shared" ref="K67:K75" si="25">+L67+M67</f>
        <v>321797</v>
      </c>
      <c r="L67" s="198">
        <f t="shared" ref="L67:M75" si="26">+F67+I67</f>
        <v>316388</v>
      </c>
      <c r="M67" s="278">
        <f t="shared" si="26"/>
        <v>5409</v>
      </c>
    </row>
    <row r="68" spans="1:13" s="110" customFormat="1" x14ac:dyDescent="0.2">
      <c r="A68" s="197">
        <v>3</v>
      </c>
      <c r="B68" s="197">
        <v>36</v>
      </c>
      <c r="C68" s="197">
        <v>3613</v>
      </c>
      <c r="D68" s="251" t="s">
        <v>236</v>
      </c>
      <c r="E68" s="283">
        <f t="shared" si="0"/>
        <v>68702</v>
      </c>
      <c r="F68" s="198">
        <v>50500</v>
      </c>
      <c r="G68" s="278">
        <v>18202</v>
      </c>
      <c r="H68" s="283">
        <f>+I68+J68</f>
        <v>5</v>
      </c>
      <c r="I68" s="198"/>
      <c r="J68" s="278">
        <v>5</v>
      </c>
      <c r="K68" s="283">
        <f t="shared" si="25"/>
        <v>68707</v>
      </c>
      <c r="L68" s="198">
        <f t="shared" si="26"/>
        <v>50500</v>
      </c>
      <c r="M68" s="278">
        <f t="shared" si="26"/>
        <v>18207</v>
      </c>
    </row>
    <row r="69" spans="1:13" s="110" customFormat="1" x14ac:dyDescent="0.2">
      <c r="A69" s="197">
        <v>3</v>
      </c>
      <c r="B69" s="197">
        <v>36</v>
      </c>
      <c r="C69" s="197">
        <v>3619</v>
      </c>
      <c r="D69" s="251" t="s">
        <v>237</v>
      </c>
      <c r="E69" s="283">
        <f t="shared" si="0"/>
        <v>649</v>
      </c>
      <c r="F69" s="198">
        <v>649</v>
      </c>
      <c r="G69" s="278"/>
      <c r="H69" s="283"/>
      <c r="I69" s="198"/>
      <c r="J69" s="278"/>
      <c r="K69" s="283">
        <f t="shared" si="25"/>
        <v>649</v>
      </c>
      <c r="L69" s="198">
        <f t="shared" si="26"/>
        <v>649</v>
      </c>
      <c r="M69" s="278">
        <f t="shared" si="26"/>
        <v>0</v>
      </c>
    </row>
    <row r="70" spans="1:13" s="110" customFormat="1" x14ac:dyDescent="0.2">
      <c r="A70" s="197">
        <v>3</v>
      </c>
      <c r="B70" s="197">
        <v>36</v>
      </c>
      <c r="C70" s="197">
        <v>3632</v>
      </c>
      <c r="D70" s="251" t="s">
        <v>238</v>
      </c>
      <c r="E70" s="283">
        <f t="shared" si="0"/>
        <v>12274</v>
      </c>
      <c r="F70" s="198">
        <v>12094</v>
      </c>
      <c r="G70" s="278">
        <v>180</v>
      </c>
      <c r="H70" s="283"/>
      <c r="I70" s="198"/>
      <c r="J70" s="278"/>
      <c r="K70" s="283">
        <f t="shared" si="25"/>
        <v>12274</v>
      </c>
      <c r="L70" s="198">
        <f t="shared" si="26"/>
        <v>12094</v>
      </c>
      <c r="M70" s="278">
        <f t="shared" si="26"/>
        <v>180</v>
      </c>
    </row>
    <row r="71" spans="1:13" s="110" customFormat="1" x14ac:dyDescent="0.2">
      <c r="A71" s="197">
        <v>3</v>
      </c>
      <c r="B71" s="197">
        <v>36</v>
      </c>
      <c r="C71" s="197">
        <v>3633</v>
      </c>
      <c r="D71" s="251" t="s">
        <v>239</v>
      </c>
      <c r="E71" s="283">
        <f>+F71+G71</f>
        <v>314</v>
      </c>
      <c r="F71" s="198"/>
      <c r="G71" s="278">
        <v>314</v>
      </c>
      <c r="H71" s="283"/>
      <c r="I71" s="198"/>
      <c r="J71" s="278"/>
      <c r="K71" s="283">
        <f>+L71+M71</f>
        <v>314</v>
      </c>
      <c r="L71" s="198">
        <f t="shared" si="26"/>
        <v>0</v>
      </c>
      <c r="M71" s="278">
        <f t="shared" si="26"/>
        <v>314</v>
      </c>
    </row>
    <row r="72" spans="1:13" s="110" customFormat="1" x14ac:dyDescent="0.2">
      <c r="A72" s="197">
        <v>3</v>
      </c>
      <c r="B72" s="197">
        <v>36</v>
      </c>
      <c r="C72" s="197">
        <v>3635</v>
      </c>
      <c r="D72" s="251" t="s">
        <v>442</v>
      </c>
      <c r="E72" s="272">
        <f t="shared" si="0"/>
        <v>95</v>
      </c>
      <c r="F72" s="198">
        <v>95</v>
      </c>
      <c r="G72" s="278"/>
      <c r="H72" s="283"/>
      <c r="I72" s="198"/>
      <c r="J72" s="278"/>
      <c r="K72" s="283"/>
      <c r="L72" s="198"/>
      <c r="M72" s="278"/>
    </row>
    <row r="73" spans="1:13" s="110" customFormat="1" x14ac:dyDescent="0.2">
      <c r="A73" s="197">
        <v>3</v>
      </c>
      <c r="B73" s="197">
        <v>36</v>
      </c>
      <c r="C73" s="197">
        <v>3636</v>
      </c>
      <c r="D73" s="251" t="s">
        <v>338</v>
      </c>
      <c r="E73" s="272">
        <f t="shared" si="0"/>
        <v>3600</v>
      </c>
      <c r="F73" s="198">
        <v>3600</v>
      </c>
      <c r="G73" s="278"/>
      <c r="H73" s="283"/>
      <c r="I73" s="198"/>
      <c r="J73" s="278"/>
      <c r="K73" s="283"/>
      <c r="L73" s="198"/>
      <c r="M73" s="278"/>
    </row>
    <row r="74" spans="1:13" s="110" customFormat="1" x14ac:dyDescent="0.2">
      <c r="A74" s="197">
        <v>3</v>
      </c>
      <c r="B74" s="197">
        <v>36</v>
      </c>
      <c r="C74" s="197">
        <v>3639</v>
      </c>
      <c r="D74" s="251" t="s">
        <v>240</v>
      </c>
      <c r="E74" s="283">
        <f t="shared" si="0"/>
        <v>67573</v>
      </c>
      <c r="F74" s="198">
        <v>42206</v>
      </c>
      <c r="G74" s="278">
        <v>25367</v>
      </c>
      <c r="H74" s="283">
        <f>+I74+J74</f>
        <v>154100</v>
      </c>
      <c r="I74" s="198">
        <v>154100</v>
      </c>
      <c r="J74" s="278"/>
      <c r="K74" s="283">
        <f t="shared" si="25"/>
        <v>221673</v>
      </c>
      <c r="L74" s="198">
        <f t="shared" si="26"/>
        <v>196306</v>
      </c>
      <c r="M74" s="278">
        <f t="shared" si="26"/>
        <v>25367</v>
      </c>
    </row>
    <row r="75" spans="1:13" s="110" customFormat="1" x14ac:dyDescent="0.2">
      <c r="A75" s="197">
        <v>3</v>
      </c>
      <c r="B75" s="197">
        <v>36</v>
      </c>
      <c r="C75" s="197">
        <v>3699</v>
      </c>
      <c r="D75" s="251" t="s">
        <v>241</v>
      </c>
      <c r="E75" s="283">
        <f t="shared" si="0"/>
        <v>2041</v>
      </c>
      <c r="F75" s="198"/>
      <c r="G75" s="278">
        <v>2041</v>
      </c>
      <c r="H75" s="283"/>
      <c r="I75" s="198"/>
      <c r="J75" s="278"/>
      <c r="K75" s="283">
        <f t="shared" si="25"/>
        <v>2041</v>
      </c>
      <c r="L75" s="198">
        <f t="shared" si="26"/>
        <v>0</v>
      </c>
      <c r="M75" s="278">
        <f t="shared" si="26"/>
        <v>2041</v>
      </c>
    </row>
    <row r="76" spans="1:13" s="110" customFormat="1" x14ac:dyDescent="0.2">
      <c r="A76" s="230" t="s">
        <v>242</v>
      </c>
      <c r="B76" s="199"/>
      <c r="C76" s="199"/>
      <c r="D76" s="254"/>
      <c r="E76" s="284">
        <f>SUM(E67:E75)</f>
        <v>226145</v>
      </c>
      <c r="F76" s="200">
        <f>SUM(F67:F75)</f>
        <v>174632</v>
      </c>
      <c r="G76" s="280">
        <f>SUM(G67:G75)</f>
        <v>51513</v>
      </c>
      <c r="H76" s="284">
        <f>+I76+J76</f>
        <v>405005</v>
      </c>
      <c r="I76" s="200">
        <f>SUM(I67:I74)</f>
        <v>405000</v>
      </c>
      <c r="J76" s="280">
        <f>SUM(J66:J75)</f>
        <v>5</v>
      </c>
      <c r="K76" s="284">
        <f>SUM(K67:K75)</f>
        <v>627455</v>
      </c>
      <c r="L76" s="200">
        <f>SUM(L67:L75)</f>
        <v>575937</v>
      </c>
      <c r="M76" s="280">
        <f>SUM(M67:M75)</f>
        <v>51518</v>
      </c>
    </row>
    <row r="77" spans="1:13" s="110" customFormat="1" x14ac:dyDescent="0.2">
      <c r="A77" s="232"/>
      <c r="B77" s="197"/>
      <c r="C77" s="197"/>
      <c r="D77" s="251"/>
      <c r="E77" s="283"/>
      <c r="F77" s="198"/>
      <c r="G77" s="278"/>
      <c r="H77" s="283"/>
      <c r="I77" s="198"/>
      <c r="J77" s="278"/>
      <c r="K77" s="283"/>
      <c r="L77" s="198"/>
      <c r="M77" s="278"/>
    </row>
    <row r="78" spans="1:13" s="110" customFormat="1" x14ac:dyDescent="0.2">
      <c r="A78" s="197">
        <v>3</v>
      </c>
      <c r="B78" s="197">
        <v>37</v>
      </c>
      <c r="C78" s="197">
        <v>3722</v>
      </c>
      <c r="D78" s="251" t="s">
        <v>243</v>
      </c>
      <c r="E78" s="283">
        <f>+F78+G78</f>
        <v>10</v>
      </c>
      <c r="F78" s="198"/>
      <c r="G78" s="278">
        <v>10</v>
      </c>
      <c r="H78" s="283"/>
      <c r="I78" s="198"/>
      <c r="J78" s="278"/>
      <c r="K78" s="283">
        <f>+L78+M78</f>
        <v>10</v>
      </c>
      <c r="L78" s="198">
        <f t="shared" ref="L78:M81" si="27">+F78+I78</f>
        <v>0</v>
      </c>
      <c r="M78" s="278">
        <f t="shared" si="27"/>
        <v>10</v>
      </c>
    </row>
    <row r="79" spans="1:13" s="110" customFormat="1" x14ac:dyDescent="0.2">
      <c r="A79" s="197">
        <v>3</v>
      </c>
      <c r="B79" s="197">
        <v>37</v>
      </c>
      <c r="C79" s="197">
        <v>3725</v>
      </c>
      <c r="D79" s="251" t="s">
        <v>244</v>
      </c>
      <c r="E79" s="283">
        <f>+F79+G79</f>
        <v>28000</v>
      </c>
      <c r="F79" s="198">
        <v>28000</v>
      </c>
      <c r="G79" s="278"/>
      <c r="H79" s="283"/>
      <c r="I79" s="198"/>
      <c r="J79" s="278"/>
      <c r="K79" s="283">
        <f>+L79+M79</f>
        <v>28000</v>
      </c>
      <c r="L79" s="198">
        <f t="shared" si="27"/>
        <v>28000</v>
      </c>
      <c r="M79" s="278">
        <f t="shared" si="27"/>
        <v>0</v>
      </c>
    </row>
    <row r="80" spans="1:13" s="110" customFormat="1" x14ac:dyDescent="0.2">
      <c r="A80" s="197">
        <v>3</v>
      </c>
      <c r="B80" s="197">
        <v>37</v>
      </c>
      <c r="C80" s="197">
        <v>3745</v>
      </c>
      <c r="D80" s="251" t="s">
        <v>245</v>
      </c>
      <c r="E80" s="283">
        <f>+F80+G80</f>
        <v>571</v>
      </c>
      <c r="F80" s="198">
        <v>161</v>
      </c>
      <c r="G80" s="278">
        <v>410</v>
      </c>
      <c r="H80" s="283"/>
      <c r="I80" s="198"/>
      <c r="J80" s="278"/>
      <c r="K80" s="283">
        <f>+L80+M80</f>
        <v>571</v>
      </c>
      <c r="L80" s="198">
        <f t="shared" si="27"/>
        <v>161</v>
      </c>
      <c r="M80" s="278">
        <f t="shared" si="27"/>
        <v>410</v>
      </c>
    </row>
    <row r="81" spans="1:13" s="110" customFormat="1" x14ac:dyDescent="0.2">
      <c r="A81" s="197">
        <v>3</v>
      </c>
      <c r="B81" s="197">
        <v>37</v>
      </c>
      <c r="C81" s="197">
        <v>3769</v>
      </c>
      <c r="D81" s="251" t="s">
        <v>246</v>
      </c>
      <c r="E81" s="283">
        <f>+F81+G81</f>
        <v>405</v>
      </c>
      <c r="F81" s="198">
        <v>405</v>
      </c>
      <c r="G81" s="278"/>
      <c r="H81" s="283"/>
      <c r="I81" s="198"/>
      <c r="J81" s="278"/>
      <c r="K81" s="283">
        <f>+L81+M81</f>
        <v>405</v>
      </c>
      <c r="L81" s="198">
        <f>+F81+I81</f>
        <v>405</v>
      </c>
      <c r="M81" s="278">
        <f t="shared" si="27"/>
        <v>0</v>
      </c>
    </row>
    <row r="82" spans="1:13" s="110" customFormat="1" x14ac:dyDescent="0.2">
      <c r="A82" s="230" t="s">
        <v>247</v>
      </c>
      <c r="B82" s="199"/>
      <c r="C82" s="199"/>
      <c r="D82" s="254"/>
      <c r="E82" s="284">
        <f>SUM(E78:E81)</f>
        <v>28986</v>
      </c>
      <c r="F82" s="200">
        <f>SUM(F78:F81)</f>
        <v>28566</v>
      </c>
      <c r="G82" s="280">
        <f>SUM(G78:G81)</f>
        <v>420</v>
      </c>
      <c r="H82" s="284"/>
      <c r="I82" s="200"/>
      <c r="J82" s="280"/>
      <c r="K82" s="284">
        <f>SUM(K78:K81)</f>
        <v>28986</v>
      </c>
      <c r="L82" s="200">
        <f>SUM(L78:L81)</f>
        <v>28566</v>
      </c>
      <c r="M82" s="280">
        <f>SUM(M78:M81)</f>
        <v>420</v>
      </c>
    </row>
    <row r="83" spans="1:13" s="110" customFormat="1" ht="13.5" thickBot="1" x14ac:dyDescent="0.25">
      <c r="A83" s="236"/>
      <c r="B83" s="111"/>
      <c r="C83" s="111"/>
      <c r="D83" s="256"/>
      <c r="E83" s="289"/>
      <c r="F83" s="240"/>
      <c r="G83" s="282"/>
      <c r="H83" s="289"/>
      <c r="I83" s="240"/>
      <c r="J83" s="282"/>
      <c r="K83" s="289"/>
      <c r="L83" s="240"/>
      <c r="M83" s="282"/>
    </row>
    <row r="84" spans="1:13" s="110" customFormat="1" ht="14.25" thickTop="1" thickBot="1" x14ac:dyDescent="0.25">
      <c r="A84" s="235" t="s">
        <v>248</v>
      </c>
      <c r="B84" s="203"/>
      <c r="C84" s="203"/>
      <c r="D84" s="258"/>
      <c r="E84" s="274">
        <f>+E44+E56+E61+E65+E76+E82</f>
        <v>481136</v>
      </c>
      <c r="F84" s="205">
        <f>+F44+F56+F61+F65+F76+F82</f>
        <v>395712</v>
      </c>
      <c r="G84" s="275">
        <f>+G44+G56+G61+G65+G76+G82</f>
        <v>85424</v>
      </c>
      <c r="H84" s="274">
        <f>+I84+J84</f>
        <v>405005</v>
      </c>
      <c r="I84" s="205">
        <f>I44+I56+I61+I65+I76+I82</f>
        <v>405000</v>
      </c>
      <c r="J84" s="275">
        <f>J44+J56+J61+J65+J76+J82</f>
        <v>5</v>
      </c>
      <c r="K84" s="274">
        <f>+K82+K76+K65+K61+K56+K44</f>
        <v>882446</v>
      </c>
      <c r="L84" s="205">
        <f>+L82+L76+L65+L61+L56+L44</f>
        <v>797017</v>
      </c>
      <c r="M84" s="275">
        <f>+M82+M76+M65+M61+M56+M44</f>
        <v>85429</v>
      </c>
    </row>
    <row r="85" spans="1:13" s="110" customFormat="1" ht="13.5" thickTop="1" x14ac:dyDescent="0.2">
      <c r="A85" s="267"/>
      <c r="B85" s="119"/>
      <c r="C85" s="119"/>
      <c r="D85" s="251"/>
      <c r="E85" s="272"/>
      <c r="F85" s="198"/>
      <c r="G85" s="278"/>
      <c r="H85" s="272"/>
      <c r="I85" s="198"/>
      <c r="J85" s="278"/>
      <c r="K85" s="272"/>
      <c r="L85" s="198"/>
      <c r="M85" s="278"/>
    </row>
    <row r="86" spans="1:13" s="110" customFormat="1" x14ac:dyDescent="0.2">
      <c r="A86" s="197">
        <v>4</v>
      </c>
      <c r="B86" s="197">
        <v>43</v>
      </c>
      <c r="C86" s="197">
        <v>4341</v>
      </c>
      <c r="D86" s="251" t="s">
        <v>249</v>
      </c>
      <c r="E86" s="283">
        <f t="shared" ref="E86" si="28">+F86+G86</f>
        <v>200</v>
      </c>
      <c r="F86" s="198">
        <v>200</v>
      </c>
      <c r="G86" s="278"/>
      <c r="H86" s="283"/>
      <c r="I86" s="198"/>
      <c r="J86" s="278"/>
      <c r="K86" s="283">
        <f t="shared" ref="K86" si="29">+L86+M86</f>
        <v>200</v>
      </c>
      <c r="L86" s="198">
        <f t="shared" ref="L86" si="30">+F86+I86</f>
        <v>200</v>
      </c>
      <c r="M86" s="278">
        <f t="shared" ref="M86" si="31">+G86+J86</f>
        <v>0</v>
      </c>
    </row>
    <row r="87" spans="1:13" s="110" customFormat="1" x14ac:dyDescent="0.2">
      <c r="A87" s="197">
        <v>4</v>
      </c>
      <c r="B87" s="197">
        <v>43</v>
      </c>
      <c r="C87" s="197">
        <v>4350</v>
      </c>
      <c r="D87" s="251" t="s">
        <v>250</v>
      </c>
      <c r="E87" s="283">
        <f t="shared" ref="E87:E92" si="32">+F87+G87</f>
        <v>50</v>
      </c>
      <c r="F87" s="198">
        <v>50</v>
      </c>
      <c r="G87" s="278"/>
      <c r="H87" s="283"/>
      <c r="I87" s="198"/>
      <c r="J87" s="278"/>
      <c r="K87" s="283">
        <f t="shared" ref="K87:K91" si="33">+L87+M87</f>
        <v>50</v>
      </c>
      <c r="L87" s="198">
        <f t="shared" ref="L87:M93" si="34">+F87+I87</f>
        <v>50</v>
      </c>
      <c r="M87" s="278">
        <f t="shared" si="34"/>
        <v>0</v>
      </c>
    </row>
    <row r="88" spans="1:13" s="110" customFormat="1" x14ac:dyDescent="0.2">
      <c r="A88" s="197">
        <v>4</v>
      </c>
      <c r="B88" s="197">
        <v>43</v>
      </c>
      <c r="C88" s="197">
        <v>4351</v>
      </c>
      <c r="D88" s="251" t="s">
        <v>251</v>
      </c>
      <c r="E88" s="283">
        <f t="shared" si="32"/>
        <v>19967</v>
      </c>
      <c r="F88" s="198"/>
      <c r="G88" s="278">
        <v>19967</v>
      </c>
      <c r="H88" s="283">
        <f>+I88+J88</f>
        <v>0</v>
      </c>
      <c r="I88" s="198"/>
      <c r="J88" s="278"/>
      <c r="K88" s="283">
        <f t="shared" si="33"/>
        <v>19967</v>
      </c>
      <c r="L88" s="198">
        <f t="shared" si="34"/>
        <v>0</v>
      </c>
      <c r="M88" s="278">
        <f t="shared" si="34"/>
        <v>19967</v>
      </c>
    </row>
    <row r="89" spans="1:13" s="110" customFormat="1" x14ac:dyDescent="0.2">
      <c r="A89" s="197">
        <v>4</v>
      </c>
      <c r="B89" s="197">
        <v>43</v>
      </c>
      <c r="C89" s="197">
        <v>4356</v>
      </c>
      <c r="D89" s="251" t="s">
        <v>252</v>
      </c>
      <c r="E89" s="283">
        <f t="shared" si="32"/>
        <v>1011</v>
      </c>
      <c r="F89" s="198"/>
      <c r="G89" s="278">
        <v>1011</v>
      </c>
      <c r="H89" s="283"/>
      <c r="I89" s="198"/>
      <c r="J89" s="278"/>
      <c r="K89" s="283">
        <f t="shared" si="33"/>
        <v>1011</v>
      </c>
      <c r="L89" s="198">
        <f t="shared" si="34"/>
        <v>0</v>
      </c>
      <c r="M89" s="278">
        <f t="shared" si="34"/>
        <v>1011</v>
      </c>
    </row>
    <row r="90" spans="1:13" s="110" customFormat="1" x14ac:dyDescent="0.2">
      <c r="A90" s="197">
        <v>4</v>
      </c>
      <c r="B90" s="197">
        <v>43</v>
      </c>
      <c r="C90" s="197">
        <v>4357</v>
      </c>
      <c r="D90" s="268" t="s">
        <v>253</v>
      </c>
      <c r="E90" s="283">
        <f t="shared" si="32"/>
        <v>10</v>
      </c>
      <c r="F90" s="198"/>
      <c r="G90" s="278">
        <v>10</v>
      </c>
      <c r="H90" s="283"/>
      <c r="I90" s="198"/>
      <c r="J90" s="278"/>
      <c r="K90" s="283">
        <f t="shared" si="33"/>
        <v>10</v>
      </c>
      <c r="L90" s="198">
        <f t="shared" si="34"/>
        <v>0</v>
      </c>
      <c r="M90" s="278">
        <f t="shared" si="34"/>
        <v>10</v>
      </c>
    </row>
    <row r="91" spans="1:13" s="110" customFormat="1" x14ac:dyDescent="0.2">
      <c r="A91" s="197">
        <v>4</v>
      </c>
      <c r="B91" s="197">
        <v>43</v>
      </c>
      <c r="C91" s="197">
        <v>4359</v>
      </c>
      <c r="D91" s="251" t="s">
        <v>254</v>
      </c>
      <c r="E91" s="283">
        <f t="shared" si="32"/>
        <v>5812</v>
      </c>
      <c r="F91" s="198"/>
      <c r="G91" s="278">
        <v>5812</v>
      </c>
      <c r="H91" s="283"/>
      <c r="I91" s="198"/>
      <c r="J91" s="278"/>
      <c r="K91" s="283">
        <f t="shared" si="33"/>
        <v>5812</v>
      </c>
      <c r="L91" s="198">
        <f t="shared" si="34"/>
        <v>0</v>
      </c>
      <c r="M91" s="278">
        <f>+G91+J91</f>
        <v>5812</v>
      </c>
    </row>
    <row r="92" spans="1:13" s="110" customFormat="1" x14ac:dyDescent="0.2">
      <c r="A92" s="197">
        <v>4</v>
      </c>
      <c r="B92" s="197">
        <v>43</v>
      </c>
      <c r="C92" s="197">
        <v>4374</v>
      </c>
      <c r="D92" s="251" t="s">
        <v>364</v>
      </c>
      <c r="E92" s="272">
        <f t="shared" si="32"/>
        <v>663</v>
      </c>
      <c r="F92" s="198">
        <v>663</v>
      </c>
      <c r="G92" s="278"/>
      <c r="H92" s="283"/>
      <c r="I92" s="198"/>
      <c r="J92" s="278"/>
      <c r="K92" s="283"/>
      <c r="L92" s="198"/>
      <c r="M92" s="278"/>
    </row>
    <row r="93" spans="1:13" s="110" customFormat="1" x14ac:dyDescent="0.2">
      <c r="A93" s="197">
        <v>4</v>
      </c>
      <c r="B93" s="197">
        <v>43</v>
      </c>
      <c r="C93" s="197">
        <v>4379</v>
      </c>
      <c r="D93" s="251" t="s">
        <v>255</v>
      </c>
      <c r="E93" s="283">
        <f>+F93+G93</f>
        <v>360</v>
      </c>
      <c r="F93" s="198"/>
      <c r="G93" s="278">
        <v>360</v>
      </c>
      <c r="H93" s="283"/>
      <c r="I93" s="198"/>
      <c r="J93" s="278"/>
      <c r="K93" s="283">
        <f>+L93+M93</f>
        <v>360</v>
      </c>
      <c r="L93" s="198">
        <f t="shared" si="34"/>
        <v>0</v>
      </c>
      <c r="M93" s="278">
        <f>+G93+J93</f>
        <v>360</v>
      </c>
    </row>
    <row r="94" spans="1:13" s="110" customFormat="1" x14ac:dyDescent="0.2">
      <c r="A94" s="230" t="s">
        <v>256</v>
      </c>
      <c r="B94" s="199"/>
      <c r="C94" s="199"/>
      <c r="D94" s="254"/>
      <c r="E94" s="284">
        <f t="shared" ref="E94:M94" si="35">SUM(E86:E93)</f>
        <v>28073</v>
      </c>
      <c r="F94" s="200">
        <f t="shared" si="35"/>
        <v>913</v>
      </c>
      <c r="G94" s="280">
        <f t="shared" si="35"/>
        <v>27160</v>
      </c>
      <c r="H94" s="284">
        <f t="shared" si="35"/>
        <v>0</v>
      </c>
      <c r="I94" s="200">
        <f t="shared" si="35"/>
        <v>0</v>
      </c>
      <c r="J94" s="280">
        <f t="shared" si="35"/>
        <v>0</v>
      </c>
      <c r="K94" s="284">
        <f t="shared" si="35"/>
        <v>27410</v>
      </c>
      <c r="L94" s="200">
        <f t="shared" si="35"/>
        <v>250</v>
      </c>
      <c r="M94" s="280">
        <f t="shared" si="35"/>
        <v>27160</v>
      </c>
    </row>
    <row r="95" spans="1:13" s="110" customFormat="1" ht="13.5" thickBot="1" x14ac:dyDescent="0.25">
      <c r="A95" s="236"/>
      <c r="B95" s="111"/>
      <c r="C95" s="111"/>
      <c r="D95" s="256"/>
      <c r="E95" s="289"/>
      <c r="F95" s="240"/>
      <c r="G95" s="282"/>
      <c r="H95" s="289"/>
      <c r="I95" s="240"/>
      <c r="J95" s="282"/>
      <c r="K95" s="289"/>
      <c r="L95" s="240"/>
      <c r="M95" s="282" t="s">
        <v>257</v>
      </c>
    </row>
    <row r="96" spans="1:13" s="110" customFormat="1" ht="14.25" thickTop="1" thickBot="1" x14ac:dyDescent="0.25">
      <c r="A96" s="235" t="s">
        <v>258</v>
      </c>
      <c r="B96" s="203"/>
      <c r="C96" s="203"/>
      <c r="D96" s="258"/>
      <c r="E96" s="274">
        <f>+E94</f>
        <v>28073</v>
      </c>
      <c r="F96" s="205">
        <f>+F94</f>
        <v>913</v>
      </c>
      <c r="G96" s="275">
        <f>+G94</f>
        <v>27160</v>
      </c>
      <c r="H96" s="274">
        <f>+I96+J96</f>
        <v>0</v>
      </c>
      <c r="I96" s="205">
        <f>I94</f>
        <v>0</v>
      </c>
      <c r="J96" s="275">
        <f>+J94</f>
        <v>0</v>
      </c>
      <c r="K96" s="274">
        <f>+K94</f>
        <v>27410</v>
      </c>
      <c r="L96" s="205">
        <f>+L94</f>
        <v>250</v>
      </c>
      <c r="M96" s="275">
        <f>+M94</f>
        <v>27160</v>
      </c>
    </row>
    <row r="97" spans="1:13" s="110" customFormat="1" ht="13.5" thickTop="1" x14ac:dyDescent="0.2">
      <c r="A97" s="267"/>
      <c r="B97" s="119"/>
      <c r="C97" s="119"/>
      <c r="D97" s="260"/>
      <c r="E97" s="272"/>
      <c r="F97" s="198"/>
      <c r="G97" s="278"/>
      <c r="H97" s="272"/>
      <c r="I97" s="198"/>
      <c r="J97" s="278"/>
      <c r="K97" s="272"/>
      <c r="L97" s="198"/>
      <c r="M97" s="278"/>
    </row>
    <row r="98" spans="1:13" s="110" customFormat="1" x14ac:dyDescent="0.2">
      <c r="A98" s="197">
        <v>5</v>
      </c>
      <c r="B98" s="197">
        <v>53</v>
      </c>
      <c r="C98" s="197">
        <v>5311</v>
      </c>
      <c r="D98" s="251" t="s">
        <v>259</v>
      </c>
      <c r="E98" s="283">
        <f>+F98+G98</f>
        <v>32784</v>
      </c>
      <c r="F98" s="198">
        <v>32682</v>
      </c>
      <c r="G98" s="278">
        <v>102</v>
      </c>
      <c r="H98" s="283">
        <f>+I98+J98</f>
        <v>100</v>
      </c>
      <c r="I98" s="198">
        <v>100</v>
      </c>
      <c r="J98" s="278"/>
      <c r="K98" s="283">
        <f>+L98+M98</f>
        <v>32884</v>
      </c>
      <c r="L98" s="198">
        <f>+F98+I98</f>
        <v>32782</v>
      </c>
      <c r="M98" s="278">
        <f>+G98+J98</f>
        <v>102</v>
      </c>
    </row>
    <row r="99" spans="1:13" s="110" customFormat="1" x14ac:dyDescent="0.2">
      <c r="A99" s="230" t="s">
        <v>260</v>
      </c>
      <c r="B99" s="199"/>
      <c r="C99" s="199"/>
      <c r="D99" s="254"/>
      <c r="E99" s="284">
        <f>SUM(E98)</f>
        <v>32784</v>
      </c>
      <c r="F99" s="200">
        <f>+F98</f>
        <v>32682</v>
      </c>
      <c r="G99" s="280">
        <f>+G98</f>
        <v>102</v>
      </c>
      <c r="H99" s="284">
        <f>+I99+J99</f>
        <v>100</v>
      </c>
      <c r="I99" s="200">
        <f>SUM(I98)</f>
        <v>100</v>
      </c>
      <c r="J99" s="280"/>
      <c r="K99" s="284">
        <f>SUM(K98)</f>
        <v>32884</v>
      </c>
      <c r="L99" s="200">
        <f>SUM(L98)</f>
        <v>32782</v>
      </c>
      <c r="M99" s="280">
        <f>SUM(M98)</f>
        <v>102</v>
      </c>
    </row>
    <row r="100" spans="1:13" s="110" customFormat="1" x14ac:dyDescent="0.2">
      <c r="A100" s="269"/>
      <c r="B100" s="224"/>
      <c r="C100" s="224"/>
      <c r="D100" s="253"/>
      <c r="E100" s="290"/>
      <c r="F100" s="201"/>
      <c r="G100" s="277"/>
      <c r="H100" s="290"/>
      <c r="I100" s="201"/>
      <c r="J100" s="277"/>
      <c r="K100" s="290"/>
      <c r="L100" s="201"/>
      <c r="M100" s="277"/>
    </row>
    <row r="101" spans="1:13" s="110" customFormat="1" x14ac:dyDescent="0.2">
      <c r="A101" s="197">
        <v>5</v>
      </c>
      <c r="B101" s="197">
        <v>55</v>
      </c>
      <c r="C101" s="197">
        <v>5512</v>
      </c>
      <c r="D101" s="251" t="s">
        <v>261</v>
      </c>
      <c r="E101" s="283">
        <f>+F101+G101</f>
        <v>157</v>
      </c>
      <c r="F101" s="198"/>
      <c r="G101" s="278">
        <v>157</v>
      </c>
      <c r="H101" s="283"/>
      <c r="I101" s="198"/>
      <c r="J101" s="278"/>
      <c r="K101" s="283">
        <f>+L101+M101</f>
        <v>157</v>
      </c>
      <c r="L101" s="198">
        <f t="shared" ref="L101" si="36">+F101+I101</f>
        <v>0</v>
      </c>
      <c r="M101" s="278">
        <f>+G101+J101</f>
        <v>157</v>
      </c>
    </row>
    <row r="102" spans="1:13" s="110" customFormat="1" x14ac:dyDescent="0.2">
      <c r="A102" s="230" t="s">
        <v>262</v>
      </c>
      <c r="B102" s="199"/>
      <c r="C102" s="199"/>
      <c r="D102" s="254"/>
      <c r="E102" s="284">
        <f>SUM(E101)</f>
        <v>157</v>
      </c>
      <c r="F102" s="200">
        <f>+F101</f>
        <v>0</v>
      </c>
      <c r="G102" s="280">
        <f>G101</f>
        <v>157</v>
      </c>
      <c r="H102" s="284"/>
      <c r="I102" s="200"/>
      <c r="J102" s="280"/>
      <c r="K102" s="284">
        <f>SUM(K101)</f>
        <v>157</v>
      </c>
      <c r="L102" s="200">
        <f>SUM(L101)</f>
        <v>0</v>
      </c>
      <c r="M102" s="285">
        <f>SUM(M101)</f>
        <v>157</v>
      </c>
    </row>
    <row r="103" spans="1:13" s="110" customFormat="1" ht="13.5" thickBot="1" x14ac:dyDescent="0.25">
      <c r="A103" s="265"/>
      <c r="B103" s="242"/>
      <c r="C103" s="242"/>
      <c r="D103" s="266"/>
      <c r="E103" s="287"/>
      <c r="F103" s="243"/>
      <c r="G103" s="288"/>
      <c r="H103" s="287"/>
      <c r="I103" s="243"/>
      <c r="J103" s="288"/>
      <c r="K103" s="287"/>
      <c r="L103" s="243"/>
      <c r="M103" s="288"/>
    </row>
    <row r="104" spans="1:13" s="110" customFormat="1" ht="14.25" thickTop="1" thickBot="1" x14ac:dyDescent="0.25">
      <c r="A104" s="235" t="s">
        <v>263</v>
      </c>
      <c r="B104" s="203"/>
      <c r="C104" s="203"/>
      <c r="D104" s="258"/>
      <c r="E104" s="274">
        <f>+E99+E102</f>
        <v>32941</v>
      </c>
      <c r="F104" s="205">
        <f>+F99+F102</f>
        <v>32682</v>
      </c>
      <c r="G104" s="275">
        <f>+G99+G102</f>
        <v>259</v>
      </c>
      <c r="H104" s="274">
        <f>+I104+J104</f>
        <v>100</v>
      </c>
      <c r="I104" s="205">
        <f>I99+I102</f>
        <v>100</v>
      </c>
      <c r="J104" s="275">
        <f>J99+J102</f>
        <v>0</v>
      </c>
      <c r="K104" s="274">
        <f>+K99+K102</f>
        <v>33041</v>
      </c>
      <c r="L104" s="205">
        <f>+L99+L102</f>
        <v>32782</v>
      </c>
      <c r="M104" s="275">
        <f>+M99+M102</f>
        <v>259</v>
      </c>
    </row>
    <row r="105" spans="1:13" s="110" customFormat="1" ht="13.5" thickTop="1" x14ac:dyDescent="0.2">
      <c r="A105" s="267"/>
      <c r="B105" s="119"/>
      <c r="C105" s="119"/>
      <c r="D105" s="260"/>
      <c r="E105" s="272"/>
      <c r="F105" s="198"/>
      <c r="G105" s="278"/>
      <c r="H105" s="272"/>
      <c r="I105" s="198"/>
      <c r="J105" s="278"/>
      <c r="K105" s="272"/>
      <c r="L105" s="198"/>
      <c r="M105" s="278"/>
    </row>
    <row r="106" spans="1:13" s="110" customFormat="1" x14ac:dyDescent="0.2">
      <c r="A106" s="197">
        <v>6</v>
      </c>
      <c r="B106" s="197">
        <v>61</v>
      </c>
      <c r="C106" s="197">
        <v>6171</v>
      </c>
      <c r="D106" s="251" t="s">
        <v>264</v>
      </c>
      <c r="E106" s="283">
        <f>+F106+G106</f>
        <v>56191</v>
      </c>
      <c r="F106" s="198">
        <v>15958</v>
      </c>
      <c r="G106" s="278">
        <v>40233</v>
      </c>
      <c r="H106" s="283">
        <f>+I106+J106</f>
        <v>0</v>
      </c>
      <c r="I106" s="198"/>
      <c r="J106" s="278"/>
      <c r="K106" s="283">
        <f>+L106+M106</f>
        <v>56191</v>
      </c>
      <c r="L106" s="198">
        <f>+F106+I106</f>
        <v>15958</v>
      </c>
      <c r="M106" s="278">
        <f>+G106+J106</f>
        <v>40233</v>
      </c>
    </row>
    <row r="107" spans="1:13" s="110" customFormat="1" x14ac:dyDescent="0.2">
      <c r="A107" s="230" t="s">
        <v>265</v>
      </c>
      <c r="B107" s="199"/>
      <c r="C107" s="199"/>
      <c r="D107" s="254"/>
      <c r="E107" s="284">
        <f>SUM(E106)</f>
        <v>56191</v>
      </c>
      <c r="F107" s="200">
        <f>+F106</f>
        <v>15958</v>
      </c>
      <c r="G107" s="280">
        <f>+G106</f>
        <v>40233</v>
      </c>
      <c r="H107" s="284">
        <f>+I107+J107</f>
        <v>0</v>
      </c>
      <c r="I107" s="200">
        <f>+I106</f>
        <v>0</v>
      </c>
      <c r="J107" s="280">
        <f>+J106</f>
        <v>0</v>
      </c>
      <c r="K107" s="284">
        <f>SUM(K106)</f>
        <v>56191</v>
      </c>
      <c r="L107" s="200">
        <f>SUM(L106)</f>
        <v>15958</v>
      </c>
      <c r="M107" s="280">
        <f>+M106</f>
        <v>40233</v>
      </c>
    </row>
    <row r="108" spans="1:13" s="110" customFormat="1" x14ac:dyDescent="0.2">
      <c r="A108" s="232"/>
      <c r="B108" s="197"/>
      <c r="C108" s="197"/>
      <c r="D108" s="251"/>
      <c r="E108" s="283"/>
      <c r="F108" s="198"/>
      <c r="G108" s="278"/>
      <c r="H108" s="297"/>
      <c r="I108" s="198"/>
      <c r="J108" s="278"/>
      <c r="K108" s="283"/>
      <c r="L108" s="198"/>
      <c r="M108" s="278"/>
    </row>
    <row r="109" spans="1:13" s="110" customFormat="1" x14ac:dyDescent="0.2">
      <c r="A109" s="197">
        <v>6</v>
      </c>
      <c r="B109" s="197">
        <v>62</v>
      </c>
      <c r="C109" s="197">
        <v>6211</v>
      </c>
      <c r="D109" s="251" t="s">
        <v>266</v>
      </c>
      <c r="E109" s="283">
        <f>+F109+G109</f>
        <v>30</v>
      </c>
      <c r="F109" s="198">
        <v>30</v>
      </c>
      <c r="G109" s="278"/>
      <c r="H109" s="283"/>
      <c r="I109" s="198"/>
      <c r="J109" s="278"/>
      <c r="K109" s="283">
        <f>+L109+M109</f>
        <v>30</v>
      </c>
      <c r="L109" s="198">
        <f>+F109+I109</f>
        <v>30</v>
      </c>
      <c r="M109" s="278">
        <f t="shared" ref="M109" si="37">+G109+J109</f>
        <v>0</v>
      </c>
    </row>
    <row r="110" spans="1:13" s="110" customFormat="1" x14ac:dyDescent="0.2">
      <c r="A110" s="230" t="s">
        <v>267</v>
      </c>
      <c r="B110" s="199"/>
      <c r="C110" s="199"/>
      <c r="D110" s="254"/>
      <c r="E110" s="284">
        <f>SUM(E109)</f>
        <v>30</v>
      </c>
      <c r="F110" s="200">
        <f>+F109</f>
        <v>30</v>
      </c>
      <c r="G110" s="280"/>
      <c r="H110" s="284"/>
      <c r="I110" s="200"/>
      <c r="J110" s="280"/>
      <c r="K110" s="284">
        <f>SUM(K109)</f>
        <v>30</v>
      </c>
      <c r="L110" s="200">
        <f>SUM(L109)</f>
        <v>30</v>
      </c>
      <c r="M110" s="280"/>
    </row>
    <row r="111" spans="1:13" s="110" customFormat="1" x14ac:dyDescent="0.2">
      <c r="A111" s="232"/>
      <c r="B111" s="197"/>
      <c r="C111" s="197"/>
      <c r="D111" s="251"/>
      <c r="E111" s="283"/>
      <c r="F111" s="198"/>
      <c r="G111" s="278"/>
      <c r="H111" s="283"/>
      <c r="I111" s="198"/>
      <c r="J111" s="278"/>
      <c r="K111" s="283"/>
      <c r="L111" s="198"/>
      <c r="M111" s="278"/>
    </row>
    <row r="112" spans="1:13" s="110" customFormat="1" x14ac:dyDescent="0.2">
      <c r="A112" s="197">
        <v>6</v>
      </c>
      <c r="B112" s="197">
        <v>63</v>
      </c>
      <c r="C112" s="197">
        <v>6310</v>
      </c>
      <c r="D112" s="251" t="s">
        <v>268</v>
      </c>
      <c r="E112" s="283">
        <f>+F112+G112</f>
        <v>157210</v>
      </c>
      <c r="F112" s="198">
        <v>156000</v>
      </c>
      <c r="G112" s="278">
        <v>1210</v>
      </c>
      <c r="H112" s="283"/>
      <c r="I112" s="198"/>
      <c r="J112" s="278"/>
      <c r="K112" s="283">
        <f>+L112+M112</f>
        <v>157210</v>
      </c>
      <c r="L112" s="198">
        <f>+F112+I112</f>
        <v>156000</v>
      </c>
      <c r="M112" s="278">
        <f>+G112+J112</f>
        <v>1210</v>
      </c>
    </row>
    <row r="113" spans="1:13" s="110" customFormat="1" x14ac:dyDescent="0.2">
      <c r="A113" s="230" t="s">
        <v>269</v>
      </c>
      <c r="B113" s="199"/>
      <c r="C113" s="199"/>
      <c r="D113" s="254"/>
      <c r="E113" s="284">
        <f>SUM(E112:E112)</f>
        <v>157210</v>
      </c>
      <c r="F113" s="200">
        <f>SUM(F112:F112)</f>
        <v>156000</v>
      </c>
      <c r="G113" s="280">
        <f>SUM(G112:G112)</f>
        <v>1210</v>
      </c>
      <c r="H113" s="284"/>
      <c r="I113" s="200"/>
      <c r="J113" s="280"/>
      <c r="K113" s="284">
        <f>SUM(K112:K112)</f>
        <v>157210</v>
      </c>
      <c r="L113" s="200">
        <f>SUM(L112:L112)</f>
        <v>156000</v>
      </c>
      <c r="M113" s="280">
        <f>SUM(M112:M112)</f>
        <v>1210</v>
      </c>
    </row>
    <row r="114" spans="1:13" s="110" customFormat="1" ht="13.5" thickBot="1" x14ac:dyDescent="0.25">
      <c r="A114" s="236"/>
      <c r="B114" s="111"/>
      <c r="C114" s="111"/>
      <c r="D114" s="256"/>
      <c r="E114" s="289"/>
      <c r="F114" s="240"/>
      <c r="G114" s="282"/>
      <c r="H114" s="289"/>
      <c r="I114" s="240"/>
      <c r="J114" s="282"/>
      <c r="K114" s="289"/>
      <c r="L114" s="240"/>
      <c r="M114" s="282"/>
    </row>
    <row r="115" spans="1:13" s="110" customFormat="1" ht="14.25" thickTop="1" thickBot="1" x14ac:dyDescent="0.25">
      <c r="A115" s="235" t="s">
        <v>270</v>
      </c>
      <c r="B115" s="203"/>
      <c r="C115" s="203"/>
      <c r="D115" s="258"/>
      <c r="E115" s="274">
        <f>E107+E110+E113</f>
        <v>213431</v>
      </c>
      <c r="F115" s="205">
        <f>F107+F110+F113</f>
        <v>171988</v>
      </c>
      <c r="G115" s="275">
        <f>G107+G110+G113</f>
        <v>41443</v>
      </c>
      <c r="H115" s="274">
        <f>+I115+J115</f>
        <v>0</v>
      </c>
      <c r="I115" s="205">
        <f>+I107</f>
        <v>0</v>
      </c>
      <c r="J115" s="275">
        <f>+J107</f>
        <v>0</v>
      </c>
      <c r="K115" s="274">
        <f>+K107+K110+K113</f>
        <v>213431</v>
      </c>
      <c r="L115" s="205">
        <f>+L107+L110+L113</f>
        <v>171988</v>
      </c>
      <c r="M115" s="275">
        <f>+M107+M110+M113</f>
        <v>41443</v>
      </c>
    </row>
    <row r="116" spans="1:13" s="110" customFormat="1" ht="14.25" thickTop="1" thickBot="1" x14ac:dyDescent="0.25">
      <c r="A116" s="114"/>
      <c r="B116" s="113"/>
      <c r="C116" s="113"/>
      <c r="D116" s="298"/>
      <c r="E116" s="281"/>
      <c r="F116" s="240"/>
      <c r="G116" s="282"/>
      <c r="H116" s="281"/>
      <c r="I116" s="240"/>
      <c r="J116" s="282"/>
      <c r="K116" s="291"/>
      <c r="L116" s="292"/>
      <c r="M116" s="293"/>
    </row>
    <row r="117" spans="1:13" s="110" customFormat="1" ht="17.25" customHeight="1" thickTop="1" thickBot="1" x14ac:dyDescent="0.3">
      <c r="A117" s="305" t="s">
        <v>393</v>
      </c>
      <c r="B117" s="299"/>
      <c r="C117" s="299"/>
      <c r="D117" s="300"/>
      <c r="E117" s="301">
        <f>+E115+E104+E96+E84+E38+E18+E9</f>
        <v>1020036</v>
      </c>
      <c r="F117" s="302">
        <f>+F115+F104+F96+F84+F38+F18+F9</f>
        <v>849173</v>
      </c>
      <c r="G117" s="303">
        <f>+G9+G18+G38+G84+G96+G104+G115</f>
        <v>170863</v>
      </c>
      <c r="H117" s="301">
        <f>+H115+H104+H96+H84+H38</f>
        <v>405105</v>
      </c>
      <c r="I117" s="302">
        <f>I9+I18+I38+I84+I96+I104+I115</f>
        <v>405100</v>
      </c>
      <c r="J117" s="303">
        <f>J9+J18+J38+J84+J96+J104+J115</f>
        <v>5</v>
      </c>
      <c r="K117" s="294">
        <f>+K9+K18+K38+K84+K96+K104+K115</f>
        <v>1420603</v>
      </c>
      <c r="L117" s="295">
        <f>+L9+L18+L38+L84+L96+L104+L115</f>
        <v>1249915</v>
      </c>
      <c r="M117" s="296">
        <f>+M9+M18+M38+M84+M96+M104+M115</f>
        <v>170688</v>
      </c>
    </row>
    <row r="118" spans="1:13" s="110" customFormat="1" ht="13.5" thickTop="1" x14ac:dyDescent="0.2">
      <c r="A118" s="107"/>
      <c r="B118" s="107"/>
      <c r="C118" s="107"/>
      <c r="D118" s="244"/>
      <c r="E118" s="245"/>
      <c r="F118" s="245"/>
      <c r="G118" s="245"/>
    </row>
  </sheetData>
  <mergeCells count="8">
    <mergeCell ref="B5:B6"/>
    <mergeCell ref="C5:C6"/>
    <mergeCell ref="D5:D6"/>
    <mergeCell ref="A1:J1"/>
    <mergeCell ref="A2:J2"/>
    <mergeCell ref="A5:A6"/>
    <mergeCell ref="H5:J5"/>
    <mergeCell ref="E5:G5"/>
  </mergeCells>
  <printOptions horizontalCentered="1"/>
  <pageMargins left="0.47244094488188981" right="0.51181102362204722" top="0.62992125984251968" bottom="0.59055118110236227" header="0.35433070866141736" footer="0.35433070866141736"/>
  <pageSetup paperSize="9" scale="79" fitToHeight="2" orientation="portrait" r:id="rId1"/>
  <headerFooter alignWithMargins="0">
    <oddHeader xml:space="preserve">&amp;R </oddHeader>
  </headerFooter>
  <rowBreaks count="1" manualBreakCount="1">
    <brk id="65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Zeros="0" zoomScaleNormal="100" zoomScaleSheetLayoutView="75" workbookViewId="0">
      <selection activeCell="A2" sqref="A2"/>
    </sheetView>
  </sheetViews>
  <sheetFormatPr defaultRowHeight="12.75" x14ac:dyDescent="0.2"/>
  <cols>
    <col min="1" max="1" width="6.5703125" style="306" customWidth="1"/>
    <col min="2" max="2" width="48.5703125" style="306" customWidth="1"/>
    <col min="3" max="3" width="12.28515625" style="306" customWidth="1"/>
    <col min="4" max="4" width="9.5703125" style="306" customWidth="1"/>
    <col min="5" max="5" width="10.140625" style="306" customWidth="1"/>
    <col min="6" max="6" width="11.28515625" style="306" customWidth="1"/>
    <col min="7" max="7" width="8.85546875" style="306" bestFit="1" customWidth="1"/>
    <col min="8" max="8" width="10.140625" style="306" customWidth="1"/>
    <col min="9" max="9" width="12.7109375" style="306" customWidth="1"/>
    <col min="10" max="10" width="9.85546875" style="306" bestFit="1" customWidth="1"/>
    <col min="11" max="11" width="10.28515625" style="306" customWidth="1"/>
    <col min="12" max="12" width="9" style="306" bestFit="1" customWidth="1"/>
    <col min="13" max="13" width="6.42578125" style="306" bestFit="1" customWidth="1"/>
    <col min="14" max="16384" width="9.140625" style="306"/>
  </cols>
  <sheetData>
    <row r="1" spans="1:13" x14ac:dyDescent="0.2">
      <c r="L1" s="307"/>
    </row>
    <row r="2" spans="1:13" x14ac:dyDescent="0.2">
      <c r="A2" s="308"/>
      <c r="L2" s="307"/>
    </row>
    <row r="3" spans="1:13" ht="18.75" x14ac:dyDescent="0.3">
      <c r="A3" s="482" t="s">
        <v>446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310"/>
    </row>
    <row r="4" spans="1:13" x14ac:dyDescent="0.2">
      <c r="A4" s="311"/>
      <c r="B4" s="309"/>
      <c r="C4" s="309"/>
      <c r="L4" s="307"/>
    </row>
    <row r="5" spans="1:13" ht="13.5" thickBot="1" x14ac:dyDescent="0.25">
      <c r="L5" s="307"/>
    </row>
    <row r="6" spans="1:13" x14ac:dyDescent="0.2">
      <c r="A6" s="504" t="s">
        <v>119</v>
      </c>
      <c r="B6" s="506" t="s">
        <v>120</v>
      </c>
      <c r="C6" s="507" t="s">
        <v>271</v>
      </c>
      <c r="D6" s="508"/>
      <c r="E6" s="509"/>
      <c r="F6" s="507" t="s">
        <v>272</v>
      </c>
      <c r="G6" s="508"/>
      <c r="H6" s="509"/>
      <c r="I6" s="507" t="s">
        <v>273</v>
      </c>
      <c r="J6" s="508"/>
      <c r="K6" s="509"/>
      <c r="L6" s="449" t="s">
        <v>274</v>
      </c>
    </row>
    <row r="7" spans="1:13" ht="26.25" thickBot="1" x14ac:dyDescent="0.25">
      <c r="A7" s="505"/>
      <c r="B7" s="490"/>
      <c r="C7" s="312" t="s">
        <v>111</v>
      </c>
      <c r="D7" s="313" t="s">
        <v>6</v>
      </c>
      <c r="E7" s="334" t="s">
        <v>7</v>
      </c>
      <c r="F7" s="312" t="s">
        <v>111</v>
      </c>
      <c r="G7" s="313" t="s">
        <v>6</v>
      </c>
      <c r="H7" s="334" t="s">
        <v>7</v>
      </c>
      <c r="I7" s="312" t="s">
        <v>111</v>
      </c>
      <c r="J7" s="313" t="s">
        <v>6</v>
      </c>
      <c r="K7" s="335" t="s">
        <v>7</v>
      </c>
      <c r="L7" s="449" t="s">
        <v>275</v>
      </c>
    </row>
    <row r="8" spans="1:13" x14ac:dyDescent="0.2">
      <c r="A8" s="314"/>
      <c r="B8" s="315"/>
      <c r="C8" s="316"/>
      <c r="D8" s="317"/>
      <c r="E8" s="317"/>
      <c r="F8" s="316"/>
      <c r="G8" s="317"/>
      <c r="H8" s="317"/>
      <c r="I8" s="316"/>
      <c r="J8" s="317"/>
      <c r="K8" s="318"/>
      <c r="L8" s="319"/>
    </row>
    <row r="9" spans="1:13" x14ac:dyDescent="0.2">
      <c r="A9" s="320" t="s">
        <v>124</v>
      </c>
      <c r="B9" s="321" t="s">
        <v>125</v>
      </c>
      <c r="C9" s="322">
        <f>+'B a K'!E13</f>
        <v>13228</v>
      </c>
      <c r="D9" s="323">
        <f>+'B a K'!F13</f>
        <v>12764</v>
      </c>
      <c r="E9" s="323">
        <f>+'B a K'!G13</f>
        <v>464</v>
      </c>
      <c r="F9" s="322">
        <f>+'B a K'!H13</f>
        <v>3100</v>
      </c>
      <c r="G9" s="323">
        <f>+'B a K'!I13</f>
        <v>2700</v>
      </c>
      <c r="H9" s="323">
        <f>+'B a K'!J13</f>
        <v>400</v>
      </c>
      <c r="I9" s="322">
        <f>+'B a K'!K13</f>
        <v>16328</v>
      </c>
      <c r="J9" s="323">
        <f>+'B a K'!L13</f>
        <v>15464</v>
      </c>
      <c r="K9" s="324">
        <f>+'B a K'!M13</f>
        <v>864</v>
      </c>
      <c r="L9" s="325">
        <f>I9*1000/$L$32</f>
        <v>43.021972086307429</v>
      </c>
      <c r="M9" s="326">
        <v>34</v>
      </c>
    </row>
    <row r="10" spans="1:13" x14ac:dyDescent="0.2">
      <c r="A10" s="320" t="s">
        <v>126</v>
      </c>
      <c r="B10" s="321" t="s">
        <v>127</v>
      </c>
      <c r="C10" s="322">
        <f>+'B a K'!E22</f>
        <v>47517</v>
      </c>
      <c r="D10" s="323">
        <f>+'B a K'!F22</f>
        <v>44732</v>
      </c>
      <c r="E10" s="323">
        <f>+'B a K'!G22</f>
        <v>2785</v>
      </c>
      <c r="F10" s="322">
        <f>+'B a K'!H22</f>
        <v>45760</v>
      </c>
      <c r="G10" s="323">
        <f>+'B a K'!I22</f>
        <v>45760</v>
      </c>
      <c r="H10" s="323">
        <f>+'B a K'!J22</f>
        <v>0</v>
      </c>
      <c r="I10" s="322">
        <f>+'B a K'!K22</f>
        <v>93277</v>
      </c>
      <c r="J10" s="323">
        <f>+'B a K'!L22</f>
        <v>90492</v>
      </c>
      <c r="K10" s="324">
        <f>+'B a K'!M22</f>
        <v>2785</v>
      </c>
      <c r="L10" s="325">
        <f>I10*1000/$L$32</f>
        <v>245.77171057658612</v>
      </c>
      <c r="M10" s="326">
        <v>209</v>
      </c>
    </row>
    <row r="11" spans="1:13" x14ac:dyDescent="0.2">
      <c r="A11" s="320" t="s">
        <v>128</v>
      </c>
      <c r="B11" s="321" t="s">
        <v>129</v>
      </c>
      <c r="C11" s="322">
        <f>+'B a K'!E33</f>
        <v>2977804</v>
      </c>
      <c r="D11" s="323">
        <f>+'B a K'!F33</f>
        <v>2724041</v>
      </c>
      <c r="E11" s="323">
        <f>+'B a K'!G33</f>
        <v>253763</v>
      </c>
      <c r="F11" s="322">
        <f>+'B a K'!H33</f>
        <v>1522071</v>
      </c>
      <c r="G11" s="323">
        <f>+'B a K'!I33</f>
        <v>1464106</v>
      </c>
      <c r="H11" s="323">
        <f>+'B a K'!J33</f>
        <v>57965</v>
      </c>
      <c r="I11" s="322">
        <f>+'B a K'!K33</f>
        <v>4499875</v>
      </c>
      <c r="J11" s="323">
        <f>+'B a K'!L33</f>
        <v>4188147</v>
      </c>
      <c r="K11" s="324">
        <f>+'B a K'!M33</f>
        <v>311728</v>
      </c>
      <c r="L11" s="325">
        <f>I11*1000/$L$32</f>
        <v>11856.534581202392</v>
      </c>
      <c r="M11" s="326">
        <v>8457</v>
      </c>
    </row>
    <row r="12" spans="1:13" x14ac:dyDescent="0.2">
      <c r="A12" s="320" t="s">
        <v>130</v>
      </c>
      <c r="B12" s="321" t="s">
        <v>131</v>
      </c>
      <c r="C12" s="322">
        <f>+'B a K'!E41</f>
        <v>11382</v>
      </c>
      <c r="D12" s="323">
        <f>+'B a K'!F41</f>
        <v>9000</v>
      </c>
      <c r="E12" s="323">
        <f>+'B a K'!G41</f>
        <v>2382</v>
      </c>
      <c r="F12" s="322">
        <f>+'B a K'!H41</f>
        <v>754135</v>
      </c>
      <c r="G12" s="323">
        <f>+'B a K'!I41</f>
        <v>752781</v>
      </c>
      <c r="H12" s="323">
        <f>+'B a K'!J41</f>
        <v>1354</v>
      </c>
      <c r="I12" s="322">
        <f>+'B a K'!K41</f>
        <v>765517</v>
      </c>
      <c r="J12" s="323">
        <f>+'B a K'!L41</f>
        <v>761781</v>
      </c>
      <c r="K12" s="324">
        <f>+'B a K'!M41</f>
        <v>3736</v>
      </c>
      <c r="L12" s="325">
        <f>I12*1000/$L$32</f>
        <v>2017.0290914743878</v>
      </c>
      <c r="M12" s="326">
        <v>2086</v>
      </c>
    </row>
    <row r="13" spans="1:13" x14ac:dyDescent="0.2">
      <c r="A13" s="328">
        <v>24</v>
      </c>
      <c r="B13" s="321" t="s">
        <v>421</v>
      </c>
      <c r="C13" s="322">
        <f>'B a K'!E44</f>
        <v>10</v>
      </c>
      <c r="D13" s="323">
        <f>'B a K'!F44</f>
        <v>0</v>
      </c>
      <c r="E13" s="323">
        <f>'B a K'!G44</f>
        <v>10</v>
      </c>
      <c r="F13" s="322"/>
      <c r="G13" s="323"/>
      <c r="H13" s="323"/>
      <c r="I13" s="322">
        <f>'B a K'!K44</f>
        <v>10</v>
      </c>
      <c r="J13" s="323">
        <f>'B a K'!L44</f>
        <v>0</v>
      </c>
      <c r="K13" s="324">
        <f>'B a K'!M44</f>
        <v>10</v>
      </c>
      <c r="L13" s="325"/>
      <c r="M13" s="326"/>
    </row>
    <row r="14" spans="1:13" x14ac:dyDescent="0.2">
      <c r="A14" s="320" t="s">
        <v>132</v>
      </c>
      <c r="B14" s="321" t="s">
        <v>133</v>
      </c>
      <c r="C14" s="322">
        <f>+'B a K'!E58+'B a K'!E63</f>
        <v>540464</v>
      </c>
      <c r="D14" s="323">
        <f>+'B a K'!F58+'B a K'!F63</f>
        <v>82442</v>
      </c>
      <c r="E14" s="323">
        <f>+'B a K'!G58+'B a K'!G63</f>
        <v>458022</v>
      </c>
      <c r="F14" s="322">
        <f>+'B a K'!H58+'B a K'!H63</f>
        <v>399543</v>
      </c>
      <c r="G14" s="323">
        <f>+'B a K'!I58+'B a K'!I63</f>
        <v>154092</v>
      </c>
      <c r="H14" s="323">
        <f>+'B a K'!J58+'B a K'!J63</f>
        <v>245451</v>
      </c>
      <c r="I14" s="322">
        <f>+'B a K'!K58+'B a K'!K63</f>
        <v>940007</v>
      </c>
      <c r="J14" s="323">
        <f>+'B a K'!L58+'B a K'!L63</f>
        <v>236534</v>
      </c>
      <c r="K14" s="324">
        <f>+'B a K'!M58+'B a K'!M63</f>
        <v>703473</v>
      </c>
      <c r="L14" s="325">
        <f t="shared" ref="L14:L29" si="0">I14*1000/$L$32</f>
        <v>2476.785577837677</v>
      </c>
      <c r="M14" s="326">
        <v>2048</v>
      </c>
    </row>
    <row r="15" spans="1:13" x14ac:dyDescent="0.2">
      <c r="A15" s="320" t="s">
        <v>134</v>
      </c>
      <c r="B15" s="321" t="s">
        <v>135</v>
      </c>
      <c r="C15" s="322">
        <f>+'B a K'!E83</f>
        <v>1245469</v>
      </c>
      <c r="D15" s="323">
        <f>+'B a K'!F83</f>
        <v>1171123</v>
      </c>
      <c r="E15" s="323">
        <f>+'B a K'!G83</f>
        <v>74346</v>
      </c>
      <c r="F15" s="322">
        <f>+'B a K'!H83</f>
        <v>350677</v>
      </c>
      <c r="G15" s="323">
        <f>+'B a K'!I83</f>
        <v>335185</v>
      </c>
      <c r="H15" s="323">
        <f>+'B a K'!J83</f>
        <v>15492</v>
      </c>
      <c r="I15" s="322">
        <f>+'B a K'!K83</f>
        <v>1596146</v>
      </c>
      <c r="J15" s="323">
        <f>+'B a K'!L83</f>
        <v>1506308</v>
      </c>
      <c r="K15" s="324">
        <f>+'B a K'!M83</f>
        <v>89838</v>
      </c>
      <c r="L15" s="325">
        <f t="shared" si="0"/>
        <v>4205.6190995634042</v>
      </c>
      <c r="M15" s="326">
        <v>3025</v>
      </c>
    </row>
    <row r="16" spans="1:13" x14ac:dyDescent="0.2">
      <c r="A16" s="320" t="s">
        <v>136</v>
      </c>
      <c r="B16" s="321" t="s">
        <v>137</v>
      </c>
      <c r="C16" s="322">
        <f>+'B a K'!E89</f>
        <v>359711</v>
      </c>
      <c r="D16" s="323">
        <f>+'B a K'!F89</f>
        <v>312012</v>
      </c>
      <c r="E16" s="323">
        <f>+'B a K'!G89</f>
        <v>47699</v>
      </c>
      <c r="F16" s="322">
        <f>+'B a K'!H89</f>
        <v>280641</v>
      </c>
      <c r="G16" s="323">
        <f>+'B a K'!I89</f>
        <v>212765</v>
      </c>
      <c r="H16" s="323">
        <f>+'B a K'!J89</f>
        <v>67876</v>
      </c>
      <c r="I16" s="322">
        <f>+'B a K'!K89</f>
        <v>640352</v>
      </c>
      <c r="J16" s="323">
        <f>+'B a K'!L89</f>
        <v>524777</v>
      </c>
      <c r="K16" s="324">
        <f>+'B a K'!M89</f>
        <v>115575</v>
      </c>
      <c r="L16" s="325">
        <f t="shared" si="0"/>
        <v>1687.2370081706968</v>
      </c>
      <c r="M16" s="326">
        <v>1289</v>
      </c>
    </row>
    <row r="17" spans="1:13" x14ac:dyDescent="0.2">
      <c r="A17" s="320" t="s">
        <v>138</v>
      </c>
      <c r="B17" s="321" t="s">
        <v>139</v>
      </c>
      <c r="C17" s="322">
        <f>+'B a K'!E100</f>
        <v>165554</v>
      </c>
      <c r="D17" s="323">
        <f>+'B a K'!F100</f>
        <v>160092</v>
      </c>
      <c r="E17" s="327">
        <f>+'B a K'!G100</f>
        <v>5462</v>
      </c>
      <c r="F17" s="322">
        <f>+'B a K'!H100</f>
        <v>124880</v>
      </c>
      <c r="G17" s="323">
        <f>+'B a K'!I100</f>
        <v>109880</v>
      </c>
      <c r="H17" s="323">
        <f>+'B a K'!J100</f>
        <v>15000</v>
      </c>
      <c r="I17" s="322">
        <f>+'B a K'!K100</f>
        <v>290434</v>
      </c>
      <c r="J17" s="323">
        <f>+'B a K'!L100</f>
        <v>269972</v>
      </c>
      <c r="K17" s="324">
        <f>+'B a K'!M100</f>
        <v>20462</v>
      </c>
      <c r="L17" s="325">
        <f t="shared" si="0"/>
        <v>765.25253802759755</v>
      </c>
      <c r="M17" s="326">
        <v>601</v>
      </c>
    </row>
    <row r="18" spans="1:13" x14ac:dyDescent="0.2">
      <c r="A18" s="320" t="s">
        <v>140</v>
      </c>
      <c r="B18" s="321" t="s">
        <v>276</v>
      </c>
      <c r="C18" s="322">
        <f>+'B a K'!E112</f>
        <v>820633</v>
      </c>
      <c r="D18" s="323">
        <f>+'B a K'!F112</f>
        <v>731861</v>
      </c>
      <c r="E18" s="327">
        <f>+'B a K'!G112</f>
        <v>88772</v>
      </c>
      <c r="F18" s="322">
        <f>+'B a K'!H112</f>
        <v>2013673</v>
      </c>
      <c r="G18" s="323">
        <f>+'B a K'!I112</f>
        <v>1213529</v>
      </c>
      <c r="H18" s="323">
        <f>+'B a K'!J112</f>
        <v>800144</v>
      </c>
      <c r="I18" s="322">
        <f>+'B a K'!K112</f>
        <v>2834306</v>
      </c>
      <c r="J18" s="323">
        <f>+'B a K'!L112</f>
        <v>1945390</v>
      </c>
      <c r="K18" s="324">
        <f>+'B a K'!M112</f>
        <v>888916</v>
      </c>
      <c r="L18" s="325">
        <f t="shared" si="0"/>
        <v>7467.9956893712433</v>
      </c>
      <c r="M18" s="326">
        <v>6851</v>
      </c>
    </row>
    <row r="19" spans="1:13" x14ac:dyDescent="0.2">
      <c r="A19" s="320" t="s">
        <v>142</v>
      </c>
      <c r="B19" s="321" t="s">
        <v>143</v>
      </c>
      <c r="C19" s="322">
        <f>+'B a K'!E128</f>
        <v>671305</v>
      </c>
      <c r="D19" s="323">
        <f>+'B a K'!F128</f>
        <v>467898</v>
      </c>
      <c r="E19" s="327">
        <f>+'B a K'!G128</f>
        <v>203407</v>
      </c>
      <c r="F19" s="322">
        <f>+'B a K'!H128</f>
        <v>108736</v>
      </c>
      <c r="G19" s="323">
        <f>+'B a K'!I128</f>
        <v>77736</v>
      </c>
      <c r="H19" s="323">
        <f>+'B a K'!J128</f>
        <v>31000</v>
      </c>
      <c r="I19" s="322">
        <f>+'B a K'!K128</f>
        <v>780041</v>
      </c>
      <c r="J19" s="323">
        <f>+'B a K'!L128</f>
        <v>545634</v>
      </c>
      <c r="K19" s="324">
        <f>+'B a K'!M128</f>
        <v>234407</v>
      </c>
      <c r="L19" s="325">
        <f t="shared" si="0"/>
        <v>2055.2977785506696</v>
      </c>
      <c r="M19" s="326">
        <v>1779</v>
      </c>
    </row>
    <row r="20" spans="1:13" x14ac:dyDescent="0.2">
      <c r="A20" s="320" t="s">
        <v>277</v>
      </c>
      <c r="B20" s="321" t="s">
        <v>278</v>
      </c>
      <c r="C20" s="322">
        <f>+'B a K'!E130</f>
        <v>67650</v>
      </c>
      <c r="D20" s="323">
        <f>+'B a K'!F130</f>
        <v>67650</v>
      </c>
      <c r="E20" s="327">
        <f>+'B a K'!G130</f>
        <v>0</v>
      </c>
      <c r="F20" s="322">
        <f>+'B a K'!H130</f>
        <v>0</v>
      </c>
      <c r="G20" s="323">
        <f>+'B a K'!I130</f>
        <v>0</v>
      </c>
      <c r="H20" s="324">
        <f>+'B a K'!J130</f>
        <v>0</v>
      </c>
      <c r="I20" s="322">
        <f>+'B a K'!K130</f>
        <v>67650</v>
      </c>
      <c r="J20" s="323">
        <f>+'B a K'!L130</f>
        <v>67650</v>
      </c>
      <c r="K20" s="324">
        <f>+'B a K'!M130</f>
        <v>0</v>
      </c>
      <c r="L20" s="325">
        <f t="shared" si="0"/>
        <v>178.24818787596141</v>
      </c>
      <c r="M20" s="326">
        <v>138</v>
      </c>
    </row>
    <row r="21" spans="1:13" x14ac:dyDescent="0.2">
      <c r="A21" s="328">
        <v>39</v>
      </c>
      <c r="B21" s="321" t="s">
        <v>279</v>
      </c>
      <c r="C21" s="322">
        <f>+'B a K'!E134</f>
        <v>47056</v>
      </c>
      <c r="D21" s="323">
        <f>+'B a K'!F134</f>
        <v>46624</v>
      </c>
      <c r="E21" s="327">
        <f>+'B a K'!G134</f>
        <v>432</v>
      </c>
      <c r="F21" s="322">
        <f>+'B a K'!H134</f>
        <v>0</v>
      </c>
      <c r="G21" s="323">
        <f>+'B a K'!I134</f>
        <v>0</v>
      </c>
      <c r="H21" s="324">
        <f>+'B a K'!J134</f>
        <v>0</v>
      </c>
      <c r="I21" s="322">
        <f>+'B a K'!K134</f>
        <v>47056</v>
      </c>
      <c r="J21" s="323">
        <f>+'B a K'!L134</f>
        <v>46624</v>
      </c>
      <c r="K21" s="324">
        <f>+'B a K'!M134</f>
        <v>432</v>
      </c>
      <c r="L21" s="325">
        <f t="shared" si="0"/>
        <v>123.98590877592372</v>
      </c>
      <c r="M21" s="326">
        <v>26</v>
      </c>
    </row>
    <row r="22" spans="1:13" x14ac:dyDescent="0.2">
      <c r="A22" s="320" t="s">
        <v>144</v>
      </c>
      <c r="B22" s="150" t="s">
        <v>437</v>
      </c>
      <c r="C22" s="322">
        <f>+'B a K'!E158</f>
        <v>669276</v>
      </c>
      <c r="D22" s="323">
        <f>+'B a K'!F158</f>
        <v>539036</v>
      </c>
      <c r="E22" s="327">
        <f>+'B a K'!G158</f>
        <v>130240</v>
      </c>
      <c r="F22" s="322">
        <f>+'B a K'!H158</f>
        <v>241017</v>
      </c>
      <c r="G22" s="323">
        <f>+'B a K'!I158</f>
        <v>239505</v>
      </c>
      <c r="H22" s="323">
        <f>+'B a K'!J158</f>
        <v>1512</v>
      </c>
      <c r="I22" s="322">
        <f>+'B a K'!K158</f>
        <v>910293</v>
      </c>
      <c r="J22" s="323">
        <f>+'B a K'!L158</f>
        <v>778541</v>
      </c>
      <c r="K22" s="324">
        <f>+'B a K'!M158</f>
        <v>131752</v>
      </c>
      <c r="L22" s="325">
        <f t="shared" si="0"/>
        <v>2398.4933878222105</v>
      </c>
      <c r="M22" s="326">
        <v>1592</v>
      </c>
    </row>
    <row r="23" spans="1:13" x14ac:dyDescent="0.2">
      <c r="A23" s="320" t="s">
        <v>280</v>
      </c>
      <c r="B23" s="321" t="s">
        <v>281</v>
      </c>
      <c r="C23" s="322">
        <f>+'B a K'!E168</f>
        <v>4844</v>
      </c>
      <c r="D23" s="323">
        <f>+'B a K'!F168</f>
        <v>3300</v>
      </c>
      <c r="E23" s="327">
        <f>+'B a K'!G168</f>
        <v>1544</v>
      </c>
      <c r="F23" s="322">
        <f>+'B a K'!H168</f>
        <v>0</v>
      </c>
      <c r="G23" s="323">
        <f>+'B a K'!I168</f>
        <v>0</v>
      </c>
      <c r="H23" s="323">
        <f>+'B a K'!J168</f>
        <v>0</v>
      </c>
      <c r="I23" s="322">
        <f>+'B a K'!K168</f>
        <v>4844</v>
      </c>
      <c r="J23" s="323">
        <f>+'B a K'!L168</f>
        <v>3300</v>
      </c>
      <c r="K23" s="324">
        <f>+'B a K'!M168</f>
        <v>1544</v>
      </c>
      <c r="L23" s="325">
        <f t="shared" si="0"/>
        <v>12.763255315168617</v>
      </c>
      <c r="M23" s="326">
        <v>12</v>
      </c>
    </row>
    <row r="24" spans="1:13" x14ac:dyDescent="0.2">
      <c r="A24" s="320" t="s">
        <v>146</v>
      </c>
      <c r="B24" s="321" t="s">
        <v>147</v>
      </c>
      <c r="C24" s="322">
        <f>+'B a K'!E172</f>
        <v>487091</v>
      </c>
      <c r="D24" s="323">
        <f>+'B a K'!F172</f>
        <v>486821</v>
      </c>
      <c r="E24" s="327">
        <f>+'B a K'!G172</f>
        <v>270</v>
      </c>
      <c r="F24" s="322">
        <f>+'B a K'!H172</f>
        <v>9600</v>
      </c>
      <c r="G24" s="323">
        <f>+'B a K'!I172</f>
        <v>8800</v>
      </c>
      <c r="H24" s="323">
        <f>+'B a K'!J172</f>
        <v>800</v>
      </c>
      <c r="I24" s="322">
        <f>+'B a K'!K172</f>
        <v>496691</v>
      </c>
      <c r="J24" s="323">
        <f>+'B a K'!L172</f>
        <v>495621</v>
      </c>
      <c r="K24" s="324">
        <f>+'B a K'!M172</f>
        <v>1070</v>
      </c>
      <c r="L24" s="325">
        <f t="shared" si="0"/>
        <v>1308.7105792209777</v>
      </c>
      <c r="M24" s="326">
        <v>1105</v>
      </c>
    </row>
    <row r="25" spans="1:13" x14ac:dyDescent="0.2">
      <c r="A25" s="320" t="s">
        <v>282</v>
      </c>
      <c r="B25" s="321" t="s">
        <v>148</v>
      </c>
      <c r="C25" s="322">
        <f>+'B a K'!E177</f>
        <v>14526</v>
      </c>
      <c r="D25" s="323">
        <f>+'B a K'!F177</f>
        <v>5000</v>
      </c>
      <c r="E25" s="327">
        <f>+'B a K'!G177</f>
        <v>9526</v>
      </c>
      <c r="F25" s="322">
        <f>+'B a K'!H177</f>
        <v>52310</v>
      </c>
      <c r="G25" s="323">
        <f>+'B a K'!I177</f>
        <v>41619</v>
      </c>
      <c r="H25" s="323">
        <f>+'B a K'!J177</f>
        <v>10691</v>
      </c>
      <c r="I25" s="322">
        <f>+'B a K'!K177</f>
        <v>66836</v>
      </c>
      <c r="J25" s="323">
        <f>+'B a K'!L177</f>
        <v>46619</v>
      </c>
      <c r="K25" s="324">
        <f>+'B a K'!M177</f>
        <v>20217</v>
      </c>
      <c r="L25" s="325">
        <f t="shared" si="0"/>
        <v>176.10341293241325</v>
      </c>
      <c r="M25" s="326">
        <v>90</v>
      </c>
    </row>
    <row r="26" spans="1:13" x14ac:dyDescent="0.2">
      <c r="A26" s="320" t="s">
        <v>149</v>
      </c>
      <c r="B26" s="321" t="s">
        <v>150</v>
      </c>
      <c r="C26" s="322">
        <f>+'B a K'!E183</f>
        <v>1973739</v>
      </c>
      <c r="D26" s="323">
        <f>+'B a K'!F183</f>
        <v>1145154</v>
      </c>
      <c r="E26" s="327">
        <f>+'B a K'!G183</f>
        <v>828585</v>
      </c>
      <c r="F26" s="322">
        <f>+'B a K'!H183</f>
        <v>185699</v>
      </c>
      <c r="G26" s="323">
        <f>+'B a K'!I183</f>
        <v>136979</v>
      </c>
      <c r="H26" s="323">
        <f>+'B a K'!J183</f>
        <v>48720</v>
      </c>
      <c r="I26" s="322">
        <f>+'B a K'!K183</f>
        <v>2159438</v>
      </c>
      <c r="J26" s="323">
        <f>+'B a K'!L183</f>
        <v>1282133</v>
      </c>
      <c r="K26" s="324">
        <f>+'B a K'!M183</f>
        <v>877305</v>
      </c>
      <c r="L26" s="325">
        <f t="shared" si="0"/>
        <v>5689.8138999333378</v>
      </c>
      <c r="M26" s="326">
        <v>4743</v>
      </c>
    </row>
    <row r="27" spans="1:13" x14ac:dyDescent="0.2">
      <c r="A27" s="320" t="s">
        <v>151</v>
      </c>
      <c r="B27" s="321" t="s">
        <v>152</v>
      </c>
      <c r="C27" s="322">
        <f>+'B a K'!E187</f>
        <v>19340</v>
      </c>
      <c r="D27" s="323">
        <f>+'B a K'!F187</f>
        <v>19185</v>
      </c>
      <c r="E27" s="327">
        <f>+'B a K'!G187</f>
        <v>155</v>
      </c>
      <c r="F27" s="322">
        <f>+'B a K'!H187</f>
        <v>2000</v>
      </c>
      <c r="G27" s="323">
        <f>+'B a K'!I187</f>
        <v>2000</v>
      </c>
      <c r="H27" s="323">
        <f>+'B a K'!J187</f>
        <v>0</v>
      </c>
      <c r="I27" s="322">
        <f>+'B a K'!K187</f>
        <v>21340</v>
      </c>
      <c r="J27" s="323">
        <f>+'B a K'!L187</f>
        <v>21185</v>
      </c>
      <c r="K27" s="324">
        <f>+'B a K'!M187</f>
        <v>155</v>
      </c>
      <c r="L27" s="325">
        <f t="shared" si="0"/>
        <v>56.227883655181316</v>
      </c>
      <c r="M27" s="326">
        <v>53</v>
      </c>
    </row>
    <row r="28" spans="1:13" x14ac:dyDescent="0.2">
      <c r="A28" s="320" t="s">
        <v>153</v>
      </c>
      <c r="B28" s="321" t="s">
        <v>283</v>
      </c>
      <c r="C28" s="322">
        <f>+'B a K'!E193</f>
        <v>369567</v>
      </c>
      <c r="D28" s="323">
        <f>+'B a K'!F193</f>
        <v>2123472</v>
      </c>
      <c r="E28" s="327">
        <f>+'B a K'!G193</f>
        <v>64648</v>
      </c>
      <c r="F28" s="322">
        <f>+'B a K'!H193</f>
        <v>0</v>
      </c>
      <c r="G28" s="323">
        <f>+'B a K'!I193</f>
        <v>0</v>
      </c>
      <c r="H28" s="323">
        <f>+'B a K'!J193</f>
        <v>0</v>
      </c>
      <c r="I28" s="322">
        <f>+'B a K'!K193</f>
        <v>369567</v>
      </c>
      <c r="J28" s="323">
        <f>+'B a K'!L193</f>
        <v>2123472</v>
      </c>
      <c r="K28" s="324">
        <f>+'B a K'!M193</f>
        <v>64648</v>
      </c>
      <c r="L28" s="325">
        <f t="shared" si="0"/>
        <v>973.75680781604467</v>
      </c>
      <c r="M28" s="326">
        <v>1657</v>
      </c>
    </row>
    <row r="29" spans="1:13" ht="13.5" thickBot="1" x14ac:dyDescent="0.25">
      <c r="A29" s="336" t="s">
        <v>284</v>
      </c>
      <c r="B29" s="337" t="s">
        <v>285</v>
      </c>
      <c r="C29" s="338">
        <f>+'B a K'!E196</f>
        <v>339800</v>
      </c>
      <c r="D29" s="339">
        <f>+'B a K'!F196</f>
        <v>254159</v>
      </c>
      <c r="E29" s="340">
        <f>+'B a K'!G196</f>
        <v>85641</v>
      </c>
      <c r="F29" s="338">
        <f>+'B a K'!H196</f>
        <v>11402</v>
      </c>
      <c r="G29" s="339">
        <f>+'B a K'!I196</f>
        <v>0</v>
      </c>
      <c r="H29" s="339">
        <f>+'B a K'!J196</f>
        <v>11402</v>
      </c>
      <c r="I29" s="338">
        <f>+'B a K'!K196</f>
        <v>351202</v>
      </c>
      <c r="J29" s="339">
        <f>+'B a K'!L196</f>
        <v>254159</v>
      </c>
      <c r="K29" s="341">
        <f>+'B a K'!M196</f>
        <v>97043</v>
      </c>
      <c r="L29" s="325">
        <f t="shared" si="0"/>
        <v>925.36762865356093</v>
      </c>
      <c r="M29" s="326">
        <v>445</v>
      </c>
    </row>
    <row r="30" spans="1:13" ht="13.5" thickBot="1" x14ac:dyDescent="0.25">
      <c r="A30" s="342"/>
      <c r="B30" s="343" t="s">
        <v>118</v>
      </c>
      <c r="C30" s="344">
        <f>SUM(C9:C29)</f>
        <v>10845966</v>
      </c>
      <c r="D30" s="345">
        <f>SUM(D9:D29)</f>
        <v>10406366</v>
      </c>
      <c r="E30" s="345">
        <f>SUM(E9:E29)</f>
        <v>2258153</v>
      </c>
      <c r="F30" s="344">
        <f>SUM(F9:F29)</f>
        <v>6105244</v>
      </c>
      <c r="G30" s="345">
        <f>SUM(G8:G29)</f>
        <v>4797437</v>
      </c>
      <c r="H30" s="345">
        <f t="shared" ref="H30:L30" si="1">SUM(H9:H29)</f>
        <v>1307807</v>
      </c>
      <c r="I30" s="344">
        <f t="shared" si="1"/>
        <v>16951210</v>
      </c>
      <c r="J30" s="345">
        <f t="shared" si="1"/>
        <v>15203803</v>
      </c>
      <c r="K30" s="346">
        <f t="shared" si="1"/>
        <v>3565960</v>
      </c>
      <c r="L30" s="329">
        <f t="shared" si="1"/>
        <v>44664.015998861745</v>
      </c>
      <c r="M30" s="330">
        <f>SUM(M9:M29)</f>
        <v>36240</v>
      </c>
    </row>
    <row r="31" spans="1:13" x14ac:dyDescent="0.2">
      <c r="L31" s="307"/>
      <c r="M31" s="331"/>
    </row>
    <row r="32" spans="1:13" x14ac:dyDescent="0.2">
      <c r="A32" s="306" t="s">
        <v>155</v>
      </c>
      <c r="I32" s="331"/>
      <c r="L32" s="332">
        <v>379527</v>
      </c>
      <c r="M32" s="331"/>
    </row>
    <row r="33" spans="12:13" x14ac:dyDescent="0.2">
      <c r="L33" s="307"/>
      <c r="M33" s="333"/>
    </row>
    <row r="36" spans="12:13" x14ac:dyDescent="0.2">
      <c r="M36" s="333"/>
    </row>
  </sheetData>
  <mergeCells count="6">
    <mergeCell ref="A3:K3"/>
    <mergeCell ref="A6:A7"/>
    <mergeCell ref="B6:B7"/>
    <mergeCell ref="C6:E6"/>
    <mergeCell ref="F6:H6"/>
    <mergeCell ref="I6:K6"/>
  </mergeCells>
  <printOptions horizontalCentered="1"/>
  <pageMargins left="0.56000000000000005" right="0.54" top="0.98425196850393704" bottom="0.98425196850393704" header="0.59055118110236227" footer="0.51181102362204722"/>
  <pageSetup paperSize="9" orientation="landscape" r:id="rId1"/>
  <headerFooter alignWithMargins="0">
    <oddHeader xml:space="preserve">&amp;R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AB64"/>
  <sheetViews>
    <sheetView topLeftCell="A10" zoomScaleNormal="100" zoomScaleSheetLayoutView="100" workbookViewId="0">
      <selection activeCell="R40" sqref="R40"/>
    </sheetView>
  </sheetViews>
  <sheetFormatPr defaultRowHeight="12.75" x14ac:dyDescent="0.2"/>
  <cols>
    <col min="11" max="11" width="14.85546875" customWidth="1"/>
    <col min="13" max="13" width="47.28515625" bestFit="1" customWidth="1"/>
    <col min="14" max="15" width="13.42578125" bestFit="1" customWidth="1"/>
    <col min="16" max="16" width="12.28515625" bestFit="1" customWidth="1"/>
    <col min="17" max="17" width="17.28515625" bestFit="1" customWidth="1"/>
    <col min="22" max="22" width="47.28515625" bestFit="1" customWidth="1"/>
    <col min="23" max="24" width="13.42578125" bestFit="1" customWidth="1"/>
    <col min="25" max="25" width="12.28515625" bestFit="1" customWidth="1"/>
  </cols>
  <sheetData>
    <row r="1" spans="13:14" x14ac:dyDescent="0.2">
      <c r="M1" s="437" t="s">
        <v>120</v>
      </c>
      <c r="N1" s="437" t="s">
        <v>399</v>
      </c>
    </row>
    <row r="2" spans="13:14" x14ac:dyDescent="0.2">
      <c r="M2" t="s">
        <v>127</v>
      </c>
      <c r="N2" s="438">
        <f t="shared" ref="N2:N15" si="0">INDEX($N$20:$N$43,MATCH(M2,$M$20:$M$43,0),1)</f>
        <v>93.277000000000001</v>
      </c>
    </row>
    <row r="3" spans="13:14" x14ac:dyDescent="0.2">
      <c r="M3" t="s">
        <v>139</v>
      </c>
      <c r="N3" s="438">
        <f t="shared" si="0"/>
        <v>290.43400000000003</v>
      </c>
    </row>
    <row r="4" spans="13:14" x14ac:dyDescent="0.2">
      <c r="M4" t="s">
        <v>283</v>
      </c>
      <c r="N4" s="438">
        <f t="shared" si="0"/>
        <v>369.56700000000029</v>
      </c>
    </row>
    <row r="5" spans="13:14" x14ac:dyDescent="0.2">
      <c r="M5" t="s">
        <v>147</v>
      </c>
      <c r="N5" s="438">
        <f t="shared" si="0"/>
        <v>496.69099999999997</v>
      </c>
    </row>
    <row r="6" spans="13:14" x14ac:dyDescent="0.2">
      <c r="M6" t="s">
        <v>152</v>
      </c>
      <c r="N6" s="438">
        <f t="shared" si="0"/>
        <v>575.26600000000008</v>
      </c>
    </row>
    <row r="7" spans="13:14" x14ac:dyDescent="0.2">
      <c r="M7" t="s">
        <v>137</v>
      </c>
      <c r="N7" s="438">
        <f t="shared" si="0"/>
        <v>640.35199999999998</v>
      </c>
    </row>
    <row r="8" spans="13:14" x14ac:dyDescent="0.2">
      <c r="M8" t="s">
        <v>131</v>
      </c>
      <c r="N8" s="438">
        <f t="shared" si="0"/>
        <v>765.51700000000005</v>
      </c>
    </row>
    <row r="9" spans="13:14" x14ac:dyDescent="0.2">
      <c r="M9" t="s">
        <v>143</v>
      </c>
      <c r="N9" s="438">
        <f t="shared" si="0"/>
        <v>780.04100000000005</v>
      </c>
    </row>
    <row r="10" spans="13:14" x14ac:dyDescent="0.2">
      <c r="M10" t="s">
        <v>400</v>
      </c>
      <c r="N10" s="438">
        <f t="shared" si="0"/>
        <v>910.29300000000001</v>
      </c>
    </row>
    <row r="11" spans="13:14" x14ac:dyDescent="0.2">
      <c r="M11" t="s">
        <v>133</v>
      </c>
      <c r="N11" s="438">
        <f t="shared" si="0"/>
        <v>940.00699999999995</v>
      </c>
    </row>
    <row r="12" spans="13:14" x14ac:dyDescent="0.2">
      <c r="M12" t="s">
        <v>135</v>
      </c>
      <c r="N12" s="438">
        <f t="shared" si="0"/>
        <v>1596.146</v>
      </c>
    </row>
    <row r="13" spans="13:14" x14ac:dyDescent="0.2">
      <c r="M13" s="445" t="s">
        <v>150</v>
      </c>
      <c r="N13" s="446">
        <f t="shared" si="0"/>
        <v>2159.4380000000001</v>
      </c>
    </row>
    <row r="14" spans="13:14" x14ac:dyDescent="0.2">
      <c r="M14" t="s">
        <v>460</v>
      </c>
      <c r="N14" s="438">
        <f t="shared" si="0"/>
        <v>2834.306</v>
      </c>
    </row>
    <row r="15" spans="13:14" x14ac:dyDescent="0.2">
      <c r="M15" s="459" t="s">
        <v>129</v>
      </c>
      <c r="N15" s="438">
        <f t="shared" si="0"/>
        <v>4499.875</v>
      </c>
    </row>
    <row r="16" spans="13:14" x14ac:dyDescent="0.2">
      <c r="M16" s="436" t="s">
        <v>118</v>
      </c>
      <c r="N16" s="439">
        <f>SUM(N2:N15)</f>
        <v>16951.21</v>
      </c>
    </row>
    <row r="17" spans="12:28" x14ac:dyDescent="0.2">
      <c r="N17" s="438"/>
      <c r="O17" s="445"/>
      <c r="P17" s="445"/>
      <c r="Q17" s="440" t="s">
        <v>404</v>
      </c>
      <c r="R17" s="440"/>
      <c r="S17" s="440"/>
      <c r="W17" t="s">
        <v>401</v>
      </c>
      <c r="X17" t="s">
        <v>402</v>
      </c>
      <c r="Y17" t="s">
        <v>403</v>
      </c>
    </row>
    <row r="18" spans="12:28" x14ac:dyDescent="0.2">
      <c r="M18" s="445"/>
      <c r="N18" s="446"/>
      <c r="O18" s="445"/>
      <c r="P18" s="445"/>
      <c r="Q18" s="451">
        <v>379527</v>
      </c>
      <c r="R18" s="440"/>
      <c r="S18" s="440"/>
      <c r="U18" t="s">
        <v>128</v>
      </c>
      <c r="V18" t="s">
        <v>129</v>
      </c>
      <c r="W18" s="458">
        <v>4499875</v>
      </c>
      <c r="X18" s="458">
        <v>4188147</v>
      </c>
      <c r="Y18" s="458">
        <v>311728</v>
      </c>
      <c r="Z18" s="438">
        <f>W18/1000</f>
        <v>4499.875</v>
      </c>
      <c r="AA18" s="438">
        <f t="shared" ref="AA18:AB33" si="1">X18/1000</f>
        <v>4188.1469999999999</v>
      </c>
      <c r="AB18" s="438">
        <f t="shared" si="1"/>
        <v>311.72800000000001</v>
      </c>
    </row>
    <row r="19" spans="12:28" x14ac:dyDescent="0.2">
      <c r="M19" s="437" t="s">
        <v>120</v>
      </c>
      <c r="N19" s="437" t="s">
        <v>401</v>
      </c>
      <c r="O19" s="437" t="s">
        <v>402</v>
      </c>
      <c r="P19" s="437" t="s">
        <v>403</v>
      </c>
      <c r="Q19" s="447" t="s">
        <v>405</v>
      </c>
      <c r="R19" s="447" t="s">
        <v>406</v>
      </c>
      <c r="S19" s="447" t="s">
        <v>407</v>
      </c>
      <c r="U19" t="s">
        <v>140</v>
      </c>
      <c r="V19" t="s">
        <v>276</v>
      </c>
      <c r="W19" s="458">
        <v>2834306</v>
      </c>
      <c r="X19" s="458">
        <v>1945390</v>
      </c>
      <c r="Y19" s="458">
        <v>888916</v>
      </c>
      <c r="Z19" s="438">
        <f t="shared" ref="Z19:Z38" si="2">W19/1000</f>
        <v>2834.306</v>
      </c>
      <c r="AA19" s="438">
        <f t="shared" si="1"/>
        <v>1945.39</v>
      </c>
      <c r="AB19" s="438">
        <f t="shared" si="1"/>
        <v>888.91600000000005</v>
      </c>
    </row>
    <row r="20" spans="12:28" x14ac:dyDescent="0.2">
      <c r="L20" s="468">
        <v>22</v>
      </c>
      <c r="M20" t="s">
        <v>129</v>
      </c>
      <c r="N20" s="438">
        <v>4499.875</v>
      </c>
      <c r="O20" s="438">
        <v>4188.1469999999999</v>
      </c>
      <c r="P20" s="438">
        <v>311.72800000000001</v>
      </c>
      <c r="Q20" s="441">
        <f>N20*1000000/$Q$18</f>
        <v>11856.534581202392</v>
      </c>
      <c r="R20" s="441">
        <f>1985000000/Q18</f>
        <v>5230.1944262200059</v>
      </c>
      <c r="S20" s="441">
        <f>Q20-R20</f>
        <v>6626.3401549823857</v>
      </c>
      <c r="U20" t="s">
        <v>149</v>
      </c>
      <c r="V20" t="s">
        <v>150</v>
      </c>
      <c r="W20" s="458">
        <v>2159438</v>
      </c>
      <c r="X20" s="458">
        <v>1282133</v>
      </c>
      <c r="Y20" s="458">
        <v>877305</v>
      </c>
      <c r="Z20" s="438">
        <f t="shared" si="2"/>
        <v>2159.4380000000001</v>
      </c>
      <c r="AA20" s="438">
        <f t="shared" si="1"/>
        <v>1282.133</v>
      </c>
      <c r="AB20" s="438">
        <f t="shared" si="1"/>
        <v>877.30499999999995</v>
      </c>
    </row>
    <row r="21" spans="12:28" x14ac:dyDescent="0.2">
      <c r="L21" s="468">
        <v>36</v>
      </c>
      <c r="M21" t="s">
        <v>460</v>
      </c>
      <c r="N21" s="438">
        <v>2834.306</v>
      </c>
      <c r="O21" s="438">
        <v>1945.39</v>
      </c>
      <c r="P21" s="438">
        <v>888.91600000000005</v>
      </c>
      <c r="Q21" s="441">
        <f>N21*1000000/$Q$18</f>
        <v>7467.9956893712433</v>
      </c>
      <c r="R21" s="440"/>
      <c r="S21" s="440"/>
      <c r="U21" t="s">
        <v>134</v>
      </c>
      <c r="V21" t="s">
        <v>135</v>
      </c>
      <c r="W21" s="458">
        <v>1596146</v>
      </c>
      <c r="X21" s="458">
        <v>1506308</v>
      </c>
      <c r="Y21" s="458">
        <v>89838</v>
      </c>
      <c r="Z21" s="438">
        <f t="shared" si="2"/>
        <v>1596.146</v>
      </c>
      <c r="AA21" s="438">
        <f t="shared" si="1"/>
        <v>1506.308</v>
      </c>
      <c r="AB21" s="438">
        <f t="shared" si="1"/>
        <v>89.837999999999994</v>
      </c>
    </row>
    <row r="22" spans="12:28" x14ac:dyDescent="0.2">
      <c r="L22" s="468">
        <v>61</v>
      </c>
      <c r="M22" t="s">
        <v>150</v>
      </c>
      <c r="N22" s="438">
        <v>2159.4380000000001</v>
      </c>
      <c r="O22" s="438">
        <v>1282.133</v>
      </c>
      <c r="P22" s="438">
        <v>877.30499999999995</v>
      </c>
      <c r="Q22" s="441">
        <f t="shared" ref="Q22:Q30" si="3">N22*1000000/$Q$18</f>
        <v>5689.8138999333378</v>
      </c>
      <c r="R22" s="440"/>
      <c r="S22" s="440"/>
      <c r="U22" t="s">
        <v>132</v>
      </c>
      <c r="V22" t="s">
        <v>133</v>
      </c>
      <c r="W22" s="458">
        <v>940007</v>
      </c>
      <c r="X22" s="458">
        <v>236534</v>
      </c>
      <c r="Y22" s="458">
        <v>703473</v>
      </c>
      <c r="Z22" s="438">
        <f t="shared" si="2"/>
        <v>940.00699999999995</v>
      </c>
      <c r="AA22" s="438">
        <f t="shared" si="1"/>
        <v>236.53399999999999</v>
      </c>
      <c r="AB22" s="438">
        <f t="shared" si="1"/>
        <v>703.47299999999996</v>
      </c>
    </row>
    <row r="23" spans="12:28" x14ac:dyDescent="0.2">
      <c r="L23" s="468">
        <v>33</v>
      </c>
      <c r="M23" t="s">
        <v>135</v>
      </c>
      <c r="N23" s="438">
        <v>1596.146</v>
      </c>
      <c r="O23" s="438">
        <v>1506.308</v>
      </c>
      <c r="P23" s="438">
        <v>89.837999999999994</v>
      </c>
      <c r="Q23" s="441">
        <f t="shared" si="3"/>
        <v>4205.6190995634042</v>
      </c>
      <c r="R23" s="440"/>
      <c r="S23" s="440"/>
      <c r="U23" t="s">
        <v>144</v>
      </c>
      <c r="V23" t="s">
        <v>400</v>
      </c>
      <c r="W23" s="458">
        <v>910293</v>
      </c>
      <c r="X23" s="458">
        <v>778541</v>
      </c>
      <c r="Y23" s="458">
        <v>131752</v>
      </c>
      <c r="Z23" s="438">
        <f t="shared" si="2"/>
        <v>910.29300000000001</v>
      </c>
      <c r="AA23" s="438">
        <f t="shared" si="1"/>
        <v>778.54100000000005</v>
      </c>
      <c r="AB23" s="438">
        <f t="shared" si="1"/>
        <v>131.75200000000001</v>
      </c>
    </row>
    <row r="24" spans="12:28" x14ac:dyDescent="0.2">
      <c r="L24" s="467" t="s">
        <v>132</v>
      </c>
      <c r="M24" t="s">
        <v>133</v>
      </c>
      <c r="N24" s="438">
        <v>940.00699999999995</v>
      </c>
      <c r="O24" s="438">
        <v>236.53399999999999</v>
      </c>
      <c r="P24" s="438">
        <v>703.47299999999996</v>
      </c>
      <c r="Q24" s="441">
        <f t="shared" si="3"/>
        <v>2476.785577837677</v>
      </c>
      <c r="R24" s="440"/>
      <c r="S24" s="440"/>
      <c r="U24" t="s">
        <v>142</v>
      </c>
      <c r="V24" t="s">
        <v>143</v>
      </c>
      <c r="W24" s="458">
        <v>780041</v>
      </c>
      <c r="X24" s="458">
        <v>545634</v>
      </c>
      <c r="Y24" s="458">
        <v>234407</v>
      </c>
      <c r="Z24" s="438">
        <f t="shared" si="2"/>
        <v>780.04100000000005</v>
      </c>
      <c r="AA24" s="438">
        <f t="shared" si="1"/>
        <v>545.63400000000001</v>
      </c>
      <c r="AB24" s="438">
        <f t="shared" si="1"/>
        <v>234.40700000000001</v>
      </c>
    </row>
    <row r="25" spans="12:28" x14ac:dyDescent="0.2">
      <c r="L25" s="468">
        <v>43</v>
      </c>
      <c r="M25" t="s">
        <v>400</v>
      </c>
      <c r="N25" s="438">
        <v>910.29300000000001</v>
      </c>
      <c r="O25" s="438">
        <v>778.54100000000005</v>
      </c>
      <c r="P25" s="438">
        <v>131.75200000000001</v>
      </c>
      <c r="Q25" s="441">
        <f t="shared" si="3"/>
        <v>2398.4933878222105</v>
      </c>
      <c r="R25" s="440"/>
      <c r="S25" s="440"/>
      <c r="U25" t="s">
        <v>130</v>
      </c>
      <c r="V25" t="s">
        <v>131</v>
      </c>
      <c r="W25" s="458">
        <v>765517</v>
      </c>
      <c r="X25" s="458">
        <v>761781</v>
      </c>
      <c r="Y25" s="458">
        <v>3736</v>
      </c>
      <c r="Z25" s="438">
        <f t="shared" si="2"/>
        <v>765.51700000000005</v>
      </c>
      <c r="AA25" s="438">
        <f t="shared" si="1"/>
        <v>761.78099999999995</v>
      </c>
      <c r="AB25" s="438">
        <f t="shared" si="1"/>
        <v>3.7360000000000002</v>
      </c>
    </row>
    <row r="26" spans="12:28" x14ac:dyDescent="0.2">
      <c r="L26" s="468">
        <v>37</v>
      </c>
      <c r="M26" t="s">
        <v>143</v>
      </c>
      <c r="N26" s="438">
        <v>780.04100000000005</v>
      </c>
      <c r="O26" s="438">
        <v>545.63400000000001</v>
      </c>
      <c r="P26" s="438">
        <v>234.40700000000001</v>
      </c>
      <c r="Q26" s="441">
        <f t="shared" si="3"/>
        <v>2055.2977785506696</v>
      </c>
      <c r="R26" s="440"/>
      <c r="S26" s="440"/>
      <c r="U26" t="s">
        <v>136</v>
      </c>
      <c r="V26" t="s">
        <v>137</v>
      </c>
      <c r="W26" s="458">
        <v>640352</v>
      </c>
      <c r="X26" s="458">
        <v>524777</v>
      </c>
      <c r="Y26" s="458">
        <v>115575</v>
      </c>
      <c r="Z26" s="438">
        <f t="shared" si="2"/>
        <v>640.35199999999998</v>
      </c>
      <c r="AA26" s="438">
        <f t="shared" si="1"/>
        <v>524.77700000000004</v>
      </c>
      <c r="AB26" s="438">
        <f t="shared" si="1"/>
        <v>115.575</v>
      </c>
    </row>
    <row r="27" spans="12:28" x14ac:dyDescent="0.2">
      <c r="L27" s="468">
        <v>23</v>
      </c>
      <c r="M27" t="s">
        <v>131</v>
      </c>
      <c r="N27" s="438">
        <v>765.51700000000005</v>
      </c>
      <c r="O27" s="438">
        <v>761.78099999999995</v>
      </c>
      <c r="P27" s="438">
        <v>3.7360000000000002</v>
      </c>
      <c r="Q27" s="441">
        <f t="shared" si="3"/>
        <v>2017.0290914743878</v>
      </c>
      <c r="R27" s="440"/>
      <c r="S27" s="440"/>
      <c r="U27" t="s">
        <v>146</v>
      </c>
      <c r="V27" t="s">
        <v>147</v>
      </c>
      <c r="W27" s="458">
        <v>496691</v>
      </c>
      <c r="X27" s="458">
        <v>495621</v>
      </c>
      <c r="Y27" s="458">
        <v>1070</v>
      </c>
      <c r="Z27" s="438">
        <f t="shared" si="2"/>
        <v>496.69099999999997</v>
      </c>
      <c r="AA27" s="438">
        <f t="shared" si="1"/>
        <v>495.62099999999998</v>
      </c>
      <c r="AB27" s="438">
        <f t="shared" si="1"/>
        <v>1.07</v>
      </c>
    </row>
    <row r="28" spans="12:28" x14ac:dyDescent="0.2">
      <c r="L28" s="468">
        <v>34</v>
      </c>
      <c r="M28" t="s">
        <v>137</v>
      </c>
      <c r="N28" s="438">
        <v>640.35199999999998</v>
      </c>
      <c r="O28" s="438">
        <v>524.77700000000004</v>
      </c>
      <c r="P28" s="438">
        <v>115.575</v>
      </c>
      <c r="Q28" s="441">
        <f t="shared" si="3"/>
        <v>1687.2370081706968</v>
      </c>
      <c r="R28" s="440"/>
      <c r="S28" s="440"/>
      <c r="U28" t="s">
        <v>153</v>
      </c>
      <c r="V28" t="s">
        <v>283</v>
      </c>
      <c r="W28" s="458">
        <v>369567</v>
      </c>
      <c r="X28" s="458">
        <v>2123472</v>
      </c>
      <c r="Y28" s="458">
        <v>64648</v>
      </c>
      <c r="Z28" s="438">
        <f t="shared" si="2"/>
        <v>369.56700000000001</v>
      </c>
      <c r="AA28" s="438">
        <f t="shared" si="1"/>
        <v>2123.4720000000002</v>
      </c>
      <c r="AB28" s="438">
        <f t="shared" si="1"/>
        <v>64.647999999999996</v>
      </c>
    </row>
    <row r="29" spans="12:28" x14ac:dyDescent="0.2">
      <c r="L29" s="467"/>
      <c r="M29" t="s">
        <v>152</v>
      </c>
      <c r="N29" s="438">
        <f>N43</f>
        <v>575.26600000000008</v>
      </c>
      <c r="O29" s="438">
        <f t="shared" ref="O29:P29" si="4">O43</f>
        <v>455.00100000000003</v>
      </c>
      <c r="P29" s="438">
        <f t="shared" si="4"/>
        <v>120.26500000000001</v>
      </c>
      <c r="Q29" s="441">
        <f t="shared" si="3"/>
        <v>1515.744597881047</v>
      </c>
      <c r="R29" s="440"/>
      <c r="S29" s="440"/>
      <c r="U29" t="s">
        <v>284</v>
      </c>
      <c r="V29" t="s">
        <v>285</v>
      </c>
      <c r="W29" s="458">
        <v>351202</v>
      </c>
      <c r="X29" s="458">
        <v>254159</v>
      </c>
      <c r="Y29" s="458">
        <v>97043</v>
      </c>
      <c r="Z29" s="438">
        <f t="shared" si="2"/>
        <v>351.202</v>
      </c>
      <c r="AA29" s="438">
        <f t="shared" si="1"/>
        <v>254.15899999999999</v>
      </c>
      <c r="AB29" s="438">
        <f t="shared" si="1"/>
        <v>97.043000000000006</v>
      </c>
    </row>
    <row r="30" spans="12:28" x14ac:dyDescent="0.2">
      <c r="L30" s="468">
        <v>53</v>
      </c>
      <c r="M30" t="s">
        <v>147</v>
      </c>
      <c r="N30" s="438">
        <v>496.69099999999997</v>
      </c>
      <c r="O30" s="438">
        <v>495.62099999999998</v>
      </c>
      <c r="P30" s="438">
        <v>1.07</v>
      </c>
      <c r="Q30" s="441">
        <f t="shared" si="3"/>
        <v>1308.7105792209777</v>
      </c>
      <c r="R30" s="440"/>
      <c r="S30" s="440"/>
      <c r="U30" t="s">
        <v>138</v>
      </c>
      <c r="V30" t="s">
        <v>139</v>
      </c>
      <c r="W30" s="458">
        <v>290434</v>
      </c>
      <c r="X30" s="458">
        <v>269972</v>
      </c>
      <c r="Y30" s="458">
        <v>20462</v>
      </c>
      <c r="Z30" s="438">
        <f t="shared" si="2"/>
        <v>290.43400000000003</v>
      </c>
      <c r="AA30" s="438">
        <f t="shared" si="1"/>
        <v>269.97199999999998</v>
      </c>
      <c r="AB30" s="438">
        <f t="shared" si="1"/>
        <v>20.462</v>
      </c>
    </row>
    <row r="31" spans="12:28" x14ac:dyDescent="0.2">
      <c r="L31" s="468">
        <v>63</v>
      </c>
      <c r="M31" t="s">
        <v>283</v>
      </c>
      <c r="N31" s="438">
        <f>O31+P31-1818.199-0.354</f>
        <v>369.56700000000029</v>
      </c>
      <c r="O31" s="438">
        <v>2123.4720000000002</v>
      </c>
      <c r="P31" s="438">
        <v>64.647999999999996</v>
      </c>
      <c r="Q31" s="441">
        <f>N31*1000000/$Q$18</f>
        <v>973.75680781604547</v>
      </c>
      <c r="R31" s="440"/>
      <c r="S31" s="440"/>
      <c r="U31" t="s">
        <v>126</v>
      </c>
      <c r="V31" t="s">
        <v>127</v>
      </c>
      <c r="W31" s="458">
        <v>93277</v>
      </c>
      <c r="X31" s="458">
        <v>90492</v>
      </c>
      <c r="Y31" s="458">
        <v>2785</v>
      </c>
      <c r="Z31" s="438">
        <f t="shared" si="2"/>
        <v>93.277000000000001</v>
      </c>
      <c r="AA31" s="438">
        <f t="shared" si="1"/>
        <v>90.492000000000004</v>
      </c>
      <c r="AB31" s="438">
        <f t="shared" si="1"/>
        <v>2.7850000000000001</v>
      </c>
    </row>
    <row r="32" spans="12:28" x14ac:dyDescent="0.2">
      <c r="L32" s="469">
        <v>35</v>
      </c>
      <c r="M32" s="445" t="s">
        <v>139</v>
      </c>
      <c r="N32" s="446">
        <v>290.43400000000003</v>
      </c>
      <c r="O32" s="446">
        <v>269.97199999999998</v>
      </c>
      <c r="P32" s="446">
        <v>20.462</v>
      </c>
      <c r="Q32" s="441">
        <f>N32*1000000/$Q$18</f>
        <v>765.25253802759755</v>
      </c>
      <c r="R32" s="440"/>
      <c r="S32" s="440"/>
      <c r="U32" t="s">
        <v>277</v>
      </c>
      <c r="V32" t="s">
        <v>278</v>
      </c>
      <c r="W32" s="458">
        <v>67650</v>
      </c>
      <c r="X32" s="458">
        <v>67650</v>
      </c>
      <c r="Y32" s="458">
        <v>0</v>
      </c>
      <c r="Z32" s="438">
        <f t="shared" si="2"/>
        <v>67.650000000000006</v>
      </c>
      <c r="AA32" s="438">
        <f t="shared" si="1"/>
        <v>67.650000000000006</v>
      </c>
      <c r="AB32" s="438">
        <f t="shared" si="1"/>
        <v>0</v>
      </c>
    </row>
    <row r="33" spans="12:28" x14ac:dyDescent="0.2">
      <c r="L33" s="468">
        <v>21</v>
      </c>
      <c r="M33" t="s">
        <v>127</v>
      </c>
      <c r="N33" s="438">
        <v>93.277000000000001</v>
      </c>
      <c r="O33" s="438">
        <v>90.492000000000004</v>
      </c>
      <c r="P33" s="438">
        <v>2.7850000000000001</v>
      </c>
      <c r="Q33" s="441">
        <f>N33*1000000/$Q$18</f>
        <v>245.77171057658612</v>
      </c>
      <c r="R33" s="440"/>
      <c r="S33" s="440"/>
      <c r="U33" t="s">
        <v>282</v>
      </c>
      <c r="V33" t="s">
        <v>148</v>
      </c>
      <c r="W33" s="458">
        <v>66836</v>
      </c>
      <c r="X33" s="458">
        <v>46619</v>
      </c>
      <c r="Y33" s="458">
        <v>20217</v>
      </c>
      <c r="Z33" s="438">
        <f t="shared" si="2"/>
        <v>66.835999999999999</v>
      </c>
      <c r="AA33" s="438">
        <f t="shared" si="1"/>
        <v>46.619</v>
      </c>
      <c r="AB33" s="438">
        <f t="shared" si="1"/>
        <v>20.216999999999999</v>
      </c>
    </row>
    <row r="34" spans="12:28" x14ac:dyDescent="0.2">
      <c r="L34" s="467"/>
      <c r="M34" s="436" t="s">
        <v>118</v>
      </c>
      <c r="N34" s="439">
        <f>SUM(N20:N33)</f>
        <v>16951.21</v>
      </c>
      <c r="O34" s="439">
        <f>SUM(O20:O33)</f>
        <v>15203.802999999996</v>
      </c>
      <c r="P34" s="439">
        <f>SUM(P20:P33)</f>
        <v>3565.96</v>
      </c>
      <c r="Q34" s="448">
        <f>N34*1000000/$Q$18</f>
        <v>44664.042347448274</v>
      </c>
      <c r="R34" s="440"/>
      <c r="S34" s="440"/>
      <c r="U34">
        <v>39</v>
      </c>
      <c r="V34" t="s">
        <v>279</v>
      </c>
      <c r="W34" s="458">
        <v>47056</v>
      </c>
      <c r="X34" s="458">
        <v>46624</v>
      </c>
      <c r="Y34" s="458">
        <v>432</v>
      </c>
      <c r="Z34" s="438">
        <f t="shared" si="2"/>
        <v>47.055999999999997</v>
      </c>
      <c r="AA34" s="438">
        <f t="shared" ref="AA34:AA38" si="5">X34/1000</f>
        <v>46.624000000000002</v>
      </c>
      <c r="AB34" s="438">
        <f t="shared" ref="AB34:AB38" si="6">Y34/1000</f>
        <v>0.432</v>
      </c>
    </row>
    <row r="35" spans="12:28" x14ac:dyDescent="0.2">
      <c r="L35" s="468">
        <v>64</v>
      </c>
      <c r="M35" s="442" t="s">
        <v>285</v>
      </c>
      <c r="N35" s="443">
        <v>351.202</v>
      </c>
      <c r="O35" s="443">
        <v>254.15899999999999</v>
      </c>
      <c r="P35" s="443">
        <v>97.043000000000006</v>
      </c>
      <c r="U35" t="s">
        <v>151</v>
      </c>
      <c r="V35" t="s">
        <v>152</v>
      </c>
      <c r="W35" s="458">
        <v>21340</v>
      </c>
      <c r="X35" s="458">
        <v>21185</v>
      </c>
      <c r="Y35" s="458">
        <v>155</v>
      </c>
      <c r="Z35" s="438">
        <f t="shared" si="2"/>
        <v>21.34</v>
      </c>
      <c r="AA35" s="438">
        <f t="shared" si="5"/>
        <v>21.184999999999999</v>
      </c>
      <c r="AB35" s="438">
        <f t="shared" si="6"/>
        <v>0.155</v>
      </c>
    </row>
    <row r="36" spans="12:28" x14ac:dyDescent="0.2">
      <c r="L36" s="468">
        <v>38</v>
      </c>
      <c r="M36" s="442" t="s">
        <v>278</v>
      </c>
      <c r="N36" s="443">
        <v>67.650000000000006</v>
      </c>
      <c r="O36" s="443">
        <v>67.650000000000006</v>
      </c>
      <c r="P36" s="443">
        <v>0</v>
      </c>
      <c r="U36" t="s">
        <v>124</v>
      </c>
      <c r="V36" t="s">
        <v>125</v>
      </c>
      <c r="W36" s="458">
        <v>16328</v>
      </c>
      <c r="X36" s="458">
        <v>15464</v>
      </c>
      <c r="Y36" s="458">
        <v>864</v>
      </c>
      <c r="Z36" s="438">
        <f t="shared" si="2"/>
        <v>16.327999999999999</v>
      </c>
      <c r="AA36" s="438">
        <f t="shared" si="5"/>
        <v>15.464</v>
      </c>
      <c r="AB36" s="438">
        <f t="shared" si="6"/>
        <v>0.86399999999999999</v>
      </c>
    </row>
    <row r="37" spans="12:28" x14ac:dyDescent="0.2">
      <c r="L37" s="468">
        <v>55</v>
      </c>
      <c r="M37" s="442" t="s">
        <v>148</v>
      </c>
      <c r="N37" s="443">
        <v>66.835999999999999</v>
      </c>
      <c r="O37" s="443">
        <v>46.619</v>
      </c>
      <c r="P37" s="443">
        <v>20.216999999999999</v>
      </c>
      <c r="U37" t="s">
        <v>280</v>
      </c>
      <c r="V37" t="s">
        <v>281</v>
      </c>
      <c r="W37" s="458">
        <v>4844</v>
      </c>
      <c r="X37" s="458">
        <v>3300</v>
      </c>
      <c r="Y37" s="458">
        <v>1544</v>
      </c>
      <c r="Z37" s="438">
        <f t="shared" si="2"/>
        <v>4.8440000000000003</v>
      </c>
      <c r="AA37" s="438">
        <f t="shared" si="5"/>
        <v>3.3</v>
      </c>
      <c r="AB37" s="438">
        <f t="shared" si="6"/>
        <v>1.544</v>
      </c>
    </row>
    <row r="38" spans="12:28" x14ac:dyDescent="0.2">
      <c r="L38" s="467">
        <v>39</v>
      </c>
      <c r="M38" s="442" t="s">
        <v>279</v>
      </c>
      <c r="N38" s="443">
        <v>47.055999999999997</v>
      </c>
      <c r="O38" s="443">
        <v>46.624000000000002</v>
      </c>
      <c r="P38" s="443">
        <v>0.432</v>
      </c>
      <c r="U38">
        <v>24</v>
      </c>
      <c r="V38" t="s">
        <v>421</v>
      </c>
      <c r="W38" s="458">
        <v>10</v>
      </c>
      <c r="X38" s="458">
        <v>0</v>
      </c>
      <c r="Y38" s="458">
        <v>10</v>
      </c>
      <c r="Z38" s="438">
        <f t="shared" si="2"/>
        <v>0.01</v>
      </c>
      <c r="AA38" s="438">
        <f t="shared" si="5"/>
        <v>0</v>
      </c>
      <c r="AB38" s="438">
        <f t="shared" si="6"/>
        <v>0.01</v>
      </c>
    </row>
    <row r="39" spans="12:28" x14ac:dyDescent="0.2">
      <c r="L39" s="468">
        <v>62</v>
      </c>
      <c r="M39" s="442" t="s">
        <v>152</v>
      </c>
      <c r="N39" s="443">
        <v>21.34</v>
      </c>
      <c r="O39" s="443">
        <v>21.184999999999999</v>
      </c>
      <c r="P39" s="443">
        <v>0.155</v>
      </c>
      <c r="W39" s="439">
        <f>SUM(W18:W38)</f>
        <v>16951210</v>
      </c>
      <c r="X39" s="439">
        <f t="shared" ref="X39:Y39" si="7">SUM(X18:X38)</f>
        <v>15203803</v>
      </c>
      <c r="Y39" s="439">
        <f t="shared" si="7"/>
        <v>3565960</v>
      </c>
    </row>
    <row r="40" spans="12:28" x14ac:dyDescent="0.2">
      <c r="L40" s="468">
        <v>10</v>
      </c>
      <c r="M40" s="442" t="s">
        <v>125</v>
      </c>
      <c r="N40" s="443">
        <v>16.327999999999999</v>
      </c>
      <c r="O40" s="443">
        <v>15.464</v>
      </c>
      <c r="P40" s="443">
        <v>0.86399999999999999</v>
      </c>
    </row>
    <row r="41" spans="12:28" x14ac:dyDescent="0.2">
      <c r="L41" s="468">
        <v>52</v>
      </c>
      <c r="M41" s="442" t="s">
        <v>281</v>
      </c>
      <c r="N41" s="443">
        <v>4.8440000000000003</v>
      </c>
      <c r="O41" s="443">
        <v>3.3</v>
      </c>
      <c r="P41" s="443">
        <v>1.544</v>
      </c>
    </row>
    <row r="42" spans="12:28" x14ac:dyDescent="0.2">
      <c r="L42" s="467">
        <v>24</v>
      </c>
      <c r="M42" s="442" t="s">
        <v>421</v>
      </c>
      <c r="N42" s="443">
        <v>0.01</v>
      </c>
      <c r="O42" s="443">
        <v>0</v>
      </c>
      <c r="P42" s="443">
        <v>0.01</v>
      </c>
    </row>
    <row r="43" spans="12:28" x14ac:dyDescent="0.2">
      <c r="M43" s="442" t="s">
        <v>118</v>
      </c>
      <c r="N43" s="444">
        <f>O43+P43</f>
        <v>575.26600000000008</v>
      </c>
      <c r="O43" s="444">
        <f>SUM(O35:O42)</f>
        <v>455.00100000000003</v>
      </c>
      <c r="P43" s="444">
        <f>SUM(P35:P42)</f>
        <v>120.26500000000001</v>
      </c>
    </row>
    <row r="44" spans="12:28" x14ac:dyDescent="0.2">
      <c r="N44" s="439">
        <v>16951.21</v>
      </c>
      <c r="O44" s="439">
        <v>15203.803</v>
      </c>
      <c r="P44" s="439">
        <v>3565.96</v>
      </c>
    </row>
    <row r="46" spans="12:28" x14ac:dyDescent="0.2">
      <c r="N46" s="439"/>
      <c r="O46" s="439"/>
      <c r="P46" s="439"/>
    </row>
    <row r="64" spans="23:25" x14ac:dyDescent="0.2">
      <c r="W64" s="439"/>
      <c r="X64" s="439"/>
      <c r="Y64" s="439"/>
    </row>
  </sheetData>
  <sortState ref="M2:N15">
    <sortCondition ref="N2:N15"/>
  </sortState>
  <printOptions horizontalCentered="1"/>
  <pageMargins left="0.39370078740157483" right="0.31496062992125984" top="0.56999999999999995" bottom="0.51181102362204722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49"/>
  <sheetViews>
    <sheetView showZeros="0" zoomScale="115" zoomScaleNormal="115" zoomScaleSheetLayoutView="100" workbookViewId="0">
      <pane xSplit="4" ySplit="5" topLeftCell="E63" activePane="bottomRight" state="frozen"/>
      <selection activeCell="D6" sqref="D6"/>
      <selection pane="topRight" activeCell="D6" sqref="D6"/>
      <selection pane="bottomLeft" activeCell="D6" sqref="D6"/>
      <selection pane="bottomRight" activeCell="E79" sqref="E79"/>
    </sheetView>
  </sheetViews>
  <sheetFormatPr defaultColWidth="9.140625" defaultRowHeight="12.75" x14ac:dyDescent="0.2"/>
  <cols>
    <col min="1" max="1" width="8" style="347" customWidth="1"/>
    <col min="2" max="2" width="6.5703125" style="347" customWidth="1"/>
    <col min="3" max="3" width="5.7109375" style="348" customWidth="1"/>
    <col min="4" max="4" width="51.28515625" style="349" customWidth="1"/>
    <col min="5" max="5" width="13" style="350" customWidth="1"/>
    <col min="6" max="13" width="13" style="347" customWidth="1"/>
    <col min="14" max="16384" width="9.140625" style="347"/>
  </cols>
  <sheetData>
    <row r="1" spans="1:15" ht="18.75" x14ac:dyDescent="0.3">
      <c r="A1" s="482" t="s">
        <v>447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</row>
    <row r="2" spans="1:15" x14ac:dyDescent="0.2">
      <c r="A2" s="493" t="s">
        <v>180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</row>
    <row r="3" spans="1:15" x14ac:dyDescent="0.2">
      <c r="M3" s="351" t="s">
        <v>394</v>
      </c>
    </row>
    <row r="4" spans="1:15" x14ac:dyDescent="0.2">
      <c r="A4" s="511" t="s">
        <v>392</v>
      </c>
      <c r="B4" s="511" t="s">
        <v>181</v>
      </c>
      <c r="C4" s="513" t="s">
        <v>182</v>
      </c>
      <c r="D4" s="513" t="s">
        <v>286</v>
      </c>
      <c r="E4" s="510" t="s">
        <v>271</v>
      </c>
      <c r="F4" s="510"/>
      <c r="G4" s="510"/>
      <c r="H4" s="510" t="s">
        <v>272</v>
      </c>
      <c r="I4" s="510"/>
      <c r="J4" s="510"/>
      <c r="K4" s="510" t="s">
        <v>273</v>
      </c>
      <c r="L4" s="510"/>
      <c r="M4" s="510"/>
    </row>
    <row r="5" spans="1:15" ht="25.5" x14ac:dyDescent="0.2">
      <c r="A5" s="512"/>
      <c r="B5" s="512"/>
      <c r="C5" s="513"/>
      <c r="D5" s="513"/>
      <c r="E5" s="391" t="s">
        <v>111</v>
      </c>
      <c r="F5" s="391" t="s">
        <v>6</v>
      </c>
      <c r="G5" s="391" t="s">
        <v>7</v>
      </c>
      <c r="H5" s="391" t="s">
        <v>111</v>
      </c>
      <c r="I5" s="391" t="s">
        <v>6</v>
      </c>
      <c r="J5" s="391" t="s">
        <v>7</v>
      </c>
      <c r="K5" s="391" t="s">
        <v>111</v>
      </c>
      <c r="L5" s="391" t="s">
        <v>6</v>
      </c>
      <c r="M5" s="391" t="s">
        <v>7</v>
      </c>
    </row>
    <row r="6" spans="1:15" x14ac:dyDescent="0.2">
      <c r="A6" s="395"/>
      <c r="B6" s="396"/>
      <c r="C6" s="395"/>
      <c r="D6" s="395"/>
      <c r="E6" s="390"/>
      <c r="F6" s="390"/>
      <c r="G6" s="390"/>
      <c r="H6" s="390"/>
      <c r="I6" s="390"/>
      <c r="J6" s="390"/>
      <c r="K6" s="390"/>
      <c r="L6" s="390"/>
      <c r="M6" s="390"/>
    </row>
    <row r="7" spans="1:15" x14ac:dyDescent="0.2">
      <c r="A7" s="352" t="str">
        <f t="shared" ref="A7:A12" si="0">MID(C7,1,1)</f>
        <v>1</v>
      </c>
      <c r="B7" s="352" t="str">
        <f t="shared" ref="B7:B12" si="1">MID(C7,1,2)</f>
        <v>10</v>
      </c>
      <c r="C7" s="352">
        <v>1012</v>
      </c>
      <c r="D7" s="397" t="s">
        <v>190</v>
      </c>
      <c r="E7" s="353">
        <f t="shared" ref="E7:E12" si="2">+F7+G7</f>
        <v>20</v>
      </c>
      <c r="F7" s="353"/>
      <c r="G7" s="353">
        <v>20</v>
      </c>
      <c r="H7" s="353">
        <f>+I7+J7</f>
        <v>0</v>
      </c>
      <c r="I7" s="353"/>
      <c r="J7" s="353"/>
      <c r="K7" s="409">
        <f>+L7+M7</f>
        <v>20</v>
      </c>
      <c r="L7" s="353">
        <f t="shared" ref="L7:M7" si="3">+F7+I7</f>
        <v>0</v>
      </c>
      <c r="M7" s="392">
        <f t="shared" si="3"/>
        <v>20</v>
      </c>
    </row>
    <row r="8" spans="1:15" x14ac:dyDescent="0.2">
      <c r="A8" s="352" t="str">
        <f t="shared" si="0"/>
        <v>1</v>
      </c>
      <c r="B8" s="352" t="str">
        <f t="shared" si="1"/>
        <v>10</v>
      </c>
      <c r="C8" s="352">
        <v>1014</v>
      </c>
      <c r="D8" s="470" t="s">
        <v>448</v>
      </c>
      <c r="E8" s="353">
        <f t="shared" si="2"/>
        <v>12872</v>
      </c>
      <c r="F8" s="353">
        <v>12684</v>
      </c>
      <c r="G8" s="353">
        <v>188</v>
      </c>
      <c r="H8" s="353">
        <f>+I8+J8</f>
        <v>2700</v>
      </c>
      <c r="I8" s="353">
        <v>2700</v>
      </c>
      <c r="J8" s="353"/>
      <c r="K8" s="409">
        <f t="shared" ref="K8:K12" si="4">+L8+M8</f>
        <v>15572</v>
      </c>
      <c r="L8" s="353">
        <f t="shared" ref="L8:L12" si="5">+F8+I8</f>
        <v>15384</v>
      </c>
      <c r="M8" s="392">
        <f t="shared" ref="M8:M12" si="6">+G8+J8</f>
        <v>188</v>
      </c>
    </row>
    <row r="9" spans="1:15" x14ac:dyDescent="0.2">
      <c r="A9" s="354" t="str">
        <f t="shared" si="0"/>
        <v>1</v>
      </c>
      <c r="B9" s="354" t="str">
        <f t="shared" si="1"/>
        <v>10</v>
      </c>
      <c r="C9" s="352">
        <v>1019</v>
      </c>
      <c r="D9" s="397" t="s">
        <v>287</v>
      </c>
      <c r="E9" s="353">
        <f t="shared" si="2"/>
        <v>236</v>
      </c>
      <c r="F9" s="353"/>
      <c r="G9" s="353">
        <v>236</v>
      </c>
      <c r="H9" s="353">
        <f t="shared" ref="H9:H12" si="7">+I9+J9</f>
        <v>0</v>
      </c>
      <c r="I9" s="353"/>
      <c r="J9" s="353"/>
      <c r="K9" s="409">
        <f t="shared" si="4"/>
        <v>236</v>
      </c>
      <c r="L9" s="353">
        <f t="shared" si="5"/>
        <v>0</v>
      </c>
      <c r="M9" s="392">
        <f t="shared" si="6"/>
        <v>236</v>
      </c>
    </row>
    <row r="10" spans="1:15" x14ac:dyDescent="0.2">
      <c r="A10" s="354" t="str">
        <f t="shared" si="0"/>
        <v>1</v>
      </c>
      <c r="B10" s="354" t="str">
        <f t="shared" si="1"/>
        <v>10</v>
      </c>
      <c r="C10" s="354">
        <v>1037</v>
      </c>
      <c r="D10" s="268" t="s">
        <v>288</v>
      </c>
      <c r="E10" s="353">
        <f t="shared" si="2"/>
        <v>80</v>
      </c>
      <c r="F10" s="355">
        <v>80</v>
      </c>
      <c r="G10" s="356"/>
      <c r="H10" s="353">
        <f t="shared" si="7"/>
        <v>0</v>
      </c>
      <c r="I10" s="355"/>
      <c r="J10" s="356"/>
      <c r="K10" s="409">
        <f t="shared" si="4"/>
        <v>80</v>
      </c>
      <c r="L10" s="353">
        <f t="shared" si="5"/>
        <v>80</v>
      </c>
      <c r="M10" s="392">
        <f t="shared" si="6"/>
        <v>0</v>
      </c>
    </row>
    <row r="11" spans="1:15" x14ac:dyDescent="0.2">
      <c r="A11" s="354" t="str">
        <f t="shared" si="0"/>
        <v>1</v>
      </c>
      <c r="B11" s="354" t="str">
        <f t="shared" si="1"/>
        <v>10</v>
      </c>
      <c r="C11" s="354">
        <v>1039</v>
      </c>
      <c r="D11" s="268" t="s">
        <v>457</v>
      </c>
      <c r="E11" s="355">
        <f t="shared" si="2"/>
        <v>0</v>
      </c>
      <c r="F11" s="355"/>
      <c r="G11" s="356"/>
      <c r="H11" s="355">
        <f t="shared" ref="H11" si="8">+I11+J11</f>
        <v>400</v>
      </c>
      <c r="I11" s="355"/>
      <c r="J11" s="356">
        <v>400</v>
      </c>
      <c r="K11" s="420">
        <f t="shared" ref="K11" si="9">+L11+M11</f>
        <v>400</v>
      </c>
      <c r="L11" s="355">
        <f t="shared" ref="L11" si="10">+F11+I11</f>
        <v>0</v>
      </c>
      <c r="M11" s="394">
        <f t="shared" ref="M11" si="11">+G11+J11</f>
        <v>400</v>
      </c>
    </row>
    <row r="12" spans="1:15" x14ac:dyDescent="0.2">
      <c r="A12" s="354" t="str">
        <f t="shared" si="0"/>
        <v>1</v>
      </c>
      <c r="B12" s="354" t="str">
        <f t="shared" si="1"/>
        <v>10</v>
      </c>
      <c r="C12" s="354">
        <v>1070</v>
      </c>
      <c r="D12" s="398" t="s">
        <v>289</v>
      </c>
      <c r="E12" s="353">
        <f t="shared" si="2"/>
        <v>20</v>
      </c>
      <c r="F12" s="355"/>
      <c r="G12" s="356">
        <v>20</v>
      </c>
      <c r="H12" s="353">
        <f t="shared" si="7"/>
        <v>0</v>
      </c>
      <c r="I12" s="355"/>
      <c r="J12" s="356"/>
      <c r="K12" s="409">
        <f t="shared" si="4"/>
        <v>20</v>
      </c>
      <c r="L12" s="353">
        <f t="shared" si="5"/>
        <v>0</v>
      </c>
      <c r="M12" s="392">
        <f t="shared" si="6"/>
        <v>20</v>
      </c>
    </row>
    <row r="13" spans="1:15" x14ac:dyDescent="0.2">
      <c r="A13" s="357" t="s">
        <v>195</v>
      </c>
      <c r="B13" s="357"/>
      <c r="C13" s="358"/>
      <c r="D13" s="399"/>
      <c r="E13" s="359">
        <f t="shared" ref="E13:M13" si="12">SUM(E7:E12)</f>
        <v>13228</v>
      </c>
      <c r="F13" s="359">
        <f t="shared" si="12"/>
        <v>12764</v>
      </c>
      <c r="G13" s="359">
        <f t="shared" si="12"/>
        <v>464</v>
      </c>
      <c r="H13" s="359">
        <f t="shared" si="12"/>
        <v>3100</v>
      </c>
      <c r="I13" s="359">
        <f t="shared" si="12"/>
        <v>2700</v>
      </c>
      <c r="J13" s="359">
        <f>SUM(J7:J12)</f>
        <v>400</v>
      </c>
      <c r="K13" s="408">
        <f t="shared" si="12"/>
        <v>16328</v>
      </c>
      <c r="L13" s="359">
        <f t="shared" si="12"/>
        <v>15464</v>
      </c>
      <c r="M13" s="360">
        <f t="shared" si="12"/>
        <v>864</v>
      </c>
      <c r="N13" s="350"/>
      <c r="O13" s="350"/>
    </row>
    <row r="14" spans="1:15" ht="12" customHeight="1" thickBot="1" x14ac:dyDescent="0.25">
      <c r="A14" s="362"/>
      <c r="B14" s="361"/>
      <c r="C14" s="362"/>
      <c r="D14" s="400"/>
      <c r="E14" s="363"/>
      <c r="F14" s="363"/>
      <c r="G14" s="364"/>
      <c r="H14" s="363"/>
      <c r="I14" s="363"/>
      <c r="J14" s="364"/>
      <c r="K14" s="410"/>
      <c r="L14" s="363"/>
      <c r="M14" s="411"/>
      <c r="N14" s="350"/>
      <c r="O14" s="350"/>
    </row>
    <row r="15" spans="1:15" ht="14.25" thickTop="1" thickBot="1" x14ac:dyDescent="0.25">
      <c r="A15" s="387" t="s">
        <v>196</v>
      </c>
      <c r="B15" s="365"/>
      <c r="C15" s="365"/>
      <c r="D15" s="401"/>
      <c r="E15" s="366">
        <f>+E13</f>
        <v>13228</v>
      </c>
      <c r="F15" s="366">
        <f>+F13</f>
        <v>12764</v>
      </c>
      <c r="G15" s="367">
        <f>+G13</f>
        <v>464</v>
      </c>
      <c r="H15" s="366">
        <f>+H13</f>
        <v>3100</v>
      </c>
      <c r="I15" s="366">
        <f>I13</f>
        <v>2700</v>
      </c>
      <c r="J15" s="367">
        <f>J13</f>
        <v>400</v>
      </c>
      <c r="K15" s="412">
        <f>+K13</f>
        <v>16328</v>
      </c>
      <c r="L15" s="366">
        <f>+L13</f>
        <v>15464</v>
      </c>
      <c r="M15" s="413">
        <f>+M13</f>
        <v>864</v>
      </c>
      <c r="N15" s="350"/>
      <c r="O15" s="350"/>
    </row>
    <row r="16" spans="1:15" ht="13.5" thickTop="1" x14ac:dyDescent="0.2">
      <c r="A16" s="402"/>
      <c r="B16" s="352"/>
      <c r="C16" s="352"/>
      <c r="D16" s="397"/>
      <c r="E16" s="368"/>
      <c r="F16" s="368"/>
      <c r="G16" s="369"/>
      <c r="H16" s="368"/>
      <c r="I16" s="368"/>
      <c r="J16" s="369"/>
      <c r="K16" s="414"/>
      <c r="L16" s="368"/>
      <c r="M16" s="415"/>
      <c r="N16" s="350"/>
      <c r="O16" s="350"/>
    </row>
    <row r="17" spans="1:15" x14ac:dyDescent="0.2">
      <c r="A17" s="354" t="str">
        <f t="shared" ref="A17:A21" si="13">MID(C17,1,1)</f>
        <v>2</v>
      </c>
      <c r="B17" s="354" t="str">
        <f t="shared" ref="B17:B21" si="14">MID(C17,1,2)</f>
        <v>21</v>
      </c>
      <c r="C17" s="354">
        <v>2115</v>
      </c>
      <c r="D17" s="268" t="s">
        <v>290</v>
      </c>
      <c r="E17" s="353">
        <f>+F17+G17</f>
        <v>3800</v>
      </c>
      <c r="F17" s="355">
        <v>3800</v>
      </c>
      <c r="G17" s="356"/>
      <c r="H17" s="355">
        <f>+I17+J17</f>
        <v>150</v>
      </c>
      <c r="I17" s="355">
        <v>150</v>
      </c>
      <c r="J17" s="356"/>
      <c r="K17" s="409">
        <f t="shared" ref="K17" si="15">+L17+M17</f>
        <v>3950</v>
      </c>
      <c r="L17" s="353">
        <f t="shared" ref="L17:L20" si="16">+F17+I17</f>
        <v>3950</v>
      </c>
      <c r="M17" s="392">
        <f t="shared" ref="M17" si="17">+G17+J17</f>
        <v>0</v>
      </c>
      <c r="N17" s="350"/>
      <c r="O17" s="350"/>
    </row>
    <row r="18" spans="1:15" x14ac:dyDescent="0.2">
      <c r="A18" s="354" t="str">
        <f t="shared" si="13"/>
        <v>2</v>
      </c>
      <c r="B18" s="354" t="str">
        <f t="shared" si="14"/>
        <v>21</v>
      </c>
      <c r="C18" s="354">
        <v>2125</v>
      </c>
      <c r="D18" s="398" t="s">
        <v>431</v>
      </c>
      <c r="E18" s="353">
        <f>+F18+G18</f>
        <v>0</v>
      </c>
      <c r="F18" s="355"/>
      <c r="G18" s="356"/>
      <c r="H18" s="355">
        <f t="shared" ref="H18:H21" si="18">+I18+J18</f>
        <v>10000</v>
      </c>
      <c r="I18" s="355">
        <v>10000</v>
      </c>
      <c r="J18" s="356"/>
      <c r="K18" s="409">
        <f t="shared" ref="K18:K21" si="19">+L18+M18</f>
        <v>10000</v>
      </c>
      <c r="L18" s="353">
        <f t="shared" si="16"/>
        <v>10000</v>
      </c>
      <c r="M18" s="392">
        <f t="shared" ref="M18:M21" si="20">+G18+J18</f>
        <v>0</v>
      </c>
      <c r="N18" s="350"/>
      <c r="O18" s="350"/>
    </row>
    <row r="19" spans="1:15" x14ac:dyDescent="0.2">
      <c r="A19" s="354" t="str">
        <f t="shared" si="13"/>
        <v>2</v>
      </c>
      <c r="B19" s="354" t="str">
        <f t="shared" si="14"/>
        <v>21</v>
      </c>
      <c r="C19" s="354">
        <v>2141</v>
      </c>
      <c r="D19" s="268" t="s">
        <v>199</v>
      </c>
      <c r="E19" s="353">
        <f t="shared" ref="E19:E21" si="21">+F19+G19</f>
        <v>2770</v>
      </c>
      <c r="F19" s="355"/>
      <c r="G19" s="356">
        <v>2770</v>
      </c>
      <c r="H19" s="353">
        <f>+I19+J19</f>
        <v>0</v>
      </c>
      <c r="I19" s="355"/>
      <c r="J19" s="356"/>
      <c r="K19" s="409">
        <f t="shared" si="19"/>
        <v>2770</v>
      </c>
      <c r="L19" s="353">
        <f t="shared" si="16"/>
        <v>0</v>
      </c>
      <c r="M19" s="392">
        <f t="shared" si="20"/>
        <v>2770</v>
      </c>
      <c r="N19" s="350"/>
      <c r="O19" s="350"/>
    </row>
    <row r="20" spans="1:15" x14ac:dyDescent="0.2">
      <c r="A20" s="354" t="str">
        <f t="shared" si="13"/>
        <v>2</v>
      </c>
      <c r="B20" s="354" t="str">
        <f t="shared" si="14"/>
        <v>21</v>
      </c>
      <c r="C20" s="354">
        <v>2143</v>
      </c>
      <c r="D20" s="403" t="s">
        <v>200</v>
      </c>
      <c r="E20" s="353">
        <f t="shared" ref="E20" si="22">+F20+G20</f>
        <v>40947</v>
      </c>
      <c r="F20" s="355">
        <v>40932</v>
      </c>
      <c r="G20" s="356">
        <v>15</v>
      </c>
      <c r="H20" s="355">
        <f t="shared" ref="H20" si="23">+I20+J20</f>
        <v>5610</v>
      </c>
      <c r="I20" s="355">
        <v>5610</v>
      </c>
      <c r="J20" s="356"/>
      <c r="K20" s="409">
        <f t="shared" ref="K20" si="24">+L20+M20</f>
        <v>46557</v>
      </c>
      <c r="L20" s="353">
        <f t="shared" si="16"/>
        <v>46542</v>
      </c>
      <c r="M20" s="392">
        <f t="shared" ref="M20" si="25">+G20+J20</f>
        <v>15</v>
      </c>
      <c r="N20" s="350"/>
      <c r="O20" s="350"/>
    </row>
    <row r="21" spans="1:15" x14ac:dyDescent="0.2">
      <c r="A21" s="354" t="str">
        <f t="shared" si="13"/>
        <v>2</v>
      </c>
      <c r="B21" s="354" t="str">
        <f t="shared" si="14"/>
        <v>21</v>
      </c>
      <c r="C21" s="354">
        <v>2144</v>
      </c>
      <c r="D21" s="403" t="s">
        <v>201</v>
      </c>
      <c r="E21" s="353">
        <f t="shared" si="21"/>
        <v>0</v>
      </c>
      <c r="F21" s="355"/>
      <c r="G21" s="356"/>
      <c r="H21" s="355">
        <f t="shared" si="18"/>
        <v>30000</v>
      </c>
      <c r="I21" s="355">
        <v>30000</v>
      </c>
      <c r="J21" s="356"/>
      <c r="K21" s="409">
        <f t="shared" si="19"/>
        <v>30000</v>
      </c>
      <c r="L21" s="353">
        <f t="shared" ref="L21" si="26">+F21+I21</f>
        <v>30000</v>
      </c>
      <c r="M21" s="392">
        <f t="shared" si="20"/>
        <v>0</v>
      </c>
      <c r="N21" s="350"/>
      <c r="O21" s="350"/>
    </row>
    <row r="22" spans="1:15" x14ac:dyDescent="0.2">
      <c r="A22" s="357" t="s">
        <v>203</v>
      </c>
      <c r="B22" s="357"/>
      <c r="C22" s="358"/>
      <c r="D22" s="399"/>
      <c r="E22" s="359">
        <f t="shared" ref="E22:M22" si="27">SUM(E17:E21)</f>
        <v>47517</v>
      </c>
      <c r="F22" s="359">
        <f t="shared" si="27"/>
        <v>44732</v>
      </c>
      <c r="G22" s="359">
        <f t="shared" si="27"/>
        <v>2785</v>
      </c>
      <c r="H22" s="359">
        <f t="shared" si="27"/>
        <v>45760</v>
      </c>
      <c r="I22" s="359">
        <f t="shared" si="27"/>
        <v>45760</v>
      </c>
      <c r="J22" s="359">
        <f t="shared" si="27"/>
        <v>0</v>
      </c>
      <c r="K22" s="408">
        <f t="shared" si="27"/>
        <v>93277</v>
      </c>
      <c r="L22" s="359">
        <f t="shared" si="27"/>
        <v>90492</v>
      </c>
      <c r="M22" s="360">
        <f t="shared" si="27"/>
        <v>2785</v>
      </c>
      <c r="N22" s="350"/>
      <c r="O22" s="350"/>
    </row>
    <row r="23" spans="1:15" x14ac:dyDescent="0.2">
      <c r="A23" s="354"/>
      <c r="B23" s="370"/>
      <c r="C23" s="354"/>
      <c r="D23" s="268"/>
      <c r="E23" s="371"/>
      <c r="F23" s="371"/>
      <c r="G23" s="372"/>
      <c r="H23" s="371"/>
      <c r="I23" s="371"/>
      <c r="J23" s="372"/>
      <c r="K23" s="416"/>
      <c r="L23" s="371"/>
      <c r="M23" s="393"/>
      <c r="N23" s="350"/>
      <c r="O23" s="350"/>
    </row>
    <row r="24" spans="1:15" x14ac:dyDescent="0.2">
      <c r="A24" s="354" t="str">
        <f>MID(C24,1,1)</f>
        <v>2</v>
      </c>
      <c r="B24" s="354" t="str">
        <f>MID(C24,1,2)</f>
        <v>22</v>
      </c>
      <c r="C24" s="354">
        <v>2212</v>
      </c>
      <c r="D24" s="268" t="s">
        <v>291</v>
      </c>
      <c r="E24" s="353">
        <f t="shared" ref="E24:E32" si="28">+F24+G24</f>
        <v>762088</v>
      </c>
      <c r="F24" s="355">
        <v>632726</v>
      </c>
      <c r="G24" s="356">
        <v>129362</v>
      </c>
      <c r="H24" s="355">
        <f t="shared" ref="H24:H32" si="29">+I24+J24</f>
        <v>1147788</v>
      </c>
      <c r="I24" s="355">
        <v>1120464</v>
      </c>
      <c r="J24" s="356">
        <v>27324</v>
      </c>
      <c r="K24" s="409">
        <f t="shared" ref="K24" si="30">+L24+M24</f>
        <v>1909876</v>
      </c>
      <c r="L24" s="353">
        <f t="shared" ref="L24:L29" si="31">+F24+I24</f>
        <v>1753190</v>
      </c>
      <c r="M24" s="392">
        <f t="shared" ref="M24" si="32">+G24+J24</f>
        <v>156686</v>
      </c>
      <c r="N24" s="350"/>
      <c r="O24" s="350"/>
    </row>
    <row r="25" spans="1:15" x14ac:dyDescent="0.2">
      <c r="A25" s="354">
        <v>2</v>
      </c>
      <c r="B25" s="354">
        <v>22</v>
      </c>
      <c r="C25" s="354">
        <v>2219</v>
      </c>
      <c r="D25" s="268" t="s">
        <v>205</v>
      </c>
      <c r="E25" s="353">
        <f t="shared" si="28"/>
        <v>205990</v>
      </c>
      <c r="F25" s="355">
        <v>83579</v>
      </c>
      <c r="G25" s="356">
        <v>122411</v>
      </c>
      <c r="H25" s="355">
        <f t="shared" si="29"/>
        <v>234003</v>
      </c>
      <c r="I25" s="355">
        <v>203712</v>
      </c>
      <c r="J25" s="356">
        <v>30291</v>
      </c>
      <c r="K25" s="409">
        <f t="shared" ref="K25:K32" si="33">+L25+M25</f>
        <v>439993</v>
      </c>
      <c r="L25" s="353">
        <f t="shared" si="31"/>
        <v>287291</v>
      </c>
      <c r="M25" s="392">
        <f t="shared" ref="M25:M32" si="34">+G25+J25</f>
        <v>152702</v>
      </c>
      <c r="N25" s="350"/>
      <c r="O25" s="350"/>
    </row>
    <row r="26" spans="1:15" x14ac:dyDescent="0.2">
      <c r="A26" s="354">
        <v>2</v>
      </c>
      <c r="B26" s="354">
        <v>22</v>
      </c>
      <c r="C26" s="354">
        <v>2221</v>
      </c>
      <c r="D26" s="268" t="s">
        <v>292</v>
      </c>
      <c r="E26" s="353">
        <f t="shared" si="28"/>
        <v>103</v>
      </c>
      <c r="F26" s="355"/>
      <c r="G26" s="356">
        <v>103</v>
      </c>
      <c r="H26" s="353">
        <f>+I26+J26</f>
        <v>0</v>
      </c>
      <c r="I26" s="355"/>
      <c r="J26" s="356"/>
      <c r="K26" s="409">
        <f t="shared" si="33"/>
        <v>103</v>
      </c>
      <c r="L26" s="353">
        <f t="shared" si="31"/>
        <v>0</v>
      </c>
      <c r="M26" s="392">
        <f t="shared" si="34"/>
        <v>103</v>
      </c>
      <c r="N26" s="350"/>
      <c r="O26" s="350"/>
    </row>
    <row r="27" spans="1:15" x14ac:dyDescent="0.2">
      <c r="A27" s="354" t="str">
        <f>MID(C27,1,1)</f>
        <v>2</v>
      </c>
      <c r="B27" s="354" t="str">
        <f>MID(C27,1,2)</f>
        <v>22</v>
      </c>
      <c r="C27" s="354">
        <v>2223</v>
      </c>
      <c r="D27" s="268" t="s">
        <v>293</v>
      </c>
      <c r="E27" s="353">
        <f t="shared" si="28"/>
        <v>847</v>
      </c>
      <c r="F27" s="355"/>
      <c r="G27" s="356">
        <v>847</v>
      </c>
      <c r="H27" s="353">
        <f>+I27+J27</f>
        <v>350</v>
      </c>
      <c r="I27" s="355"/>
      <c r="J27" s="356">
        <v>350</v>
      </c>
      <c r="K27" s="409">
        <f>+L27+M27</f>
        <v>1197</v>
      </c>
      <c r="L27" s="353">
        <f t="shared" si="31"/>
        <v>0</v>
      </c>
      <c r="M27" s="392">
        <f t="shared" si="34"/>
        <v>1197</v>
      </c>
      <c r="N27" s="350"/>
      <c r="O27" s="350"/>
    </row>
    <row r="28" spans="1:15" x14ac:dyDescent="0.2">
      <c r="A28" s="354" t="str">
        <f>MID(C28,1,1)</f>
        <v>2</v>
      </c>
      <c r="B28" s="354" t="str">
        <f>MID(C28,1,2)</f>
        <v>22</v>
      </c>
      <c r="C28" s="354">
        <v>2229</v>
      </c>
      <c r="D28" s="268" t="s">
        <v>294</v>
      </c>
      <c r="E28" s="353">
        <f t="shared" si="28"/>
        <v>1440</v>
      </c>
      <c r="F28" s="355">
        <v>400</v>
      </c>
      <c r="G28" s="356">
        <v>1040</v>
      </c>
      <c r="H28" s="355">
        <f t="shared" si="29"/>
        <v>50930</v>
      </c>
      <c r="I28" s="355">
        <v>50930</v>
      </c>
      <c r="J28" s="356"/>
      <c r="K28" s="409">
        <f t="shared" ref="K28" si="35">+L28+M28</f>
        <v>52370</v>
      </c>
      <c r="L28" s="353">
        <f t="shared" si="31"/>
        <v>51330</v>
      </c>
      <c r="M28" s="392">
        <f t="shared" si="34"/>
        <v>1040</v>
      </c>
      <c r="N28" s="350"/>
      <c r="O28" s="350"/>
    </row>
    <row r="29" spans="1:15" x14ac:dyDescent="0.2">
      <c r="A29" s="354" t="str">
        <f>MID(C29,1,1)</f>
        <v>2</v>
      </c>
      <c r="B29" s="354" t="str">
        <f>MID(C29,1,2)</f>
        <v>22</v>
      </c>
      <c r="C29" s="354">
        <v>2271</v>
      </c>
      <c r="D29" s="268" t="s">
        <v>295</v>
      </c>
      <c r="E29" s="353">
        <f t="shared" si="28"/>
        <v>8466</v>
      </c>
      <c r="F29" s="355">
        <v>8466</v>
      </c>
      <c r="G29" s="356"/>
      <c r="H29" s="355">
        <f t="shared" si="29"/>
        <v>37000</v>
      </c>
      <c r="I29" s="355">
        <v>37000</v>
      </c>
      <c r="J29" s="356"/>
      <c r="K29" s="409">
        <f t="shared" si="33"/>
        <v>45466</v>
      </c>
      <c r="L29" s="353">
        <f t="shared" si="31"/>
        <v>45466</v>
      </c>
      <c r="M29" s="392">
        <f t="shared" si="34"/>
        <v>0</v>
      </c>
      <c r="N29" s="350"/>
      <c r="O29" s="350"/>
    </row>
    <row r="30" spans="1:15" x14ac:dyDescent="0.2">
      <c r="A30" s="354" t="str">
        <f>MID(C30,1,1)</f>
        <v>2</v>
      </c>
      <c r="B30" s="354" t="str">
        <f>MID(C30,1,2)</f>
        <v>22</v>
      </c>
      <c r="C30" s="354">
        <v>2291</v>
      </c>
      <c r="D30" s="268" t="s">
        <v>432</v>
      </c>
      <c r="E30" s="353">
        <f t="shared" si="28"/>
        <v>2316</v>
      </c>
      <c r="F30" s="355">
        <v>2316</v>
      </c>
      <c r="G30" s="356"/>
      <c r="H30" s="353">
        <f>+I30+J30</f>
        <v>0</v>
      </c>
      <c r="I30" s="355"/>
      <c r="J30" s="356"/>
      <c r="K30" s="409">
        <f t="shared" si="33"/>
        <v>2316</v>
      </c>
      <c r="L30" s="353">
        <f t="shared" ref="L30:L32" si="36">+F30+I30</f>
        <v>2316</v>
      </c>
      <c r="M30" s="392">
        <f t="shared" si="34"/>
        <v>0</v>
      </c>
      <c r="N30" s="350"/>
      <c r="O30" s="350"/>
    </row>
    <row r="31" spans="1:15" x14ac:dyDescent="0.2">
      <c r="A31" s="354" t="str">
        <f>MID(C31,1,1)</f>
        <v>2</v>
      </c>
      <c r="B31" s="354" t="str">
        <f>MID(C31,1,2)</f>
        <v>22</v>
      </c>
      <c r="C31" s="354">
        <v>2292</v>
      </c>
      <c r="D31" s="268" t="s">
        <v>433</v>
      </c>
      <c r="E31" s="353">
        <f t="shared" si="28"/>
        <v>1985000</v>
      </c>
      <c r="F31" s="355">
        <v>1985000</v>
      </c>
      <c r="G31" s="356"/>
      <c r="H31" s="355">
        <f t="shared" si="29"/>
        <v>52000</v>
      </c>
      <c r="I31" s="355">
        <v>52000</v>
      </c>
      <c r="J31" s="356"/>
      <c r="K31" s="409">
        <f t="shared" si="33"/>
        <v>2037000</v>
      </c>
      <c r="L31" s="353">
        <f t="shared" si="36"/>
        <v>2037000</v>
      </c>
      <c r="M31" s="392">
        <f t="shared" si="34"/>
        <v>0</v>
      </c>
      <c r="N31" s="350"/>
      <c r="O31" s="350"/>
    </row>
    <row r="32" spans="1:15" x14ac:dyDescent="0.2">
      <c r="A32" s="354">
        <v>2</v>
      </c>
      <c r="B32" s="354">
        <v>22</v>
      </c>
      <c r="C32" s="354">
        <v>2299</v>
      </c>
      <c r="D32" s="268" t="s">
        <v>296</v>
      </c>
      <c r="E32" s="353">
        <f t="shared" si="28"/>
        <v>11554</v>
      </c>
      <c r="F32" s="355">
        <v>11554</v>
      </c>
      <c r="G32" s="356"/>
      <c r="H32" s="355">
        <f t="shared" si="29"/>
        <v>0</v>
      </c>
      <c r="I32" s="355"/>
      <c r="J32" s="356"/>
      <c r="K32" s="409">
        <f t="shared" si="33"/>
        <v>11554</v>
      </c>
      <c r="L32" s="353">
        <f t="shared" si="36"/>
        <v>11554</v>
      </c>
      <c r="M32" s="392">
        <f t="shared" si="34"/>
        <v>0</v>
      </c>
      <c r="N32" s="350"/>
      <c r="O32" s="350"/>
    </row>
    <row r="33" spans="1:15" x14ac:dyDescent="0.2">
      <c r="A33" s="357" t="s">
        <v>206</v>
      </c>
      <c r="B33" s="357"/>
      <c r="C33" s="358"/>
      <c r="D33" s="399"/>
      <c r="E33" s="359">
        <f t="shared" ref="E33:M33" si="37">SUM(E24:E32)</f>
        <v>2977804</v>
      </c>
      <c r="F33" s="359">
        <f t="shared" si="37"/>
        <v>2724041</v>
      </c>
      <c r="G33" s="359">
        <f t="shared" si="37"/>
        <v>253763</v>
      </c>
      <c r="H33" s="359">
        <f t="shared" si="37"/>
        <v>1522071</v>
      </c>
      <c r="I33" s="359">
        <f t="shared" si="37"/>
        <v>1464106</v>
      </c>
      <c r="J33" s="359">
        <f t="shared" si="37"/>
        <v>57965</v>
      </c>
      <c r="K33" s="408">
        <f t="shared" si="37"/>
        <v>4499875</v>
      </c>
      <c r="L33" s="359">
        <f t="shared" si="37"/>
        <v>4188147</v>
      </c>
      <c r="M33" s="360">
        <f t="shared" si="37"/>
        <v>311728</v>
      </c>
      <c r="N33" s="350"/>
      <c r="O33" s="350"/>
    </row>
    <row r="34" spans="1:15" x14ac:dyDescent="0.2">
      <c r="A34" s="354"/>
      <c r="B34" s="370"/>
      <c r="C34" s="354"/>
      <c r="D34" s="268"/>
      <c r="E34" s="371"/>
      <c r="F34" s="371"/>
      <c r="G34" s="372"/>
      <c r="H34" s="371"/>
      <c r="I34" s="371"/>
      <c r="J34" s="372"/>
      <c r="K34" s="416"/>
      <c r="L34" s="371"/>
      <c r="M34" s="393"/>
      <c r="N34" s="350"/>
      <c r="O34" s="350"/>
    </row>
    <row r="35" spans="1:15" x14ac:dyDescent="0.2">
      <c r="A35" s="354" t="str">
        <f>MID(C35,1,1)</f>
        <v>2</v>
      </c>
      <c r="B35" s="354" t="str">
        <f t="shared" ref="B35:B40" si="38">MID(C35,1,2)</f>
        <v>23</v>
      </c>
      <c r="C35" s="354">
        <v>2310</v>
      </c>
      <c r="D35" s="268" t="s">
        <v>297</v>
      </c>
      <c r="E35" s="353">
        <f t="shared" ref="E35:E39" si="39">+F35+G35</f>
        <v>355</v>
      </c>
      <c r="F35" s="355">
        <v>200</v>
      </c>
      <c r="G35" s="356">
        <v>155</v>
      </c>
      <c r="H35" s="355">
        <f t="shared" ref="H35:H40" si="40">+I35+J35</f>
        <v>80802</v>
      </c>
      <c r="I35" s="355">
        <v>80802</v>
      </c>
      <c r="J35" s="356"/>
      <c r="K35" s="409">
        <f t="shared" ref="K35" si="41">+L35+M35</f>
        <v>81157</v>
      </c>
      <c r="L35" s="353">
        <f t="shared" ref="L35:L37" si="42">+F35+I35</f>
        <v>81002</v>
      </c>
      <c r="M35" s="392">
        <f t="shared" ref="M35" si="43">+G35+J35</f>
        <v>155</v>
      </c>
      <c r="N35" s="350"/>
      <c r="O35" s="350"/>
    </row>
    <row r="36" spans="1:15" x14ac:dyDescent="0.2">
      <c r="A36" s="354" t="str">
        <f>MID(C36,1,1)</f>
        <v>2</v>
      </c>
      <c r="B36" s="354" t="str">
        <f t="shared" si="38"/>
        <v>23</v>
      </c>
      <c r="C36" s="354">
        <v>2321</v>
      </c>
      <c r="D36" s="268" t="s">
        <v>298</v>
      </c>
      <c r="E36" s="353">
        <f t="shared" si="39"/>
        <v>860</v>
      </c>
      <c r="F36" s="355">
        <v>400</v>
      </c>
      <c r="G36" s="356">
        <v>460</v>
      </c>
      <c r="H36" s="355">
        <f t="shared" si="40"/>
        <v>648259</v>
      </c>
      <c r="I36" s="355">
        <v>647339</v>
      </c>
      <c r="J36" s="356">
        <v>920</v>
      </c>
      <c r="K36" s="409">
        <f t="shared" ref="K36:K40" si="44">+L36+M36</f>
        <v>649119</v>
      </c>
      <c r="L36" s="353">
        <f t="shared" si="42"/>
        <v>647739</v>
      </c>
      <c r="M36" s="392">
        <f t="shared" ref="M36:M40" si="45">+G36+J36</f>
        <v>1380</v>
      </c>
      <c r="N36" s="350"/>
      <c r="O36" s="350"/>
    </row>
    <row r="37" spans="1:15" x14ac:dyDescent="0.2">
      <c r="A37" s="354">
        <v>2</v>
      </c>
      <c r="B37" s="354" t="str">
        <f t="shared" si="38"/>
        <v>23</v>
      </c>
      <c r="C37" s="354">
        <v>2329</v>
      </c>
      <c r="D37" s="268" t="s">
        <v>299</v>
      </c>
      <c r="E37" s="353">
        <f>+F37+G37</f>
        <v>0</v>
      </c>
      <c r="F37" s="355"/>
      <c r="G37" s="356"/>
      <c r="H37" s="355">
        <f t="shared" si="40"/>
        <v>6025</v>
      </c>
      <c r="I37" s="355">
        <v>6025</v>
      </c>
      <c r="J37" s="356"/>
      <c r="K37" s="409">
        <f t="shared" si="44"/>
        <v>6025</v>
      </c>
      <c r="L37" s="353">
        <f t="shared" si="42"/>
        <v>6025</v>
      </c>
      <c r="M37" s="392">
        <f t="shared" si="45"/>
        <v>0</v>
      </c>
      <c r="N37" s="350"/>
      <c r="O37" s="350"/>
    </row>
    <row r="38" spans="1:15" x14ac:dyDescent="0.2">
      <c r="A38" s="354">
        <v>2</v>
      </c>
      <c r="B38" s="354" t="str">
        <f t="shared" si="38"/>
        <v>23</v>
      </c>
      <c r="C38" s="354">
        <v>2331</v>
      </c>
      <c r="D38" s="268" t="s">
        <v>300</v>
      </c>
      <c r="E38" s="353">
        <f t="shared" si="39"/>
        <v>4100</v>
      </c>
      <c r="F38" s="355">
        <v>4100</v>
      </c>
      <c r="G38" s="356"/>
      <c r="H38" s="355">
        <f t="shared" si="40"/>
        <v>1000</v>
      </c>
      <c r="I38" s="355">
        <v>1000</v>
      </c>
      <c r="J38" s="356"/>
      <c r="K38" s="409">
        <f t="shared" si="44"/>
        <v>5100</v>
      </c>
      <c r="L38" s="353">
        <f t="shared" ref="L38:L40" si="46">+F38+I38</f>
        <v>5100</v>
      </c>
      <c r="M38" s="392">
        <f t="shared" si="45"/>
        <v>0</v>
      </c>
      <c r="N38" s="350"/>
      <c r="O38" s="350"/>
    </row>
    <row r="39" spans="1:15" x14ac:dyDescent="0.2">
      <c r="A39" s="354" t="str">
        <f>MID(C39,1,1)</f>
        <v>2</v>
      </c>
      <c r="B39" s="354" t="str">
        <f t="shared" si="38"/>
        <v>23</v>
      </c>
      <c r="C39" s="354">
        <v>2333</v>
      </c>
      <c r="D39" s="268" t="s">
        <v>301</v>
      </c>
      <c r="E39" s="353">
        <f t="shared" si="39"/>
        <v>6067</v>
      </c>
      <c r="F39" s="355">
        <v>4300</v>
      </c>
      <c r="G39" s="356">
        <v>1767</v>
      </c>
      <c r="H39" s="355">
        <f t="shared" si="40"/>
        <v>15934</v>
      </c>
      <c r="I39" s="355">
        <v>15500</v>
      </c>
      <c r="J39" s="356">
        <v>434</v>
      </c>
      <c r="K39" s="409">
        <f t="shared" si="44"/>
        <v>22001</v>
      </c>
      <c r="L39" s="353">
        <f t="shared" si="46"/>
        <v>19800</v>
      </c>
      <c r="M39" s="392">
        <f t="shared" si="45"/>
        <v>2201</v>
      </c>
      <c r="N39" s="350"/>
      <c r="O39" s="350"/>
    </row>
    <row r="40" spans="1:15" x14ac:dyDescent="0.2">
      <c r="A40" s="354">
        <v>2</v>
      </c>
      <c r="B40" s="354" t="str">
        <f t="shared" si="38"/>
        <v>23</v>
      </c>
      <c r="C40" s="354">
        <v>2339</v>
      </c>
      <c r="D40" s="268" t="s">
        <v>302</v>
      </c>
      <c r="E40" s="353">
        <f>+F40+G40</f>
        <v>0</v>
      </c>
      <c r="F40" s="355"/>
      <c r="G40" s="356"/>
      <c r="H40" s="355">
        <f t="shared" si="40"/>
        <v>2115</v>
      </c>
      <c r="I40" s="355">
        <v>2115</v>
      </c>
      <c r="J40" s="356"/>
      <c r="K40" s="409">
        <f t="shared" si="44"/>
        <v>2115</v>
      </c>
      <c r="L40" s="353">
        <f t="shared" si="46"/>
        <v>2115</v>
      </c>
      <c r="M40" s="392">
        <f t="shared" si="45"/>
        <v>0</v>
      </c>
      <c r="N40" s="350"/>
      <c r="O40" s="350"/>
    </row>
    <row r="41" spans="1:15" x14ac:dyDescent="0.2">
      <c r="A41" s="357" t="s">
        <v>208</v>
      </c>
      <c r="B41" s="357"/>
      <c r="C41" s="358"/>
      <c r="D41" s="399"/>
      <c r="E41" s="408">
        <f t="shared" ref="E41:M41" si="47">SUM(E35:E40)</f>
        <v>11382</v>
      </c>
      <c r="F41" s="359">
        <f t="shared" si="47"/>
        <v>9000</v>
      </c>
      <c r="G41" s="360">
        <f t="shared" si="47"/>
        <v>2382</v>
      </c>
      <c r="H41" s="359">
        <f t="shared" si="47"/>
        <v>754135</v>
      </c>
      <c r="I41" s="359">
        <f t="shared" si="47"/>
        <v>752781</v>
      </c>
      <c r="J41" s="359">
        <f t="shared" si="47"/>
        <v>1354</v>
      </c>
      <c r="K41" s="408">
        <f t="shared" si="47"/>
        <v>765517</v>
      </c>
      <c r="L41" s="359">
        <f t="shared" si="47"/>
        <v>761781</v>
      </c>
      <c r="M41" s="359">
        <f t="shared" si="47"/>
        <v>3736</v>
      </c>
      <c r="N41" s="350"/>
      <c r="O41" s="350"/>
    </row>
    <row r="42" spans="1:15" s="457" customFormat="1" x14ac:dyDescent="0.2">
      <c r="A42" s="452"/>
      <c r="B42" s="452"/>
      <c r="C42" s="453"/>
      <c r="D42" s="454"/>
      <c r="E42" s="455"/>
      <c r="F42" s="382"/>
      <c r="G42" s="423"/>
      <c r="H42" s="382"/>
      <c r="I42" s="382"/>
      <c r="J42" s="382"/>
      <c r="K42" s="455"/>
      <c r="L42" s="382"/>
      <c r="M42" s="423"/>
      <c r="N42" s="456"/>
      <c r="O42" s="456"/>
    </row>
    <row r="43" spans="1:15" x14ac:dyDescent="0.2">
      <c r="A43" s="354">
        <v>2</v>
      </c>
      <c r="B43" s="354" t="str">
        <f>MID(C43,1,2)</f>
        <v>24</v>
      </c>
      <c r="C43" s="354">
        <v>2419</v>
      </c>
      <c r="D43" s="268" t="s">
        <v>419</v>
      </c>
      <c r="E43" s="355">
        <f>+F43+G43</f>
        <v>10</v>
      </c>
      <c r="F43" s="355"/>
      <c r="G43" s="356">
        <v>10</v>
      </c>
      <c r="H43" s="355">
        <f t="shared" ref="H43" si="48">+I43+J43</f>
        <v>0</v>
      </c>
      <c r="I43" s="355"/>
      <c r="J43" s="356"/>
      <c r="K43" s="420">
        <f t="shared" ref="K43" si="49">+L43+M43</f>
        <v>10</v>
      </c>
      <c r="L43" s="355">
        <f t="shared" ref="L43" si="50">+F43+I43</f>
        <v>0</v>
      </c>
      <c r="M43" s="394">
        <f t="shared" ref="M43" si="51">+G43+J43</f>
        <v>10</v>
      </c>
      <c r="N43" s="350"/>
      <c r="O43" s="350"/>
    </row>
    <row r="44" spans="1:15" x14ac:dyDescent="0.2">
      <c r="A44" s="357" t="s">
        <v>418</v>
      </c>
      <c r="B44" s="357"/>
      <c r="C44" s="358"/>
      <c r="D44" s="399"/>
      <c r="E44" s="359">
        <f>SUM(E43:E43)</f>
        <v>10</v>
      </c>
      <c r="F44" s="359">
        <f t="shared" ref="F44:M44" si="52">SUM(F43:F43)</f>
        <v>0</v>
      </c>
      <c r="G44" s="359">
        <f t="shared" si="52"/>
        <v>10</v>
      </c>
      <c r="H44" s="359">
        <f t="shared" si="52"/>
        <v>0</v>
      </c>
      <c r="I44" s="359">
        <f t="shared" si="52"/>
        <v>0</v>
      </c>
      <c r="J44" s="359">
        <f t="shared" si="52"/>
        <v>0</v>
      </c>
      <c r="K44" s="408">
        <f t="shared" si="52"/>
        <v>10</v>
      </c>
      <c r="L44" s="359">
        <f t="shared" si="52"/>
        <v>0</v>
      </c>
      <c r="M44" s="360">
        <f t="shared" si="52"/>
        <v>10</v>
      </c>
      <c r="N44" s="350"/>
      <c r="O44" s="350"/>
    </row>
    <row r="45" spans="1:15" ht="12.75" customHeight="1" thickBot="1" x14ac:dyDescent="0.25">
      <c r="A45" s="362"/>
      <c r="B45" s="361"/>
      <c r="C45" s="362"/>
      <c r="D45" s="400"/>
      <c r="E45" s="363"/>
      <c r="F45" s="363"/>
      <c r="G45" s="364"/>
      <c r="H45" s="363"/>
      <c r="I45" s="363"/>
      <c r="J45" s="364"/>
      <c r="K45" s="410"/>
      <c r="L45" s="363"/>
      <c r="M45" s="411"/>
      <c r="N45" s="350"/>
      <c r="O45" s="350"/>
    </row>
    <row r="46" spans="1:15" ht="14.25" thickTop="1" thickBot="1" x14ac:dyDescent="0.25">
      <c r="A46" s="404" t="s">
        <v>209</v>
      </c>
      <c r="B46" s="373"/>
      <c r="C46" s="373"/>
      <c r="D46" s="405"/>
      <c r="E46" s="374">
        <f t="shared" ref="E46:M46" si="53">+E22+E33+E41+E44</f>
        <v>3036713</v>
      </c>
      <c r="F46" s="374">
        <f t="shared" si="53"/>
        <v>2777773</v>
      </c>
      <c r="G46" s="375">
        <f t="shared" si="53"/>
        <v>258940</v>
      </c>
      <c r="H46" s="374">
        <f t="shared" si="53"/>
        <v>2321966</v>
      </c>
      <c r="I46" s="374">
        <f t="shared" si="53"/>
        <v>2262647</v>
      </c>
      <c r="J46" s="375">
        <f t="shared" si="53"/>
        <v>59319</v>
      </c>
      <c r="K46" s="417">
        <f t="shared" si="53"/>
        <v>5358679</v>
      </c>
      <c r="L46" s="374">
        <f t="shared" si="53"/>
        <v>5040420</v>
      </c>
      <c r="M46" s="418">
        <f t="shared" si="53"/>
        <v>318259</v>
      </c>
      <c r="N46" s="350"/>
      <c r="O46" s="350"/>
    </row>
    <row r="47" spans="1:15" ht="13.5" thickTop="1" x14ac:dyDescent="0.2">
      <c r="A47" s="402"/>
      <c r="B47" s="352"/>
      <c r="C47" s="352"/>
      <c r="D47" s="397"/>
      <c r="E47" s="368"/>
      <c r="F47" s="368"/>
      <c r="G47" s="369"/>
      <c r="H47" s="368"/>
      <c r="I47" s="368"/>
      <c r="J47" s="369"/>
      <c r="K47" s="414"/>
      <c r="L47" s="368"/>
      <c r="M47" s="415"/>
      <c r="N47" s="350"/>
      <c r="O47" s="350"/>
    </row>
    <row r="48" spans="1:15" x14ac:dyDescent="0.2">
      <c r="A48" s="352">
        <v>3</v>
      </c>
      <c r="B48" s="352">
        <v>31</v>
      </c>
      <c r="C48" s="352">
        <v>3111</v>
      </c>
      <c r="D48" s="397" t="s">
        <v>210</v>
      </c>
      <c r="E48" s="353">
        <f t="shared" ref="E48:E57" si="54">+F48+G48</f>
        <v>134463</v>
      </c>
      <c r="F48" s="353">
        <v>11384</v>
      </c>
      <c r="G48" s="376">
        <v>123079</v>
      </c>
      <c r="H48" s="355">
        <f t="shared" ref="H48:H57" si="55">+I48+J48</f>
        <v>90730</v>
      </c>
      <c r="I48" s="353">
        <v>22470</v>
      </c>
      <c r="J48" s="376">
        <v>68260</v>
      </c>
      <c r="K48" s="409">
        <f t="shared" ref="K48" si="56">+L48+M48</f>
        <v>225193</v>
      </c>
      <c r="L48" s="353">
        <f t="shared" ref="L48:L56" si="57">+F48+I48</f>
        <v>33854</v>
      </c>
      <c r="M48" s="392">
        <f t="shared" ref="M48" si="58">+G48+J48</f>
        <v>191339</v>
      </c>
      <c r="N48" s="350"/>
      <c r="O48" s="350"/>
    </row>
    <row r="49" spans="1:15" x14ac:dyDescent="0.2">
      <c r="A49" s="354" t="str">
        <f>MID(C49,1,1)</f>
        <v>3</v>
      </c>
      <c r="B49" s="354" t="str">
        <f>MID(C49,1,2)</f>
        <v>31</v>
      </c>
      <c r="C49" s="354">
        <v>3113</v>
      </c>
      <c r="D49" s="268" t="s">
        <v>303</v>
      </c>
      <c r="E49" s="353">
        <f t="shared" si="54"/>
        <v>361919</v>
      </c>
      <c r="F49" s="355">
        <v>54643</v>
      </c>
      <c r="G49" s="356">
        <v>307276</v>
      </c>
      <c r="H49" s="355">
        <f t="shared" si="55"/>
        <v>282643</v>
      </c>
      <c r="I49" s="355">
        <v>119622</v>
      </c>
      <c r="J49" s="356">
        <v>163021</v>
      </c>
      <c r="K49" s="409">
        <f t="shared" ref="K49:K57" si="59">+L49+M49</f>
        <v>644562</v>
      </c>
      <c r="L49" s="353">
        <f t="shared" si="57"/>
        <v>174265</v>
      </c>
      <c r="M49" s="392">
        <f t="shared" ref="M49:M57" si="60">+G49+J49</f>
        <v>470297</v>
      </c>
      <c r="N49" s="350"/>
      <c r="O49" s="350"/>
    </row>
    <row r="50" spans="1:15" x14ac:dyDescent="0.2">
      <c r="A50" s="354">
        <v>3</v>
      </c>
      <c r="B50" s="354">
        <v>31</v>
      </c>
      <c r="C50" s="354">
        <v>3114</v>
      </c>
      <c r="D50" s="268" t="s">
        <v>304</v>
      </c>
      <c r="E50" s="353">
        <f t="shared" si="54"/>
        <v>5</v>
      </c>
      <c r="F50" s="355"/>
      <c r="G50" s="356">
        <v>5</v>
      </c>
      <c r="H50" s="355">
        <f t="shared" si="55"/>
        <v>0</v>
      </c>
      <c r="I50" s="355"/>
      <c r="J50" s="356"/>
      <c r="K50" s="409">
        <f>+L50+M50</f>
        <v>5</v>
      </c>
      <c r="L50" s="353">
        <f t="shared" si="57"/>
        <v>0</v>
      </c>
      <c r="M50" s="392">
        <f t="shared" si="60"/>
        <v>5</v>
      </c>
      <c r="N50" s="350"/>
      <c r="O50" s="350"/>
    </row>
    <row r="51" spans="1:15" x14ac:dyDescent="0.2">
      <c r="A51" s="354">
        <v>3</v>
      </c>
      <c r="B51" s="354">
        <v>31</v>
      </c>
      <c r="C51" s="354">
        <v>3115</v>
      </c>
      <c r="D51" s="268" t="s">
        <v>434</v>
      </c>
      <c r="E51" s="353">
        <f t="shared" si="54"/>
        <v>10637</v>
      </c>
      <c r="F51" s="355">
        <v>10637</v>
      </c>
      <c r="G51" s="356"/>
      <c r="H51" s="355">
        <f t="shared" si="55"/>
        <v>1000</v>
      </c>
      <c r="I51" s="355">
        <v>1000</v>
      </c>
      <c r="J51" s="356"/>
      <c r="K51" s="409">
        <f t="shared" ref="K51" si="61">+L51+M51</f>
        <v>11637</v>
      </c>
      <c r="L51" s="353">
        <f t="shared" si="57"/>
        <v>11637</v>
      </c>
      <c r="M51" s="392">
        <f t="shared" si="60"/>
        <v>0</v>
      </c>
      <c r="N51" s="350"/>
      <c r="O51" s="350"/>
    </row>
    <row r="52" spans="1:15" x14ac:dyDescent="0.2">
      <c r="A52" s="354">
        <v>3</v>
      </c>
      <c r="B52" s="354">
        <v>31</v>
      </c>
      <c r="C52" s="354">
        <v>3117</v>
      </c>
      <c r="D52" s="268" t="s">
        <v>305</v>
      </c>
      <c r="E52" s="353">
        <f t="shared" si="54"/>
        <v>208</v>
      </c>
      <c r="F52" s="355">
        <v>208</v>
      </c>
      <c r="G52" s="356"/>
      <c r="H52" s="355">
        <f t="shared" si="55"/>
        <v>0</v>
      </c>
      <c r="I52" s="355"/>
      <c r="J52" s="356"/>
      <c r="K52" s="409">
        <f t="shared" si="59"/>
        <v>208</v>
      </c>
      <c r="L52" s="353">
        <f t="shared" si="57"/>
        <v>208</v>
      </c>
      <c r="M52" s="392">
        <f t="shared" si="60"/>
        <v>0</v>
      </c>
      <c r="N52" s="350"/>
      <c r="O52" s="350"/>
    </row>
    <row r="53" spans="1:15" x14ac:dyDescent="0.2">
      <c r="A53" s="354">
        <v>3</v>
      </c>
      <c r="B53" s="354">
        <v>31</v>
      </c>
      <c r="C53" s="354">
        <v>3119</v>
      </c>
      <c r="D53" s="268" t="s">
        <v>212</v>
      </c>
      <c r="E53" s="353">
        <f t="shared" si="54"/>
        <v>4738</v>
      </c>
      <c r="F53" s="355"/>
      <c r="G53" s="356">
        <v>4738</v>
      </c>
      <c r="H53" s="355">
        <f t="shared" si="55"/>
        <v>300</v>
      </c>
      <c r="I53" s="355"/>
      <c r="J53" s="356">
        <v>300</v>
      </c>
      <c r="K53" s="409">
        <f t="shared" si="59"/>
        <v>5038</v>
      </c>
      <c r="L53" s="353">
        <f t="shared" si="57"/>
        <v>0</v>
      </c>
      <c r="M53" s="392">
        <f t="shared" si="60"/>
        <v>5038</v>
      </c>
      <c r="N53" s="350"/>
      <c r="O53" s="350"/>
    </row>
    <row r="54" spans="1:15" x14ac:dyDescent="0.2">
      <c r="A54" s="354">
        <v>3</v>
      </c>
      <c r="B54" s="354">
        <v>31</v>
      </c>
      <c r="C54" s="354">
        <v>3123</v>
      </c>
      <c r="D54" s="268" t="s">
        <v>458</v>
      </c>
      <c r="E54" s="353">
        <f t="shared" ref="E54" si="62">+F54+G54</f>
        <v>550</v>
      </c>
      <c r="F54" s="355"/>
      <c r="G54" s="356">
        <v>550</v>
      </c>
      <c r="H54" s="355">
        <f t="shared" ref="H54" si="63">+I54+J54</f>
        <v>3500</v>
      </c>
      <c r="I54" s="355"/>
      <c r="J54" s="356">
        <v>3500</v>
      </c>
      <c r="K54" s="409">
        <f t="shared" ref="K54" si="64">+L54+M54</f>
        <v>4050</v>
      </c>
      <c r="L54" s="353">
        <f t="shared" ref="L54" si="65">+F54+I54</f>
        <v>0</v>
      </c>
      <c r="M54" s="392">
        <f t="shared" ref="M54" si="66">+G54+J54</f>
        <v>4050</v>
      </c>
      <c r="N54" s="350"/>
      <c r="O54" s="350"/>
    </row>
    <row r="55" spans="1:15" x14ac:dyDescent="0.2">
      <c r="A55" s="354">
        <v>3</v>
      </c>
      <c r="B55" s="354">
        <v>31</v>
      </c>
      <c r="C55" s="354">
        <v>3133</v>
      </c>
      <c r="D55" s="268" t="s">
        <v>306</v>
      </c>
      <c r="E55" s="353">
        <f t="shared" si="54"/>
        <v>5</v>
      </c>
      <c r="F55" s="355"/>
      <c r="G55" s="356">
        <v>5</v>
      </c>
      <c r="H55" s="353">
        <f>+I55+J55</f>
        <v>0</v>
      </c>
      <c r="I55" s="355"/>
      <c r="J55" s="356"/>
      <c r="K55" s="409">
        <f t="shared" si="59"/>
        <v>5</v>
      </c>
      <c r="L55" s="353">
        <f t="shared" si="57"/>
        <v>0</v>
      </c>
      <c r="M55" s="392">
        <f t="shared" si="60"/>
        <v>5</v>
      </c>
      <c r="N55" s="350"/>
      <c r="O55" s="350"/>
    </row>
    <row r="56" spans="1:15" x14ac:dyDescent="0.2">
      <c r="A56" s="354">
        <v>3</v>
      </c>
      <c r="B56" s="354">
        <v>31</v>
      </c>
      <c r="C56" s="354">
        <v>3141</v>
      </c>
      <c r="D56" s="268" t="s">
        <v>307</v>
      </c>
      <c r="E56" s="353">
        <f t="shared" si="54"/>
        <v>18814</v>
      </c>
      <c r="F56" s="355"/>
      <c r="G56" s="356">
        <v>18814</v>
      </c>
      <c r="H56" s="355">
        <f t="shared" si="55"/>
        <v>50</v>
      </c>
      <c r="I56" s="355"/>
      <c r="J56" s="356">
        <v>50</v>
      </c>
      <c r="K56" s="409">
        <f t="shared" si="59"/>
        <v>18864</v>
      </c>
      <c r="L56" s="353">
        <f t="shared" si="57"/>
        <v>0</v>
      </c>
      <c r="M56" s="392">
        <f t="shared" si="60"/>
        <v>18864</v>
      </c>
      <c r="N56" s="350"/>
      <c r="O56" s="350"/>
    </row>
    <row r="57" spans="1:15" x14ac:dyDescent="0.2">
      <c r="A57" s="354" t="str">
        <f>MID(C57,1,1)</f>
        <v>3</v>
      </c>
      <c r="B57" s="354" t="str">
        <f>MID(C57,1,2)</f>
        <v>31</v>
      </c>
      <c r="C57" s="354">
        <v>3149</v>
      </c>
      <c r="D57" s="268" t="s">
        <v>308</v>
      </c>
      <c r="E57" s="353">
        <f t="shared" si="54"/>
        <v>1370</v>
      </c>
      <c r="F57" s="355">
        <v>1270</v>
      </c>
      <c r="G57" s="356">
        <v>100</v>
      </c>
      <c r="H57" s="355">
        <f t="shared" si="55"/>
        <v>0</v>
      </c>
      <c r="I57" s="355"/>
      <c r="J57" s="356"/>
      <c r="K57" s="409">
        <f t="shared" si="59"/>
        <v>1370</v>
      </c>
      <c r="L57" s="353">
        <f t="shared" ref="L57" si="67">+F57+I57</f>
        <v>1270</v>
      </c>
      <c r="M57" s="392">
        <f t="shared" si="60"/>
        <v>100</v>
      </c>
      <c r="N57" s="350"/>
      <c r="O57" s="350"/>
    </row>
    <row r="58" spans="1:15" x14ac:dyDescent="0.2">
      <c r="A58" s="357" t="s">
        <v>309</v>
      </c>
      <c r="B58" s="357"/>
      <c r="C58" s="358"/>
      <c r="D58" s="399"/>
      <c r="E58" s="359">
        <f t="shared" ref="E58:M58" si="68">SUM(E48:E57)</f>
        <v>532709</v>
      </c>
      <c r="F58" s="359">
        <f t="shared" si="68"/>
        <v>78142</v>
      </c>
      <c r="G58" s="359">
        <f t="shared" si="68"/>
        <v>454567</v>
      </c>
      <c r="H58" s="359">
        <f t="shared" si="68"/>
        <v>378223</v>
      </c>
      <c r="I58" s="359">
        <f t="shared" si="68"/>
        <v>143092</v>
      </c>
      <c r="J58" s="359">
        <f t="shared" si="68"/>
        <v>235131</v>
      </c>
      <c r="K58" s="408">
        <f t="shared" si="68"/>
        <v>910932</v>
      </c>
      <c r="L58" s="359">
        <f t="shared" si="68"/>
        <v>221234</v>
      </c>
      <c r="M58" s="360">
        <f t="shared" si="68"/>
        <v>689698</v>
      </c>
      <c r="N58" s="350"/>
      <c r="O58" s="350"/>
    </row>
    <row r="59" spans="1:15" x14ac:dyDescent="0.2">
      <c r="A59" s="377"/>
      <c r="B59" s="377"/>
      <c r="C59" s="378"/>
      <c r="D59" s="398"/>
      <c r="E59" s="372"/>
      <c r="F59" s="372"/>
      <c r="G59" s="372"/>
      <c r="H59" s="372"/>
      <c r="I59" s="372"/>
      <c r="J59" s="372"/>
      <c r="K59" s="419"/>
      <c r="L59" s="372"/>
      <c r="M59" s="393"/>
      <c r="N59" s="350"/>
      <c r="O59" s="350"/>
    </row>
    <row r="60" spans="1:15" x14ac:dyDescent="0.2">
      <c r="A60" s="354" t="str">
        <f>MID(C60,1,1)</f>
        <v>3</v>
      </c>
      <c r="B60" s="354">
        <v>32</v>
      </c>
      <c r="C60" s="354">
        <v>3231</v>
      </c>
      <c r="D60" s="268" t="s">
        <v>310</v>
      </c>
      <c r="E60" s="353">
        <f>+F60+G60</f>
        <v>1161</v>
      </c>
      <c r="F60" s="355">
        <v>1000</v>
      </c>
      <c r="G60" s="356">
        <v>161</v>
      </c>
      <c r="H60" s="355">
        <f t="shared" ref="H60:H62" si="69">+I60+J60</f>
        <v>20</v>
      </c>
      <c r="I60" s="355"/>
      <c r="J60" s="356">
        <v>20</v>
      </c>
      <c r="K60" s="409">
        <f t="shared" ref="K60:K62" si="70">+L60+M60</f>
        <v>1181</v>
      </c>
      <c r="L60" s="353">
        <f t="shared" ref="L60:L62" si="71">+F60+I60</f>
        <v>1000</v>
      </c>
      <c r="M60" s="392">
        <f t="shared" ref="M60:M62" si="72">+G60+J60</f>
        <v>181</v>
      </c>
      <c r="N60" s="350"/>
      <c r="O60" s="350"/>
    </row>
    <row r="61" spans="1:15" x14ac:dyDescent="0.2">
      <c r="A61" s="354" t="str">
        <f>MID(C61,1,1)</f>
        <v>3</v>
      </c>
      <c r="B61" s="354">
        <v>32</v>
      </c>
      <c r="C61" s="354">
        <v>3233</v>
      </c>
      <c r="D61" s="268" t="s">
        <v>311</v>
      </c>
      <c r="E61" s="353">
        <f>+F61+G61</f>
        <v>6554</v>
      </c>
      <c r="F61" s="355">
        <v>3300</v>
      </c>
      <c r="G61" s="356">
        <v>3254</v>
      </c>
      <c r="H61" s="355">
        <f t="shared" si="69"/>
        <v>21300</v>
      </c>
      <c r="I61" s="355">
        <v>11000</v>
      </c>
      <c r="J61" s="356">
        <v>10300</v>
      </c>
      <c r="K61" s="409">
        <f t="shared" si="70"/>
        <v>27854</v>
      </c>
      <c r="L61" s="353">
        <f t="shared" si="71"/>
        <v>14300</v>
      </c>
      <c r="M61" s="392">
        <f t="shared" si="72"/>
        <v>13554</v>
      </c>
      <c r="N61" s="350"/>
      <c r="O61" s="350"/>
    </row>
    <row r="62" spans="1:15" x14ac:dyDescent="0.2">
      <c r="A62" s="354" t="str">
        <f>MID(C62,1,1)</f>
        <v>3</v>
      </c>
      <c r="B62" s="354">
        <v>32</v>
      </c>
      <c r="C62" s="354">
        <v>3239</v>
      </c>
      <c r="D62" s="268" t="s">
        <v>312</v>
      </c>
      <c r="E62" s="355">
        <f>+F62+G62</f>
        <v>40</v>
      </c>
      <c r="F62" s="355"/>
      <c r="G62" s="356">
        <v>40</v>
      </c>
      <c r="H62" s="355">
        <f t="shared" si="69"/>
        <v>0</v>
      </c>
      <c r="I62" s="355"/>
      <c r="J62" s="356"/>
      <c r="K62" s="409">
        <f t="shared" si="70"/>
        <v>40</v>
      </c>
      <c r="L62" s="353">
        <f t="shared" si="71"/>
        <v>0</v>
      </c>
      <c r="M62" s="392">
        <f t="shared" si="72"/>
        <v>40</v>
      </c>
      <c r="N62" s="350"/>
      <c r="O62" s="350"/>
    </row>
    <row r="63" spans="1:15" x14ac:dyDescent="0.2">
      <c r="A63" s="357" t="s">
        <v>313</v>
      </c>
      <c r="B63" s="357"/>
      <c r="C63" s="358"/>
      <c r="D63" s="399"/>
      <c r="E63" s="359">
        <f>SUM(E60:E62)</f>
        <v>7755</v>
      </c>
      <c r="F63" s="359">
        <f>SUM(F60:F62)</f>
        <v>4300</v>
      </c>
      <c r="G63" s="359">
        <f>SUM(G60:G62)</f>
        <v>3455</v>
      </c>
      <c r="H63" s="359">
        <f>SUM(H60:H62)</f>
        <v>21320</v>
      </c>
      <c r="I63" s="359">
        <f t="shared" ref="I63:J63" si="73">SUM(I60:I62)</f>
        <v>11000</v>
      </c>
      <c r="J63" s="359">
        <f t="shared" si="73"/>
        <v>10320</v>
      </c>
      <c r="K63" s="408">
        <f>SUM(K60:K62)</f>
        <v>29075</v>
      </c>
      <c r="L63" s="359">
        <f>SUM(L60:L62)</f>
        <v>15300</v>
      </c>
      <c r="M63" s="360">
        <f>SUM(M60:M62)</f>
        <v>13775</v>
      </c>
      <c r="N63" s="350"/>
      <c r="O63" s="350"/>
    </row>
    <row r="64" spans="1:15" x14ac:dyDescent="0.2">
      <c r="A64" s="354"/>
      <c r="B64" s="354"/>
      <c r="C64" s="354"/>
      <c r="D64" s="268"/>
      <c r="E64" s="355"/>
      <c r="F64" s="355"/>
      <c r="G64" s="356"/>
      <c r="H64" s="355"/>
      <c r="I64" s="355"/>
      <c r="J64" s="356"/>
      <c r="K64" s="420"/>
      <c r="L64" s="355"/>
      <c r="M64" s="421"/>
      <c r="N64" s="350"/>
      <c r="O64" s="350"/>
    </row>
    <row r="65" spans="1:15" x14ac:dyDescent="0.2">
      <c r="A65" s="354" t="str">
        <f t="shared" ref="A65:A82" si="74">MID(C65,1,1)</f>
        <v>3</v>
      </c>
      <c r="B65" s="354" t="str">
        <f t="shared" ref="B65:B82" si="75">MID(C65,1,2)</f>
        <v>33</v>
      </c>
      <c r="C65" s="354">
        <v>3311</v>
      </c>
      <c r="D65" s="268" t="s">
        <v>314</v>
      </c>
      <c r="E65" s="353">
        <f t="shared" ref="E65:E82" si="76">+F65+G65</f>
        <v>752905</v>
      </c>
      <c r="F65" s="355">
        <v>752801</v>
      </c>
      <c r="G65" s="356">
        <v>104</v>
      </c>
      <c r="H65" s="355">
        <f t="shared" ref="H65:H82" si="77">+I65+J65</f>
        <v>191715</v>
      </c>
      <c r="I65" s="355">
        <v>191715</v>
      </c>
      <c r="J65" s="356"/>
      <c r="K65" s="409">
        <f t="shared" ref="K65" si="78">+L65+M65</f>
        <v>944620</v>
      </c>
      <c r="L65" s="353">
        <f t="shared" ref="L65" si="79">+F65+I65</f>
        <v>944516</v>
      </c>
      <c r="M65" s="392">
        <f t="shared" ref="M65" si="80">+G65+J65</f>
        <v>104</v>
      </c>
      <c r="N65" s="350"/>
      <c r="O65" s="350"/>
    </row>
    <row r="66" spans="1:15" x14ac:dyDescent="0.2">
      <c r="A66" s="354" t="str">
        <f t="shared" si="74"/>
        <v>3</v>
      </c>
      <c r="B66" s="354" t="str">
        <f t="shared" si="75"/>
        <v>33</v>
      </c>
      <c r="C66" s="354">
        <v>3312</v>
      </c>
      <c r="D66" s="268" t="s">
        <v>216</v>
      </c>
      <c r="E66" s="353">
        <f t="shared" si="76"/>
        <v>118139</v>
      </c>
      <c r="F66" s="355">
        <v>117946</v>
      </c>
      <c r="G66" s="356">
        <v>193</v>
      </c>
      <c r="H66" s="355">
        <f t="shared" si="77"/>
        <v>78750</v>
      </c>
      <c r="I66" s="355">
        <v>78750</v>
      </c>
      <c r="J66" s="356"/>
      <c r="K66" s="409">
        <f t="shared" ref="K66:K82" si="81">+L66+M66</f>
        <v>196889</v>
      </c>
      <c r="L66" s="353">
        <f t="shared" ref="L66:L82" si="82">+F66+I66</f>
        <v>196696</v>
      </c>
      <c r="M66" s="392">
        <f t="shared" ref="M66:M82" si="83">+G66+J66</f>
        <v>193</v>
      </c>
      <c r="N66" s="350"/>
      <c r="O66" s="350"/>
    </row>
    <row r="67" spans="1:15" x14ac:dyDescent="0.2">
      <c r="A67" s="354" t="str">
        <f t="shared" si="74"/>
        <v>3</v>
      </c>
      <c r="B67" s="354" t="str">
        <f t="shared" si="75"/>
        <v>33</v>
      </c>
      <c r="C67" s="354">
        <v>3313</v>
      </c>
      <c r="D67" s="268" t="s">
        <v>315</v>
      </c>
      <c r="E67" s="353">
        <f t="shared" si="76"/>
        <v>6242</v>
      </c>
      <c r="F67" s="355">
        <v>6181</v>
      </c>
      <c r="G67" s="356">
        <v>61</v>
      </c>
      <c r="H67" s="355">
        <f t="shared" si="77"/>
        <v>229</v>
      </c>
      <c r="I67" s="355"/>
      <c r="J67" s="356">
        <v>229</v>
      </c>
      <c r="K67" s="409">
        <f t="shared" si="81"/>
        <v>6471</v>
      </c>
      <c r="L67" s="353">
        <f t="shared" si="82"/>
        <v>6181</v>
      </c>
      <c r="M67" s="392">
        <f t="shared" si="83"/>
        <v>290</v>
      </c>
      <c r="N67" s="350"/>
      <c r="O67" s="350"/>
    </row>
    <row r="68" spans="1:15" x14ac:dyDescent="0.2">
      <c r="A68" s="354" t="str">
        <f t="shared" si="74"/>
        <v>3</v>
      </c>
      <c r="B68" s="354" t="str">
        <f t="shared" si="75"/>
        <v>33</v>
      </c>
      <c r="C68" s="354">
        <v>3314</v>
      </c>
      <c r="D68" s="268" t="s">
        <v>316</v>
      </c>
      <c r="E68" s="353">
        <f t="shared" si="76"/>
        <v>76147</v>
      </c>
      <c r="F68" s="355">
        <v>75534</v>
      </c>
      <c r="G68" s="356">
        <v>613</v>
      </c>
      <c r="H68" s="355">
        <f t="shared" si="77"/>
        <v>300</v>
      </c>
      <c r="I68" s="355">
        <v>300</v>
      </c>
      <c r="J68" s="356"/>
      <c r="K68" s="409">
        <f t="shared" si="81"/>
        <v>76447</v>
      </c>
      <c r="L68" s="353">
        <f t="shared" si="82"/>
        <v>75834</v>
      </c>
      <c r="M68" s="392">
        <f t="shared" si="83"/>
        <v>613</v>
      </c>
      <c r="N68" s="350"/>
      <c r="O68" s="350"/>
    </row>
    <row r="69" spans="1:15" x14ac:dyDescent="0.2">
      <c r="A69" s="354" t="str">
        <f t="shared" si="74"/>
        <v>3</v>
      </c>
      <c r="B69" s="354" t="str">
        <f t="shared" si="75"/>
        <v>33</v>
      </c>
      <c r="C69" s="354">
        <v>3315</v>
      </c>
      <c r="D69" s="268" t="s">
        <v>317</v>
      </c>
      <c r="E69" s="353">
        <f t="shared" si="76"/>
        <v>67566</v>
      </c>
      <c r="F69" s="355">
        <v>67536</v>
      </c>
      <c r="G69" s="356">
        <v>30</v>
      </c>
      <c r="H69" s="355">
        <f t="shared" si="77"/>
        <v>6300</v>
      </c>
      <c r="I69" s="355">
        <v>6300</v>
      </c>
      <c r="J69" s="356"/>
      <c r="K69" s="409">
        <f t="shared" si="81"/>
        <v>73866</v>
      </c>
      <c r="L69" s="353">
        <f t="shared" si="82"/>
        <v>73836</v>
      </c>
      <c r="M69" s="392">
        <f t="shared" si="83"/>
        <v>30</v>
      </c>
      <c r="N69" s="350"/>
      <c r="O69" s="350"/>
    </row>
    <row r="70" spans="1:15" x14ac:dyDescent="0.2">
      <c r="A70" s="354" t="str">
        <f t="shared" si="74"/>
        <v>3</v>
      </c>
      <c r="B70" s="354" t="str">
        <f t="shared" si="75"/>
        <v>33</v>
      </c>
      <c r="C70" s="354">
        <v>3316</v>
      </c>
      <c r="D70" s="268" t="s">
        <v>318</v>
      </c>
      <c r="E70" s="353">
        <f t="shared" si="76"/>
        <v>1617</v>
      </c>
      <c r="F70" s="355">
        <v>1617</v>
      </c>
      <c r="G70" s="356"/>
      <c r="H70" s="353">
        <f>+I70+J70</f>
        <v>0</v>
      </c>
      <c r="I70" s="355"/>
      <c r="J70" s="356"/>
      <c r="K70" s="409">
        <f t="shared" si="81"/>
        <v>1617</v>
      </c>
      <c r="L70" s="353">
        <f t="shared" si="82"/>
        <v>1617</v>
      </c>
      <c r="M70" s="392">
        <f t="shared" si="83"/>
        <v>0</v>
      </c>
      <c r="N70" s="350"/>
      <c r="O70" s="350"/>
    </row>
    <row r="71" spans="1:15" x14ac:dyDescent="0.2">
      <c r="A71" s="354" t="str">
        <f t="shared" si="74"/>
        <v>3</v>
      </c>
      <c r="B71" s="354" t="str">
        <f t="shared" si="75"/>
        <v>33</v>
      </c>
      <c r="C71" s="354">
        <v>3317</v>
      </c>
      <c r="D71" s="268" t="s">
        <v>319</v>
      </c>
      <c r="E71" s="353">
        <f t="shared" si="76"/>
        <v>29686</v>
      </c>
      <c r="F71" s="355">
        <v>29676</v>
      </c>
      <c r="G71" s="356">
        <v>10</v>
      </c>
      <c r="H71" s="355">
        <f t="shared" si="77"/>
        <v>230</v>
      </c>
      <c r="I71" s="355">
        <v>230</v>
      </c>
      <c r="J71" s="356"/>
      <c r="K71" s="409">
        <f t="shared" si="81"/>
        <v>29916</v>
      </c>
      <c r="L71" s="353">
        <f t="shared" si="82"/>
        <v>29906</v>
      </c>
      <c r="M71" s="392">
        <f t="shared" si="83"/>
        <v>10</v>
      </c>
      <c r="N71" s="350"/>
      <c r="O71" s="350"/>
    </row>
    <row r="72" spans="1:15" x14ac:dyDescent="0.2">
      <c r="A72" s="354" t="str">
        <f t="shared" si="74"/>
        <v>3</v>
      </c>
      <c r="B72" s="354" t="str">
        <f t="shared" si="75"/>
        <v>33</v>
      </c>
      <c r="C72" s="354">
        <v>3319</v>
      </c>
      <c r="D72" s="268" t="s">
        <v>221</v>
      </c>
      <c r="E72" s="353">
        <f t="shared" si="76"/>
        <v>116890</v>
      </c>
      <c r="F72" s="355">
        <v>97422</v>
      </c>
      <c r="G72" s="356">
        <v>19468</v>
      </c>
      <c r="H72" s="355">
        <f t="shared" si="77"/>
        <v>5683</v>
      </c>
      <c r="I72" s="355">
        <v>1420</v>
      </c>
      <c r="J72" s="356">
        <v>4263</v>
      </c>
      <c r="K72" s="409">
        <f t="shared" si="81"/>
        <v>122573</v>
      </c>
      <c r="L72" s="353">
        <f t="shared" si="82"/>
        <v>98842</v>
      </c>
      <c r="M72" s="392">
        <f t="shared" si="83"/>
        <v>23731</v>
      </c>
      <c r="N72" s="350"/>
      <c r="O72" s="350"/>
    </row>
    <row r="73" spans="1:15" x14ac:dyDescent="0.2">
      <c r="A73" s="354" t="str">
        <f t="shared" si="74"/>
        <v>3</v>
      </c>
      <c r="B73" s="354" t="str">
        <f t="shared" si="75"/>
        <v>33</v>
      </c>
      <c r="C73" s="354">
        <v>3322</v>
      </c>
      <c r="D73" s="268" t="s">
        <v>320</v>
      </c>
      <c r="E73" s="353">
        <f t="shared" si="76"/>
        <v>19669</v>
      </c>
      <c r="F73" s="355">
        <v>19380</v>
      </c>
      <c r="G73" s="356">
        <v>289</v>
      </c>
      <c r="H73" s="355">
        <f t="shared" si="77"/>
        <v>61900</v>
      </c>
      <c r="I73" s="355">
        <v>51900</v>
      </c>
      <c r="J73" s="356">
        <v>10000</v>
      </c>
      <c r="K73" s="409">
        <f t="shared" si="81"/>
        <v>81569</v>
      </c>
      <c r="L73" s="353">
        <f t="shared" si="82"/>
        <v>71280</v>
      </c>
      <c r="M73" s="392">
        <f t="shared" si="83"/>
        <v>10289</v>
      </c>
      <c r="N73" s="350"/>
      <c r="O73" s="350"/>
    </row>
    <row r="74" spans="1:15" x14ac:dyDescent="0.2">
      <c r="A74" s="354" t="str">
        <f t="shared" si="74"/>
        <v>3</v>
      </c>
      <c r="B74" s="354" t="str">
        <f t="shared" si="75"/>
        <v>33</v>
      </c>
      <c r="C74" s="354">
        <v>3326</v>
      </c>
      <c r="D74" s="268" t="s">
        <v>321</v>
      </c>
      <c r="E74" s="353">
        <f t="shared" si="76"/>
        <v>2445</v>
      </c>
      <c r="F74" s="355">
        <v>2380</v>
      </c>
      <c r="G74" s="356">
        <v>65</v>
      </c>
      <c r="H74" s="355">
        <f t="shared" si="77"/>
        <v>4470</v>
      </c>
      <c r="I74" s="355">
        <v>4470</v>
      </c>
      <c r="J74" s="356"/>
      <c r="K74" s="409">
        <f t="shared" si="81"/>
        <v>6915</v>
      </c>
      <c r="L74" s="353">
        <f t="shared" si="82"/>
        <v>6850</v>
      </c>
      <c r="M74" s="392">
        <f t="shared" si="83"/>
        <v>65</v>
      </c>
      <c r="N74" s="350"/>
      <c r="O74" s="350"/>
    </row>
    <row r="75" spans="1:15" x14ac:dyDescent="0.2">
      <c r="A75" s="354" t="str">
        <f t="shared" si="74"/>
        <v>3</v>
      </c>
      <c r="B75" s="354" t="str">
        <f t="shared" si="75"/>
        <v>33</v>
      </c>
      <c r="C75" s="354">
        <v>3329</v>
      </c>
      <c r="D75" s="268" t="s">
        <v>322</v>
      </c>
      <c r="E75" s="353">
        <f t="shared" si="76"/>
        <v>150</v>
      </c>
      <c r="F75" s="355">
        <v>150</v>
      </c>
      <c r="G75" s="356"/>
      <c r="H75" s="353">
        <f>+I75+J75</f>
        <v>0</v>
      </c>
      <c r="I75" s="355"/>
      <c r="J75" s="356"/>
      <c r="K75" s="409">
        <f t="shared" si="81"/>
        <v>150</v>
      </c>
      <c r="L75" s="353">
        <f t="shared" si="82"/>
        <v>150</v>
      </c>
      <c r="M75" s="392">
        <f t="shared" si="83"/>
        <v>0</v>
      </c>
      <c r="N75" s="350"/>
      <c r="O75" s="350"/>
    </row>
    <row r="76" spans="1:15" x14ac:dyDescent="0.2">
      <c r="A76" s="354" t="str">
        <f t="shared" si="74"/>
        <v>3</v>
      </c>
      <c r="B76" s="354" t="str">
        <f t="shared" si="75"/>
        <v>33</v>
      </c>
      <c r="C76" s="354">
        <v>3330</v>
      </c>
      <c r="D76" s="403" t="s">
        <v>323</v>
      </c>
      <c r="E76" s="353">
        <f t="shared" si="76"/>
        <v>120</v>
      </c>
      <c r="F76" s="355"/>
      <c r="G76" s="356">
        <v>120</v>
      </c>
      <c r="H76" s="355">
        <f t="shared" si="77"/>
        <v>0</v>
      </c>
      <c r="I76" s="355"/>
      <c r="J76" s="356"/>
      <c r="K76" s="409">
        <f t="shared" si="81"/>
        <v>120</v>
      </c>
      <c r="L76" s="353">
        <f t="shared" si="82"/>
        <v>0</v>
      </c>
      <c r="M76" s="392">
        <f t="shared" si="83"/>
        <v>120</v>
      </c>
      <c r="N76" s="350"/>
      <c r="O76" s="350"/>
    </row>
    <row r="77" spans="1:15" x14ac:dyDescent="0.2">
      <c r="A77" s="354" t="str">
        <f t="shared" si="74"/>
        <v>3</v>
      </c>
      <c r="B77" s="354" t="str">
        <f t="shared" si="75"/>
        <v>33</v>
      </c>
      <c r="C77" s="354">
        <v>3341</v>
      </c>
      <c r="D77" s="268" t="s">
        <v>324</v>
      </c>
      <c r="E77" s="353">
        <f t="shared" si="76"/>
        <v>85</v>
      </c>
      <c r="F77" s="355"/>
      <c r="G77" s="356">
        <v>85</v>
      </c>
      <c r="H77" s="355">
        <f t="shared" si="77"/>
        <v>0</v>
      </c>
      <c r="I77" s="355"/>
      <c r="J77" s="356"/>
      <c r="K77" s="409">
        <f t="shared" si="81"/>
        <v>85</v>
      </c>
      <c r="L77" s="353">
        <f t="shared" si="82"/>
        <v>0</v>
      </c>
      <c r="M77" s="392">
        <f t="shared" si="83"/>
        <v>85</v>
      </c>
      <c r="N77" s="350"/>
      <c r="O77" s="350"/>
    </row>
    <row r="78" spans="1:15" x14ac:dyDescent="0.2">
      <c r="A78" s="354" t="str">
        <f t="shared" si="74"/>
        <v>3</v>
      </c>
      <c r="B78" s="354" t="str">
        <f t="shared" si="75"/>
        <v>33</v>
      </c>
      <c r="C78" s="354">
        <v>3349</v>
      </c>
      <c r="D78" s="268" t="s">
        <v>325</v>
      </c>
      <c r="E78" s="353">
        <f t="shared" si="76"/>
        <v>9471</v>
      </c>
      <c r="F78" s="355"/>
      <c r="G78" s="356">
        <v>9471</v>
      </c>
      <c r="H78" s="355">
        <f t="shared" si="77"/>
        <v>0</v>
      </c>
      <c r="I78" s="355"/>
      <c r="J78" s="356"/>
      <c r="K78" s="409">
        <f t="shared" si="81"/>
        <v>9471</v>
      </c>
      <c r="L78" s="353">
        <f t="shared" si="82"/>
        <v>0</v>
      </c>
      <c r="M78" s="392">
        <f t="shared" si="83"/>
        <v>9471</v>
      </c>
      <c r="N78" s="350"/>
      <c r="O78" s="350"/>
    </row>
    <row r="79" spans="1:15" x14ac:dyDescent="0.2">
      <c r="A79" s="354" t="str">
        <f t="shared" si="74"/>
        <v>3</v>
      </c>
      <c r="B79" s="354" t="str">
        <f t="shared" si="75"/>
        <v>33</v>
      </c>
      <c r="C79" s="354">
        <v>3369</v>
      </c>
      <c r="D79" s="268" t="s">
        <v>326</v>
      </c>
      <c r="E79" s="353">
        <f t="shared" si="76"/>
        <v>100</v>
      </c>
      <c r="F79" s="355"/>
      <c r="G79" s="356">
        <v>100</v>
      </c>
      <c r="H79" s="355">
        <f t="shared" si="77"/>
        <v>0</v>
      </c>
      <c r="I79" s="355"/>
      <c r="J79" s="356"/>
      <c r="K79" s="409">
        <f>+L79+M79</f>
        <v>100</v>
      </c>
      <c r="L79" s="353">
        <f t="shared" si="82"/>
        <v>0</v>
      </c>
      <c r="M79" s="392">
        <f t="shared" si="83"/>
        <v>100</v>
      </c>
      <c r="N79" s="350"/>
      <c r="O79" s="350"/>
    </row>
    <row r="80" spans="1:15" x14ac:dyDescent="0.2">
      <c r="A80" s="354" t="str">
        <f t="shared" si="74"/>
        <v>3</v>
      </c>
      <c r="B80" s="354" t="str">
        <f t="shared" si="75"/>
        <v>33</v>
      </c>
      <c r="C80" s="354">
        <v>3391</v>
      </c>
      <c r="D80" s="403" t="s">
        <v>450</v>
      </c>
      <c r="E80" s="353">
        <f>+F80+G80</f>
        <v>500</v>
      </c>
      <c r="F80" s="355">
        <v>500</v>
      </c>
      <c r="G80" s="356"/>
      <c r="H80" s="355"/>
      <c r="I80" s="355"/>
      <c r="J80" s="356"/>
      <c r="K80" s="409">
        <f t="shared" ref="K80" si="84">+L80+M80</f>
        <v>500</v>
      </c>
      <c r="L80" s="353">
        <f t="shared" si="82"/>
        <v>500</v>
      </c>
      <c r="M80" s="392"/>
      <c r="N80" s="350"/>
      <c r="O80" s="350"/>
    </row>
    <row r="81" spans="1:15" x14ac:dyDescent="0.2">
      <c r="A81" s="354" t="str">
        <f t="shared" si="74"/>
        <v>3</v>
      </c>
      <c r="B81" s="354" t="str">
        <f t="shared" si="75"/>
        <v>33</v>
      </c>
      <c r="C81" s="354">
        <v>3392</v>
      </c>
      <c r="D81" s="268" t="s">
        <v>224</v>
      </c>
      <c r="E81" s="353">
        <f t="shared" si="76"/>
        <v>30881</v>
      </c>
      <c r="F81" s="355"/>
      <c r="G81" s="356">
        <v>30881</v>
      </c>
      <c r="H81" s="353">
        <f>+I81+J81</f>
        <v>700</v>
      </c>
      <c r="I81" s="355">
        <v>100</v>
      </c>
      <c r="J81" s="356">
        <v>600</v>
      </c>
      <c r="K81" s="409">
        <f t="shared" si="81"/>
        <v>31581</v>
      </c>
      <c r="L81" s="353">
        <f t="shared" si="82"/>
        <v>100</v>
      </c>
      <c r="M81" s="392">
        <f t="shared" si="83"/>
        <v>31481</v>
      </c>
      <c r="N81" s="350"/>
      <c r="O81" s="350"/>
    </row>
    <row r="82" spans="1:15" x14ac:dyDescent="0.2">
      <c r="A82" s="354" t="str">
        <f t="shared" si="74"/>
        <v>3</v>
      </c>
      <c r="B82" s="354" t="str">
        <f t="shared" si="75"/>
        <v>33</v>
      </c>
      <c r="C82" s="354">
        <v>3399</v>
      </c>
      <c r="D82" s="268" t="s">
        <v>327</v>
      </c>
      <c r="E82" s="353">
        <f t="shared" si="76"/>
        <v>12856</v>
      </c>
      <c r="F82" s="355"/>
      <c r="G82" s="356">
        <v>12856</v>
      </c>
      <c r="H82" s="355">
        <f t="shared" si="77"/>
        <v>400</v>
      </c>
      <c r="I82" s="355"/>
      <c r="J82" s="356">
        <v>400</v>
      </c>
      <c r="K82" s="409">
        <f t="shared" si="81"/>
        <v>13256</v>
      </c>
      <c r="L82" s="353">
        <f t="shared" si="82"/>
        <v>0</v>
      </c>
      <c r="M82" s="392">
        <f t="shared" si="83"/>
        <v>13256</v>
      </c>
      <c r="N82" s="350"/>
      <c r="O82" s="350"/>
    </row>
    <row r="83" spans="1:15" x14ac:dyDescent="0.2">
      <c r="A83" s="357" t="s">
        <v>226</v>
      </c>
      <c r="B83" s="357"/>
      <c r="C83" s="358"/>
      <c r="D83" s="399"/>
      <c r="E83" s="359">
        <f t="shared" ref="E83:M83" si="85">SUM(E65:E82)</f>
        <v>1245469</v>
      </c>
      <c r="F83" s="359">
        <f>SUM(F65:F82)</f>
        <v>1171123</v>
      </c>
      <c r="G83" s="359">
        <f t="shared" si="85"/>
        <v>74346</v>
      </c>
      <c r="H83" s="359">
        <f t="shared" si="85"/>
        <v>350677</v>
      </c>
      <c r="I83" s="359">
        <f t="shared" si="85"/>
        <v>335185</v>
      </c>
      <c r="J83" s="359">
        <f>SUM(J65:J82)</f>
        <v>15492</v>
      </c>
      <c r="K83" s="408">
        <f t="shared" si="85"/>
        <v>1596146</v>
      </c>
      <c r="L83" s="359">
        <f t="shared" si="85"/>
        <v>1506308</v>
      </c>
      <c r="M83" s="360">
        <f t="shared" si="85"/>
        <v>89838</v>
      </c>
      <c r="N83" s="350"/>
      <c r="O83" s="350"/>
    </row>
    <row r="84" spans="1:15" x14ac:dyDescent="0.2">
      <c r="A84" s="354"/>
      <c r="B84" s="370"/>
      <c r="C84" s="354"/>
      <c r="D84" s="268"/>
      <c r="E84" s="371"/>
      <c r="F84" s="371"/>
      <c r="G84" s="372"/>
      <c r="H84" s="371"/>
      <c r="I84" s="371"/>
      <c r="J84" s="372"/>
      <c r="K84" s="416"/>
      <c r="L84" s="371"/>
      <c r="M84" s="393"/>
      <c r="N84" s="350"/>
      <c r="O84" s="350"/>
    </row>
    <row r="85" spans="1:15" x14ac:dyDescent="0.2">
      <c r="A85" s="354">
        <v>3</v>
      </c>
      <c r="B85" s="354">
        <v>34</v>
      </c>
      <c r="C85" s="354">
        <v>3412</v>
      </c>
      <c r="D85" s="268" t="s">
        <v>227</v>
      </c>
      <c r="E85" s="353">
        <f>+F85+G85</f>
        <v>58148</v>
      </c>
      <c r="F85" s="355">
        <v>27216</v>
      </c>
      <c r="G85" s="356">
        <v>30932</v>
      </c>
      <c r="H85" s="355">
        <f t="shared" ref="H85:H88" si="86">+I85+J85</f>
        <v>179128</v>
      </c>
      <c r="I85" s="355">
        <v>118442</v>
      </c>
      <c r="J85" s="356">
        <v>60686</v>
      </c>
      <c r="K85" s="409">
        <f t="shared" ref="K85:K88" si="87">+L85+M85</f>
        <v>237276</v>
      </c>
      <c r="L85" s="353">
        <f t="shared" ref="L85:L88" si="88">+F85+I85</f>
        <v>145658</v>
      </c>
      <c r="M85" s="392">
        <f t="shared" ref="M85:M88" si="89">+G85+J85</f>
        <v>91618</v>
      </c>
      <c r="N85" s="350"/>
      <c r="O85" s="350"/>
    </row>
    <row r="86" spans="1:15" x14ac:dyDescent="0.2">
      <c r="A86" s="354" t="str">
        <f>MID(C86,1,1)</f>
        <v>3</v>
      </c>
      <c r="B86" s="354" t="str">
        <f>MID(C86,1,2)</f>
        <v>34</v>
      </c>
      <c r="C86" s="354">
        <v>3419</v>
      </c>
      <c r="D86" s="268" t="s">
        <v>228</v>
      </c>
      <c r="E86" s="353">
        <f>+F86+G86</f>
        <v>277324</v>
      </c>
      <c r="F86" s="355">
        <v>271971</v>
      </c>
      <c r="G86" s="356">
        <v>5353</v>
      </c>
      <c r="H86" s="355">
        <f t="shared" si="86"/>
        <v>66000</v>
      </c>
      <c r="I86" s="355">
        <v>65000</v>
      </c>
      <c r="J86" s="356">
        <v>1000</v>
      </c>
      <c r="K86" s="409">
        <f t="shared" si="87"/>
        <v>343324</v>
      </c>
      <c r="L86" s="353">
        <f t="shared" si="88"/>
        <v>336971</v>
      </c>
      <c r="M86" s="392">
        <f t="shared" si="89"/>
        <v>6353</v>
      </c>
      <c r="N86" s="350"/>
      <c r="O86" s="350"/>
    </row>
    <row r="87" spans="1:15" x14ac:dyDescent="0.2">
      <c r="A87" s="354" t="str">
        <f>MID(C87,1,1)</f>
        <v>3</v>
      </c>
      <c r="B87" s="354" t="str">
        <f>MID(C87,1,2)</f>
        <v>34</v>
      </c>
      <c r="C87" s="354">
        <v>3421</v>
      </c>
      <c r="D87" s="268" t="s">
        <v>229</v>
      </c>
      <c r="E87" s="353">
        <f>+F87+G87</f>
        <v>21273</v>
      </c>
      <c r="F87" s="355">
        <v>12700</v>
      </c>
      <c r="G87" s="356">
        <v>8573</v>
      </c>
      <c r="H87" s="355">
        <f t="shared" si="86"/>
        <v>8590</v>
      </c>
      <c r="I87" s="355">
        <v>3000</v>
      </c>
      <c r="J87" s="356">
        <v>5590</v>
      </c>
      <c r="K87" s="409">
        <f t="shared" si="87"/>
        <v>29863</v>
      </c>
      <c r="L87" s="353">
        <f t="shared" si="88"/>
        <v>15700</v>
      </c>
      <c r="M87" s="392">
        <f t="shared" si="89"/>
        <v>14163</v>
      </c>
      <c r="N87" s="350"/>
      <c r="O87" s="350"/>
    </row>
    <row r="88" spans="1:15" x14ac:dyDescent="0.2">
      <c r="A88" s="354" t="str">
        <f>MID(C88,1,1)</f>
        <v>3</v>
      </c>
      <c r="B88" s="354" t="str">
        <f>MID(C88,1,2)</f>
        <v>34</v>
      </c>
      <c r="C88" s="354">
        <v>3429</v>
      </c>
      <c r="D88" s="268" t="s">
        <v>230</v>
      </c>
      <c r="E88" s="353">
        <f>+F88+G88</f>
        <v>2966</v>
      </c>
      <c r="F88" s="355">
        <v>125</v>
      </c>
      <c r="G88" s="356">
        <v>2841</v>
      </c>
      <c r="H88" s="355">
        <f t="shared" si="86"/>
        <v>26923</v>
      </c>
      <c r="I88" s="355">
        <v>26323</v>
      </c>
      <c r="J88" s="356">
        <v>600</v>
      </c>
      <c r="K88" s="409">
        <f t="shared" si="87"/>
        <v>29889</v>
      </c>
      <c r="L88" s="353">
        <f t="shared" si="88"/>
        <v>26448</v>
      </c>
      <c r="M88" s="392">
        <f t="shared" si="89"/>
        <v>3441</v>
      </c>
      <c r="N88" s="350"/>
      <c r="O88" s="350"/>
    </row>
    <row r="89" spans="1:15" x14ac:dyDescent="0.2">
      <c r="A89" s="357" t="s">
        <v>231</v>
      </c>
      <c r="B89" s="357"/>
      <c r="C89" s="358"/>
      <c r="D89" s="399"/>
      <c r="E89" s="359">
        <f t="shared" ref="E89:M89" si="90">SUM(E85:E88)</f>
        <v>359711</v>
      </c>
      <c r="F89" s="359">
        <f t="shared" si="90"/>
        <v>312012</v>
      </c>
      <c r="G89" s="359">
        <f t="shared" si="90"/>
        <v>47699</v>
      </c>
      <c r="H89" s="359">
        <f t="shared" si="90"/>
        <v>280641</v>
      </c>
      <c r="I89" s="359">
        <f t="shared" si="90"/>
        <v>212765</v>
      </c>
      <c r="J89" s="359">
        <f t="shared" si="90"/>
        <v>67876</v>
      </c>
      <c r="K89" s="408">
        <f t="shared" si="90"/>
        <v>640352</v>
      </c>
      <c r="L89" s="359">
        <f t="shared" si="90"/>
        <v>524777</v>
      </c>
      <c r="M89" s="360">
        <f t="shared" si="90"/>
        <v>115575</v>
      </c>
      <c r="N89" s="350"/>
      <c r="O89" s="350"/>
    </row>
    <row r="90" spans="1:15" x14ac:dyDescent="0.2">
      <c r="A90" s="354"/>
      <c r="B90" s="370"/>
      <c r="C90" s="354"/>
      <c r="D90" s="268"/>
      <c r="E90" s="371"/>
      <c r="F90" s="371"/>
      <c r="G90" s="372"/>
      <c r="H90" s="371"/>
      <c r="I90" s="371"/>
      <c r="J90" s="372"/>
      <c r="K90" s="416"/>
      <c r="L90" s="371"/>
      <c r="M90" s="393"/>
      <c r="N90" s="350"/>
      <c r="O90" s="350"/>
    </row>
    <row r="91" spans="1:15" x14ac:dyDescent="0.2">
      <c r="A91" s="354" t="str">
        <f t="shared" ref="A91:A99" si="91">MID(C91,1,1)</f>
        <v>3</v>
      </c>
      <c r="B91" s="354" t="str">
        <f t="shared" ref="B91:B99" si="92">MID(C91,1,2)</f>
        <v>35</v>
      </c>
      <c r="C91" s="354">
        <v>3511</v>
      </c>
      <c r="D91" s="268" t="s">
        <v>328</v>
      </c>
      <c r="E91" s="353">
        <f t="shared" ref="E91:E99" si="93">+F91+G91</f>
        <v>22149</v>
      </c>
      <c r="F91" s="355">
        <v>16791</v>
      </c>
      <c r="G91" s="356">
        <v>5358</v>
      </c>
      <c r="H91" s="355">
        <f t="shared" ref="H91:H98" si="94">+I91+J91</f>
        <v>63685</v>
      </c>
      <c r="I91" s="355">
        <v>48685</v>
      </c>
      <c r="J91" s="356">
        <v>15000</v>
      </c>
      <c r="K91" s="409">
        <f t="shared" ref="K91" si="95">+L91+M91</f>
        <v>85834</v>
      </c>
      <c r="L91" s="353">
        <f t="shared" ref="L91" si="96">+F91+I91</f>
        <v>65476</v>
      </c>
      <c r="M91" s="392">
        <f t="shared" ref="M91" si="97">+G91+J91</f>
        <v>20358</v>
      </c>
      <c r="N91" s="350"/>
      <c r="O91" s="350"/>
    </row>
    <row r="92" spans="1:15" x14ac:dyDescent="0.2">
      <c r="A92" s="354" t="str">
        <f>MID(C92,1,1)</f>
        <v>3</v>
      </c>
      <c r="B92" s="354" t="str">
        <f>MID(C92,1,2)</f>
        <v>35</v>
      </c>
      <c r="C92" s="354">
        <v>3522</v>
      </c>
      <c r="D92" s="268" t="s">
        <v>329</v>
      </c>
      <c r="E92" s="353">
        <f t="shared" si="93"/>
        <v>52649</v>
      </c>
      <c r="F92" s="355">
        <v>52649</v>
      </c>
      <c r="G92" s="356"/>
      <c r="H92" s="355">
        <f t="shared" si="94"/>
        <v>39995</v>
      </c>
      <c r="I92" s="355">
        <v>39995</v>
      </c>
      <c r="J92" s="356"/>
      <c r="K92" s="409">
        <f t="shared" ref="K92:K99" si="98">+L92+M92</f>
        <v>92644</v>
      </c>
      <c r="L92" s="353">
        <f t="shared" ref="L92:L99" si="99">+F92+I92</f>
        <v>92644</v>
      </c>
      <c r="M92" s="392">
        <f t="shared" ref="M92:M99" si="100">+G92+J92</f>
        <v>0</v>
      </c>
      <c r="N92" s="350"/>
      <c r="O92" s="350"/>
    </row>
    <row r="93" spans="1:15" x14ac:dyDescent="0.2">
      <c r="A93" s="354" t="str">
        <f t="shared" si="91"/>
        <v>3</v>
      </c>
      <c r="B93" s="354" t="str">
        <f t="shared" si="92"/>
        <v>35</v>
      </c>
      <c r="C93" s="354">
        <v>3523</v>
      </c>
      <c r="D93" s="268" t="s">
        <v>330</v>
      </c>
      <c r="E93" s="353">
        <f t="shared" si="93"/>
        <v>13911</v>
      </c>
      <c r="F93" s="355">
        <v>13911</v>
      </c>
      <c r="G93" s="356"/>
      <c r="H93" s="355">
        <f t="shared" si="94"/>
        <v>0</v>
      </c>
      <c r="I93" s="355"/>
      <c r="J93" s="356"/>
      <c r="K93" s="409">
        <f t="shared" si="98"/>
        <v>13911</v>
      </c>
      <c r="L93" s="353">
        <f t="shared" si="99"/>
        <v>13911</v>
      </c>
      <c r="M93" s="392">
        <f t="shared" si="100"/>
        <v>0</v>
      </c>
      <c r="N93" s="350"/>
      <c r="O93" s="350"/>
    </row>
    <row r="94" spans="1:15" x14ac:dyDescent="0.2">
      <c r="A94" s="354">
        <v>3</v>
      </c>
      <c r="B94" s="354">
        <v>35</v>
      </c>
      <c r="C94" s="354">
        <v>3525</v>
      </c>
      <c r="D94" s="268" t="s">
        <v>459</v>
      </c>
      <c r="E94" s="353">
        <f t="shared" si="93"/>
        <v>20</v>
      </c>
      <c r="F94" s="355"/>
      <c r="G94" s="356">
        <v>20</v>
      </c>
      <c r="H94" s="355"/>
      <c r="I94" s="355"/>
      <c r="J94" s="356"/>
      <c r="K94" s="409">
        <f t="shared" si="98"/>
        <v>20</v>
      </c>
      <c r="L94" s="353">
        <f t="shared" si="99"/>
        <v>0</v>
      </c>
      <c r="M94" s="392">
        <f t="shared" si="100"/>
        <v>20</v>
      </c>
      <c r="N94" s="350"/>
      <c r="O94" s="350"/>
    </row>
    <row r="95" spans="1:15" x14ac:dyDescent="0.2">
      <c r="A95" s="354" t="str">
        <f t="shared" si="91"/>
        <v>3</v>
      </c>
      <c r="B95" s="354" t="str">
        <f t="shared" si="92"/>
        <v>35</v>
      </c>
      <c r="C95" s="354">
        <v>3529</v>
      </c>
      <c r="D95" s="268" t="s">
        <v>233</v>
      </c>
      <c r="E95" s="353">
        <f t="shared" si="93"/>
        <v>46965</v>
      </c>
      <c r="F95" s="355">
        <v>46965</v>
      </c>
      <c r="G95" s="356"/>
      <c r="H95" s="355">
        <f t="shared" si="94"/>
        <v>70</v>
      </c>
      <c r="I95" s="355">
        <v>70</v>
      </c>
      <c r="J95" s="356"/>
      <c r="K95" s="409">
        <f>+L95+M95</f>
        <v>47035</v>
      </c>
      <c r="L95" s="353">
        <f t="shared" si="99"/>
        <v>47035</v>
      </c>
      <c r="M95" s="392">
        <f t="shared" si="100"/>
        <v>0</v>
      </c>
      <c r="N95" s="350"/>
      <c r="O95" s="350"/>
    </row>
    <row r="96" spans="1:15" x14ac:dyDescent="0.2">
      <c r="A96" s="354" t="str">
        <f t="shared" si="91"/>
        <v>3</v>
      </c>
      <c r="B96" s="354" t="str">
        <f t="shared" si="92"/>
        <v>35</v>
      </c>
      <c r="C96" s="354">
        <v>3533</v>
      </c>
      <c r="D96" s="268" t="s">
        <v>449</v>
      </c>
      <c r="E96" s="353">
        <f t="shared" si="93"/>
        <v>0</v>
      </c>
      <c r="F96" s="355"/>
      <c r="G96" s="356"/>
      <c r="H96" s="355">
        <f t="shared" si="94"/>
        <v>4000</v>
      </c>
      <c r="I96" s="355">
        <v>4000</v>
      </c>
      <c r="J96" s="356"/>
      <c r="K96" s="409">
        <f t="shared" ref="K96" si="101">+L96+M96</f>
        <v>4000</v>
      </c>
      <c r="L96" s="353">
        <f t="shared" si="99"/>
        <v>4000</v>
      </c>
      <c r="M96" s="392"/>
      <c r="N96" s="350"/>
      <c r="O96" s="350"/>
    </row>
    <row r="97" spans="1:15" x14ac:dyDescent="0.2">
      <c r="A97" s="354" t="str">
        <f t="shared" si="91"/>
        <v>3</v>
      </c>
      <c r="B97" s="354" t="str">
        <f t="shared" si="92"/>
        <v>35</v>
      </c>
      <c r="C97" s="354">
        <v>3541</v>
      </c>
      <c r="D97" s="403" t="s">
        <v>331</v>
      </c>
      <c r="E97" s="353">
        <f t="shared" si="93"/>
        <v>11194</v>
      </c>
      <c r="F97" s="355">
        <v>11194</v>
      </c>
      <c r="G97" s="356"/>
      <c r="H97" s="355">
        <f t="shared" si="94"/>
        <v>0</v>
      </c>
      <c r="I97" s="355"/>
      <c r="J97" s="356"/>
      <c r="K97" s="409">
        <f t="shared" si="98"/>
        <v>11194</v>
      </c>
      <c r="L97" s="353">
        <f t="shared" si="99"/>
        <v>11194</v>
      </c>
      <c r="M97" s="392">
        <f t="shared" si="100"/>
        <v>0</v>
      </c>
      <c r="N97" s="350"/>
      <c r="O97" s="350"/>
    </row>
    <row r="98" spans="1:15" x14ac:dyDescent="0.2">
      <c r="A98" s="354" t="str">
        <f t="shared" si="91"/>
        <v>3</v>
      </c>
      <c r="B98" s="354" t="str">
        <f t="shared" si="92"/>
        <v>35</v>
      </c>
      <c r="C98" s="354">
        <v>3543</v>
      </c>
      <c r="D98" s="398" t="s">
        <v>332</v>
      </c>
      <c r="E98" s="353">
        <f t="shared" si="93"/>
        <v>48</v>
      </c>
      <c r="F98" s="355"/>
      <c r="G98" s="356">
        <v>48</v>
      </c>
      <c r="H98" s="355">
        <f t="shared" si="94"/>
        <v>0</v>
      </c>
      <c r="I98" s="355"/>
      <c r="J98" s="356"/>
      <c r="K98" s="409">
        <f t="shared" si="98"/>
        <v>48</v>
      </c>
      <c r="L98" s="353">
        <f t="shared" si="99"/>
        <v>0</v>
      </c>
      <c r="M98" s="392">
        <f t="shared" si="100"/>
        <v>48</v>
      </c>
      <c r="N98" s="350"/>
      <c r="O98" s="350"/>
    </row>
    <row r="99" spans="1:15" x14ac:dyDescent="0.2">
      <c r="A99" s="354" t="str">
        <f t="shared" si="91"/>
        <v>3</v>
      </c>
      <c r="B99" s="354" t="str">
        <f t="shared" si="92"/>
        <v>35</v>
      </c>
      <c r="C99" s="354">
        <v>3599</v>
      </c>
      <c r="D99" s="268" t="s">
        <v>333</v>
      </c>
      <c r="E99" s="353">
        <f t="shared" si="93"/>
        <v>18618</v>
      </c>
      <c r="F99" s="355">
        <v>18582</v>
      </c>
      <c r="G99" s="356">
        <v>36</v>
      </c>
      <c r="H99" s="355">
        <f t="shared" ref="H99" si="102">+I99+J99</f>
        <v>17130</v>
      </c>
      <c r="I99" s="355">
        <v>17130</v>
      </c>
      <c r="J99" s="356"/>
      <c r="K99" s="409">
        <f t="shared" si="98"/>
        <v>35748</v>
      </c>
      <c r="L99" s="353">
        <f t="shared" si="99"/>
        <v>35712</v>
      </c>
      <c r="M99" s="392">
        <f t="shared" si="100"/>
        <v>36</v>
      </c>
      <c r="N99" s="350"/>
      <c r="O99" s="350"/>
    </row>
    <row r="100" spans="1:15" x14ac:dyDescent="0.2">
      <c r="A100" s="357" t="s">
        <v>234</v>
      </c>
      <c r="B100" s="357"/>
      <c r="C100" s="358"/>
      <c r="D100" s="399"/>
      <c r="E100" s="359">
        <f t="shared" ref="E100:J100" si="103">SUM(E91:E99)</f>
        <v>165554</v>
      </c>
      <c r="F100" s="359">
        <f t="shared" si="103"/>
        <v>160092</v>
      </c>
      <c r="G100" s="359">
        <f t="shared" si="103"/>
        <v>5462</v>
      </c>
      <c r="H100" s="359">
        <f t="shared" si="103"/>
        <v>124880</v>
      </c>
      <c r="I100" s="359">
        <f t="shared" si="103"/>
        <v>109880</v>
      </c>
      <c r="J100" s="359">
        <f t="shared" si="103"/>
        <v>15000</v>
      </c>
      <c r="K100" s="408">
        <f>SUM(K91:K99)</f>
        <v>290434</v>
      </c>
      <c r="L100" s="359">
        <f>SUM(L91:L99)</f>
        <v>269972</v>
      </c>
      <c r="M100" s="360">
        <f>SUM(M91:M99)</f>
        <v>20462</v>
      </c>
      <c r="N100" s="350"/>
      <c r="O100" s="350"/>
    </row>
    <row r="101" spans="1:15" x14ac:dyDescent="0.2">
      <c r="A101" s="378"/>
      <c r="B101" s="377"/>
      <c r="C101" s="378"/>
      <c r="D101" s="398"/>
      <c r="E101" s="372"/>
      <c r="F101" s="372"/>
      <c r="G101" s="372"/>
      <c r="H101" s="372"/>
      <c r="I101" s="372"/>
      <c r="J101" s="372"/>
      <c r="K101" s="419"/>
      <c r="L101" s="372"/>
      <c r="M101" s="393"/>
      <c r="N101" s="350"/>
      <c r="O101" s="350"/>
    </row>
    <row r="102" spans="1:15" x14ac:dyDescent="0.2">
      <c r="A102" s="354" t="str">
        <f t="shared" ref="A102:A111" si="104">MID(C102,1,1)</f>
        <v>3</v>
      </c>
      <c r="B102" s="354" t="str">
        <f t="shared" ref="B102:B111" si="105">MID(C102,1,2)</f>
        <v>36</v>
      </c>
      <c r="C102" s="354">
        <v>3612</v>
      </c>
      <c r="D102" s="268" t="s">
        <v>334</v>
      </c>
      <c r="E102" s="353">
        <f t="shared" ref="E102:E111" si="106">+F102+G102</f>
        <v>246784</v>
      </c>
      <c r="F102" s="355">
        <v>214720</v>
      </c>
      <c r="G102" s="356">
        <v>32064</v>
      </c>
      <c r="H102" s="355">
        <f t="shared" ref="H102:H111" si="107">+I102+J102</f>
        <v>1325153</v>
      </c>
      <c r="I102" s="355">
        <v>629903</v>
      </c>
      <c r="J102" s="356">
        <v>695250</v>
      </c>
      <c r="K102" s="409">
        <f t="shared" ref="K102" si="108">+L102+M102</f>
        <v>1571937</v>
      </c>
      <c r="L102" s="353">
        <f t="shared" ref="L102" si="109">+F102+I102</f>
        <v>844623</v>
      </c>
      <c r="M102" s="392">
        <f t="shared" ref="M102" si="110">+G102+J102</f>
        <v>727314</v>
      </c>
      <c r="N102" s="350"/>
      <c r="O102" s="350"/>
    </row>
    <row r="103" spans="1:15" x14ac:dyDescent="0.2">
      <c r="A103" s="354" t="str">
        <f>MID(C103,1,1)</f>
        <v>3</v>
      </c>
      <c r="B103" s="354" t="str">
        <f>MID(C103,1,2)</f>
        <v>36</v>
      </c>
      <c r="C103" s="354">
        <v>3613</v>
      </c>
      <c r="D103" s="268" t="s">
        <v>236</v>
      </c>
      <c r="E103" s="353">
        <f t="shared" si="106"/>
        <v>58573</v>
      </c>
      <c r="F103" s="355">
        <v>45320</v>
      </c>
      <c r="G103" s="356">
        <v>13253</v>
      </c>
      <c r="H103" s="355">
        <f t="shared" si="107"/>
        <v>58408</v>
      </c>
      <c r="I103" s="355">
        <v>12000</v>
      </c>
      <c r="J103" s="356">
        <v>46408</v>
      </c>
      <c r="K103" s="409">
        <f t="shared" ref="K103:K111" si="111">+L103+M103</f>
        <v>116981</v>
      </c>
      <c r="L103" s="353">
        <f t="shared" ref="L103:L111" si="112">+F103+I103</f>
        <v>57320</v>
      </c>
      <c r="M103" s="392">
        <f t="shared" ref="M103:M111" si="113">+G103+J103</f>
        <v>59661</v>
      </c>
      <c r="N103" s="350"/>
      <c r="O103" s="350"/>
    </row>
    <row r="104" spans="1:15" x14ac:dyDescent="0.2">
      <c r="A104" s="354" t="str">
        <f t="shared" si="104"/>
        <v>3</v>
      </c>
      <c r="B104" s="354" t="str">
        <f t="shared" si="105"/>
        <v>36</v>
      </c>
      <c r="C104" s="354">
        <v>3619</v>
      </c>
      <c r="D104" s="268" t="s">
        <v>237</v>
      </c>
      <c r="E104" s="353">
        <f t="shared" si="106"/>
        <v>29747</v>
      </c>
      <c r="F104" s="355">
        <v>29747</v>
      </c>
      <c r="G104" s="356"/>
      <c r="H104" s="355">
        <f t="shared" si="107"/>
        <v>0</v>
      </c>
      <c r="I104" s="355"/>
      <c r="J104" s="356"/>
      <c r="K104" s="409">
        <f t="shared" si="111"/>
        <v>29747</v>
      </c>
      <c r="L104" s="353">
        <f t="shared" si="112"/>
        <v>29747</v>
      </c>
      <c r="M104" s="392">
        <f t="shared" si="113"/>
        <v>0</v>
      </c>
      <c r="N104" s="350"/>
      <c r="O104" s="350"/>
    </row>
    <row r="105" spans="1:15" x14ac:dyDescent="0.2">
      <c r="A105" s="354" t="str">
        <f t="shared" si="104"/>
        <v>3</v>
      </c>
      <c r="B105" s="354" t="str">
        <f t="shared" si="105"/>
        <v>36</v>
      </c>
      <c r="C105" s="354">
        <v>3631</v>
      </c>
      <c r="D105" s="268" t="s">
        <v>335</v>
      </c>
      <c r="E105" s="353">
        <f t="shared" si="106"/>
        <v>172511</v>
      </c>
      <c r="F105" s="355">
        <v>171896</v>
      </c>
      <c r="G105" s="356">
        <v>615</v>
      </c>
      <c r="H105" s="355">
        <f t="shared" si="107"/>
        <v>25830</v>
      </c>
      <c r="I105" s="355">
        <v>25630</v>
      </c>
      <c r="J105" s="356">
        <v>200</v>
      </c>
      <c r="K105" s="409">
        <f t="shared" si="111"/>
        <v>198341</v>
      </c>
      <c r="L105" s="353">
        <f t="shared" si="112"/>
        <v>197526</v>
      </c>
      <c r="M105" s="392">
        <f t="shared" si="113"/>
        <v>815</v>
      </c>
      <c r="N105" s="350"/>
      <c r="O105" s="350"/>
    </row>
    <row r="106" spans="1:15" x14ac:dyDescent="0.2">
      <c r="A106" s="354" t="str">
        <f t="shared" si="104"/>
        <v>3</v>
      </c>
      <c r="B106" s="354" t="str">
        <f t="shared" si="105"/>
        <v>36</v>
      </c>
      <c r="C106" s="354">
        <v>3632</v>
      </c>
      <c r="D106" s="268" t="s">
        <v>336</v>
      </c>
      <c r="E106" s="353">
        <f t="shared" si="106"/>
        <v>40198</v>
      </c>
      <c r="F106" s="355">
        <v>37611</v>
      </c>
      <c r="G106" s="356">
        <v>2587</v>
      </c>
      <c r="H106" s="355">
        <f t="shared" si="107"/>
        <v>34310</v>
      </c>
      <c r="I106" s="355">
        <v>33410</v>
      </c>
      <c r="J106" s="356">
        <v>900</v>
      </c>
      <c r="K106" s="409">
        <f t="shared" si="111"/>
        <v>74508</v>
      </c>
      <c r="L106" s="353">
        <f t="shared" si="112"/>
        <v>71021</v>
      </c>
      <c r="M106" s="392">
        <f t="shared" si="113"/>
        <v>3487</v>
      </c>
      <c r="N106" s="350"/>
      <c r="O106" s="350"/>
    </row>
    <row r="107" spans="1:15" x14ac:dyDescent="0.2">
      <c r="A107" s="354" t="str">
        <f t="shared" si="104"/>
        <v>3</v>
      </c>
      <c r="B107" s="354" t="str">
        <f t="shared" si="105"/>
        <v>36</v>
      </c>
      <c r="C107" s="354">
        <v>3633</v>
      </c>
      <c r="D107" s="268" t="s">
        <v>239</v>
      </c>
      <c r="E107" s="353">
        <f t="shared" si="106"/>
        <v>18273</v>
      </c>
      <c r="F107" s="355">
        <v>18234</v>
      </c>
      <c r="G107" s="356">
        <v>39</v>
      </c>
      <c r="H107" s="355">
        <f t="shared" si="107"/>
        <v>26400</v>
      </c>
      <c r="I107" s="355">
        <v>26400</v>
      </c>
      <c r="J107" s="356"/>
      <c r="K107" s="409">
        <f t="shared" si="111"/>
        <v>44673</v>
      </c>
      <c r="L107" s="353">
        <f t="shared" si="112"/>
        <v>44634</v>
      </c>
      <c r="M107" s="392">
        <f t="shared" si="113"/>
        <v>39</v>
      </c>
      <c r="N107" s="350"/>
      <c r="O107" s="350"/>
    </row>
    <row r="108" spans="1:15" x14ac:dyDescent="0.2">
      <c r="A108" s="354" t="str">
        <f t="shared" si="104"/>
        <v>3</v>
      </c>
      <c r="B108" s="354" t="str">
        <f t="shared" si="105"/>
        <v>36</v>
      </c>
      <c r="C108" s="354">
        <v>3635</v>
      </c>
      <c r="D108" s="268" t="s">
        <v>337</v>
      </c>
      <c r="E108" s="353">
        <f t="shared" si="106"/>
        <v>54825</v>
      </c>
      <c r="F108" s="355">
        <v>54535</v>
      </c>
      <c r="G108" s="356">
        <v>290</v>
      </c>
      <c r="H108" s="355">
        <f t="shared" si="107"/>
        <v>25822</v>
      </c>
      <c r="I108" s="355">
        <v>25822</v>
      </c>
      <c r="J108" s="356"/>
      <c r="K108" s="409">
        <f t="shared" si="111"/>
        <v>80647</v>
      </c>
      <c r="L108" s="353">
        <f t="shared" si="112"/>
        <v>80357</v>
      </c>
      <c r="M108" s="392">
        <f t="shared" si="113"/>
        <v>290</v>
      </c>
      <c r="N108" s="350"/>
      <c r="O108" s="350"/>
    </row>
    <row r="109" spans="1:15" x14ac:dyDescent="0.2">
      <c r="A109" s="354" t="str">
        <f t="shared" si="104"/>
        <v>3</v>
      </c>
      <c r="B109" s="354" t="str">
        <f t="shared" si="105"/>
        <v>36</v>
      </c>
      <c r="C109" s="354">
        <v>3636</v>
      </c>
      <c r="D109" s="268" t="s">
        <v>338</v>
      </c>
      <c r="E109" s="353">
        <f t="shared" si="106"/>
        <v>64200</v>
      </c>
      <c r="F109" s="355">
        <v>60735</v>
      </c>
      <c r="G109" s="356">
        <v>3465</v>
      </c>
      <c r="H109" s="355">
        <f t="shared" si="107"/>
        <v>13050</v>
      </c>
      <c r="I109" s="355">
        <v>9900</v>
      </c>
      <c r="J109" s="356">
        <v>3150</v>
      </c>
      <c r="K109" s="409">
        <f t="shared" si="111"/>
        <v>77250</v>
      </c>
      <c r="L109" s="353">
        <f t="shared" si="112"/>
        <v>70635</v>
      </c>
      <c r="M109" s="392">
        <f t="shared" si="113"/>
        <v>6615</v>
      </c>
      <c r="N109" s="350"/>
      <c r="O109" s="350"/>
    </row>
    <row r="110" spans="1:15" x14ac:dyDescent="0.2">
      <c r="A110" s="354" t="str">
        <f t="shared" si="104"/>
        <v>3</v>
      </c>
      <c r="B110" s="354" t="str">
        <f t="shared" si="105"/>
        <v>36</v>
      </c>
      <c r="C110" s="354">
        <v>3639</v>
      </c>
      <c r="D110" s="268" t="s">
        <v>339</v>
      </c>
      <c r="E110" s="353">
        <f t="shared" si="106"/>
        <v>131807</v>
      </c>
      <c r="F110" s="355">
        <v>95763</v>
      </c>
      <c r="G110" s="356">
        <v>36044</v>
      </c>
      <c r="H110" s="355">
        <f t="shared" si="107"/>
        <v>504700</v>
      </c>
      <c r="I110" s="355">
        <v>450464</v>
      </c>
      <c r="J110" s="356">
        <v>54236</v>
      </c>
      <c r="K110" s="409">
        <f t="shared" si="111"/>
        <v>636507</v>
      </c>
      <c r="L110" s="353">
        <f t="shared" si="112"/>
        <v>546227</v>
      </c>
      <c r="M110" s="392">
        <f t="shared" si="113"/>
        <v>90280</v>
      </c>
      <c r="N110" s="350"/>
      <c r="O110" s="350"/>
    </row>
    <row r="111" spans="1:15" x14ac:dyDescent="0.2">
      <c r="A111" s="354" t="str">
        <f t="shared" si="104"/>
        <v>3</v>
      </c>
      <c r="B111" s="354" t="str">
        <f t="shared" si="105"/>
        <v>36</v>
      </c>
      <c r="C111" s="354">
        <v>3699</v>
      </c>
      <c r="D111" s="268" t="s">
        <v>241</v>
      </c>
      <c r="E111" s="353">
        <f t="shared" si="106"/>
        <v>3715</v>
      </c>
      <c r="F111" s="355">
        <v>3300</v>
      </c>
      <c r="G111" s="356">
        <v>415</v>
      </c>
      <c r="H111" s="355">
        <f t="shared" si="107"/>
        <v>0</v>
      </c>
      <c r="I111" s="355"/>
      <c r="J111" s="356"/>
      <c r="K111" s="409">
        <f t="shared" si="111"/>
        <v>3715</v>
      </c>
      <c r="L111" s="353">
        <f t="shared" si="112"/>
        <v>3300</v>
      </c>
      <c r="M111" s="392">
        <f t="shared" si="113"/>
        <v>415</v>
      </c>
      <c r="N111" s="350"/>
      <c r="O111" s="350"/>
    </row>
    <row r="112" spans="1:15" x14ac:dyDescent="0.2">
      <c r="A112" s="357" t="s">
        <v>242</v>
      </c>
      <c r="B112" s="357"/>
      <c r="C112" s="358"/>
      <c r="D112" s="399"/>
      <c r="E112" s="359">
        <f t="shared" ref="E112:M112" si="114">SUM(E102:E111)</f>
        <v>820633</v>
      </c>
      <c r="F112" s="359">
        <f t="shared" si="114"/>
        <v>731861</v>
      </c>
      <c r="G112" s="359">
        <f t="shared" si="114"/>
        <v>88772</v>
      </c>
      <c r="H112" s="359">
        <f t="shared" si="114"/>
        <v>2013673</v>
      </c>
      <c r="I112" s="359">
        <f t="shared" si="114"/>
        <v>1213529</v>
      </c>
      <c r="J112" s="359">
        <f t="shared" si="114"/>
        <v>800144</v>
      </c>
      <c r="K112" s="408">
        <f t="shared" si="114"/>
        <v>2834306</v>
      </c>
      <c r="L112" s="359">
        <f t="shared" si="114"/>
        <v>1945390</v>
      </c>
      <c r="M112" s="360">
        <f t="shared" si="114"/>
        <v>888916</v>
      </c>
      <c r="N112" s="350"/>
      <c r="O112" s="350"/>
    </row>
    <row r="113" spans="1:15" x14ac:dyDescent="0.2">
      <c r="A113" s="354"/>
      <c r="B113" s="370"/>
      <c r="C113" s="354"/>
      <c r="D113" s="268"/>
      <c r="E113" s="371"/>
      <c r="F113" s="371"/>
      <c r="G113" s="372"/>
      <c r="H113" s="371"/>
      <c r="I113" s="371"/>
      <c r="J113" s="372"/>
      <c r="K113" s="416"/>
      <c r="L113" s="371"/>
      <c r="M113" s="393"/>
      <c r="N113" s="350"/>
      <c r="O113" s="350"/>
    </row>
    <row r="114" spans="1:15" x14ac:dyDescent="0.2">
      <c r="A114" s="354" t="str">
        <f t="shared" ref="A114:A127" si="115">MID(C114,1,1)</f>
        <v>3</v>
      </c>
      <c r="B114" s="354" t="str">
        <f t="shared" ref="B114:B127" si="116">MID(C114,1,2)</f>
        <v>37</v>
      </c>
      <c r="C114" s="354">
        <v>3716</v>
      </c>
      <c r="D114" s="268" t="s">
        <v>340</v>
      </c>
      <c r="E114" s="353">
        <f t="shared" ref="E114:E127" si="117">+F114+G114</f>
        <v>3281</v>
      </c>
      <c r="F114" s="355">
        <v>3281</v>
      </c>
      <c r="G114" s="356"/>
      <c r="H114" s="355">
        <f t="shared" ref="H114:H127" si="118">+I114+J114</f>
        <v>3800</v>
      </c>
      <c r="I114" s="355">
        <v>3800</v>
      </c>
      <c r="J114" s="356"/>
      <c r="K114" s="409">
        <f t="shared" ref="K114" si="119">+L114+M114</f>
        <v>7081</v>
      </c>
      <c r="L114" s="353">
        <f t="shared" ref="L114" si="120">+F114+I114</f>
        <v>7081</v>
      </c>
      <c r="M114" s="392">
        <f t="shared" ref="M114" si="121">+G114+J114</f>
        <v>0</v>
      </c>
      <c r="N114" s="350"/>
      <c r="O114" s="350"/>
    </row>
    <row r="115" spans="1:15" x14ac:dyDescent="0.2">
      <c r="A115" s="354" t="str">
        <f t="shared" ref="A115" si="122">MID(C115,1,1)</f>
        <v>3</v>
      </c>
      <c r="B115" s="354" t="str">
        <f t="shared" ref="B115" si="123">MID(C115,1,2)</f>
        <v>37</v>
      </c>
      <c r="C115" s="354">
        <v>3719</v>
      </c>
      <c r="D115" s="268" t="s">
        <v>416</v>
      </c>
      <c r="E115" s="353">
        <f t="shared" ref="E115" si="124">+F115+G115</f>
        <v>800</v>
      </c>
      <c r="F115" s="355">
        <v>800</v>
      </c>
      <c r="G115" s="356"/>
      <c r="H115" s="355">
        <f t="shared" ref="H115" si="125">+I115+J115</f>
        <v>0</v>
      </c>
      <c r="I115" s="355"/>
      <c r="J115" s="356"/>
      <c r="K115" s="409">
        <f t="shared" ref="K115:K126" si="126">+L115+M115</f>
        <v>800</v>
      </c>
      <c r="L115" s="353">
        <f t="shared" ref="L115:L126" si="127">+F115+I115</f>
        <v>800</v>
      </c>
      <c r="M115" s="392">
        <f t="shared" ref="M115:M126" si="128">+G115+J115</f>
        <v>0</v>
      </c>
      <c r="N115" s="350"/>
      <c r="O115" s="350"/>
    </row>
    <row r="116" spans="1:15" x14ac:dyDescent="0.2">
      <c r="A116" s="354" t="str">
        <f>MID(C116,1,1)</f>
        <v>3</v>
      </c>
      <c r="B116" s="354" t="str">
        <f>MID(C116,1,2)</f>
        <v>37</v>
      </c>
      <c r="C116" s="354">
        <v>3722</v>
      </c>
      <c r="D116" s="268" t="s">
        <v>341</v>
      </c>
      <c r="E116" s="353">
        <f t="shared" si="117"/>
        <v>191015</v>
      </c>
      <c r="F116" s="355">
        <v>165760</v>
      </c>
      <c r="G116" s="356">
        <v>25255</v>
      </c>
      <c r="H116" s="355">
        <f t="shared" si="118"/>
        <v>5700</v>
      </c>
      <c r="I116" s="355"/>
      <c r="J116" s="356">
        <v>5700</v>
      </c>
      <c r="K116" s="409">
        <f t="shared" si="126"/>
        <v>196715</v>
      </c>
      <c r="L116" s="353">
        <f t="shared" si="127"/>
        <v>165760</v>
      </c>
      <c r="M116" s="392">
        <f t="shared" si="128"/>
        <v>30955</v>
      </c>
      <c r="N116" s="350"/>
      <c r="O116" s="350"/>
    </row>
    <row r="117" spans="1:15" x14ac:dyDescent="0.2">
      <c r="A117" s="354" t="str">
        <f>MID(C117,1,1)</f>
        <v>3</v>
      </c>
      <c r="B117" s="354" t="str">
        <f>MID(C117,1,2)</f>
        <v>37</v>
      </c>
      <c r="C117" s="354">
        <v>3723</v>
      </c>
      <c r="D117" s="398" t="s">
        <v>420</v>
      </c>
      <c r="E117" s="353">
        <f>+F117+G117</f>
        <v>200</v>
      </c>
      <c r="F117" s="355"/>
      <c r="G117" s="356">
        <v>200</v>
      </c>
      <c r="H117" s="355">
        <f t="shared" si="118"/>
        <v>0</v>
      </c>
      <c r="I117" s="355"/>
      <c r="J117" s="356"/>
      <c r="K117" s="409">
        <f t="shared" si="126"/>
        <v>200</v>
      </c>
      <c r="L117" s="353">
        <f t="shared" si="127"/>
        <v>0</v>
      </c>
      <c r="M117" s="392">
        <f t="shared" si="128"/>
        <v>200</v>
      </c>
      <c r="N117" s="350"/>
      <c r="O117" s="350"/>
    </row>
    <row r="118" spans="1:15" x14ac:dyDescent="0.2">
      <c r="A118" s="354" t="str">
        <f>MID(C118,1,1)</f>
        <v>3</v>
      </c>
      <c r="B118" s="354" t="str">
        <f>MID(C118,1,2)</f>
        <v>37</v>
      </c>
      <c r="C118" s="354">
        <v>3725</v>
      </c>
      <c r="D118" s="268" t="s">
        <v>342</v>
      </c>
      <c r="E118" s="353">
        <f t="shared" si="117"/>
        <v>135334</v>
      </c>
      <c r="F118" s="355">
        <v>133176</v>
      </c>
      <c r="G118" s="356">
        <v>2158</v>
      </c>
      <c r="H118" s="355">
        <f t="shared" si="118"/>
        <v>1000</v>
      </c>
      <c r="I118" s="355">
        <v>1000</v>
      </c>
      <c r="J118" s="356"/>
      <c r="K118" s="409">
        <f t="shared" si="126"/>
        <v>136334</v>
      </c>
      <c r="L118" s="353">
        <f t="shared" si="127"/>
        <v>134176</v>
      </c>
      <c r="M118" s="392">
        <f t="shared" si="128"/>
        <v>2158</v>
      </c>
      <c r="N118" s="350"/>
      <c r="O118" s="350"/>
    </row>
    <row r="119" spans="1:15" x14ac:dyDescent="0.2">
      <c r="A119" s="354" t="str">
        <f t="shared" si="115"/>
        <v>3</v>
      </c>
      <c r="B119" s="354" t="str">
        <f t="shared" si="116"/>
        <v>37</v>
      </c>
      <c r="C119" s="354">
        <v>3729</v>
      </c>
      <c r="D119" s="268" t="s">
        <v>343</v>
      </c>
      <c r="E119" s="353">
        <f t="shared" si="117"/>
        <v>4095</v>
      </c>
      <c r="F119" s="355">
        <v>1600</v>
      </c>
      <c r="G119" s="356">
        <v>2495</v>
      </c>
      <c r="H119" s="353">
        <f>+I119+J119</f>
        <v>0</v>
      </c>
      <c r="I119" s="355"/>
      <c r="J119" s="356"/>
      <c r="K119" s="409">
        <f t="shared" si="126"/>
        <v>4095</v>
      </c>
      <c r="L119" s="353">
        <f t="shared" si="127"/>
        <v>1600</v>
      </c>
      <c r="M119" s="392">
        <f t="shared" si="128"/>
        <v>2495</v>
      </c>
      <c r="N119" s="350"/>
      <c r="O119" s="350"/>
    </row>
    <row r="120" spans="1:15" x14ac:dyDescent="0.2">
      <c r="A120" s="354" t="str">
        <f t="shared" si="115"/>
        <v>3</v>
      </c>
      <c r="B120" s="354" t="str">
        <f t="shared" si="116"/>
        <v>37</v>
      </c>
      <c r="C120" s="354">
        <v>3733</v>
      </c>
      <c r="D120" s="268" t="s">
        <v>344</v>
      </c>
      <c r="E120" s="353">
        <f t="shared" si="117"/>
        <v>642</v>
      </c>
      <c r="F120" s="355">
        <v>642</v>
      </c>
      <c r="G120" s="356"/>
      <c r="H120" s="353">
        <f>+I120+J120</f>
        <v>0</v>
      </c>
      <c r="I120" s="355"/>
      <c r="J120" s="356"/>
      <c r="K120" s="409">
        <f t="shared" si="126"/>
        <v>642</v>
      </c>
      <c r="L120" s="353">
        <f t="shared" si="127"/>
        <v>642</v>
      </c>
      <c r="M120" s="392">
        <f t="shared" si="128"/>
        <v>0</v>
      </c>
      <c r="N120" s="350"/>
      <c r="O120" s="350"/>
    </row>
    <row r="121" spans="1:15" x14ac:dyDescent="0.2">
      <c r="A121" s="354" t="str">
        <f t="shared" si="115"/>
        <v>3</v>
      </c>
      <c r="B121" s="354" t="str">
        <f t="shared" si="116"/>
        <v>37</v>
      </c>
      <c r="C121" s="354">
        <v>3739</v>
      </c>
      <c r="D121" s="268" t="s">
        <v>345</v>
      </c>
      <c r="E121" s="353">
        <f t="shared" si="117"/>
        <v>1160</v>
      </c>
      <c r="F121" s="355">
        <v>1160</v>
      </c>
      <c r="G121" s="356"/>
      <c r="H121" s="355">
        <f t="shared" si="118"/>
        <v>0</v>
      </c>
      <c r="I121" s="355"/>
      <c r="J121" s="356"/>
      <c r="K121" s="409">
        <f t="shared" si="126"/>
        <v>1160</v>
      </c>
      <c r="L121" s="353">
        <f t="shared" si="127"/>
        <v>1160</v>
      </c>
      <c r="M121" s="392">
        <f t="shared" si="128"/>
        <v>0</v>
      </c>
      <c r="N121" s="350"/>
      <c r="O121" s="350"/>
    </row>
    <row r="122" spans="1:15" x14ac:dyDescent="0.2">
      <c r="A122" s="354" t="str">
        <f t="shared" si="115"/>
        <v>3</v>
      </c>
      <c r="B122" s="354" t="str">
        <f t="shared" si="116"/>
        <v>37</v>
      </c>
      <c r="C122" s="354">
        <v>3741</v>
      </c>
      <c r="D122" s="268" t="s">
        <v>346</v>
      </c>
      <c r="E122" s="353">
        <f t="shared" si="117"/>
        <v>62613</v>
      </c>
      <c r="F122" s="355">
        <v>62613</v>
      </c>
      <c r="G122" s="356"/>
      <c r="H122" s="355">
        <f t="shared" si="118"/>
        <v>40911</v>
      </c>
      <c r="I122" s="355">
        <v>40911</v>
      </c>
      <c r="J122" s="356"/>
      <c r="K122" s="409">
        <f t="shared" si="126"/>
        <v>103524</v>
      </c>
      <c r="L122" s="353">
        <f t="shared" si="127"/>
        <v>103524</v>
      </c>
      <c r="M122" s="392">
        <f t="shared" si="128"/>
        <v>0</v>
      </c>
      <c r="N122" s="350"/>
      <c r="O122" s="350"/>
    </row>
    <row r="123" spans="1:15" x14ac:dyDescent="0.2">
      <c r="A123" s="354" t="str">
        <f t="shared" si="115"/>
        <v>3</v>
      </c>
      <c r="B123" s="354" t="str">
        <f t="shared" si="116"/>
        <v>37</v>
      </c>
      <c r="C123" s="354">
        <v>3742</v>
      </c>
      <c r="D123" s="268" t="s">
        <v>347</v>
      </c>
      <c r="E123" s="353">
        <f t="shared" si="117"/>
        <v>1040</v>
      </c>
      <c r="F123" s="355">
        <v>1040</v>
      </c>
      <c r="G123" s="356"/>
      <c r="H123" s="355">
        <f t="shared" si="118"/>
        <v>0</v>
      </c>
      <c r="I123" s="355"/>
      <c r="J123" s="356"/>
      <c r="K123" s="409">
        <f t="shared" si="126"/>
        <v>1040</v>
      </c>
      <c r="L123" s="353">
        <f t="shared" si="127"/>
        <v>1040</v>
      </c>
      <c r="M123" s="392">
        <f t="shared" si="128"/>
        <v>0</v>
      </c>
      <c r="N123" s="350"/>
      <c r="O123" s="350"/>
    </row>
    <row r="124" spans="1:15" x14ac:dyDescent="0.2">
      <c r="A124" s="354" t="str">
        <f t="shared" si="115"/>
        <v>3</v>
      </c>
      <c r="B124" s="354" t="str">
        <f t="shared" si="116"/>
        <v>37</v>
      </c>
      <c r="C124" s="354">
        <v>3744</v>
      </c>
      <c r="D124" s="268" t="s">
        <v>348</v>
      </c>
      <c r="E124" s="353">
        <f t="shared" si="117"/>
        <v>526</v>
      </c>
      <c r="F124" s="355">
        <v>526</v>
      </c>
      <c r="G124" s="356"/>
      <c r="H124" s="355">
        <f t="shared" si="118"/>
        <v>2500</v>
      </c>
      <c r="I124" s="355">
        <v>2500</v>
      </c>
      <c r="J124" s="356"/>
      <c r="K124" s="409">
        <f t="shared" si="126"/>
        <v>3026</v>
      </c>
      <c r="L124" s="353">
        <f t="shared" si="127"/>
        <v>3026</v>
      </c>
      <c r="M124" s="392">
        <f t="shared" si="128"/>
        <v>0</v>
      </c>
      <c r="N124" s="350"/>
      <c r="O124" s="350"/>
    </row>
    <row r="125" spans="1:15" x14ac:dyDescent="0.2">
      <c r="A125" s="354" t="str">
        <f t="shared" si="115"/>
        <v>3</v>
      </c>
      <c r="B125" s="354" t="str">
        <f t="shared" si="116"/>
        <v>37</v>
      </c>
      <c r="C125" s="354">
        <v>3745</v>
      </c>
      <c r="D125" s="268" t="s">
        <v>349</v>
      </c>
      <c r="E125" s="353">
        <f t="shared" si="117"/>
        <v>264058</v>
      </c>
      <c r="F125" s="355">
        <v>91225</v>
      </c>
      <c r="G125" s="356">
        <v>172833</v>
      </c>
      <c r="H125" s="355">
        <f t="shared" si="118"/>
        <v>54825</v>
      </c>
      <c r="I125" s="355">
        <v>29525</v>
      </c>
      <c r="J125" s="356">
        <v>25300</v>
      </c>
      <c r="K125" s="409">
        <f t="shared" si="126"/>
        <v>318883</v>
      </c>
      <c r="L125" s="353">
        <f t="shared" si="127"/>
        <v>120750</v>
      </c>
      <c r="M125" s="392">
        <f t="shared" si="128"/>
        <v>198133</v>
      </c>
      <c r="N125" s="350"/>
      <c r="O125" s="350"/>
    </row>
    <row r="126" spans="1:15" x14ac:dyDescent="0.2">
      <c r="A126" s="354" t="str">
        <f t="shared" si="115"/>
        <v>3</v>
      </c>
      <c r="B126" s="354" t="str">
        <f t="shared" si="116"/>
        <v>37</v>
      </c>
      <c r="C126" s="354">
        <v>3749</v>
      </c>
      <c r="D126" s="268" t="s">
        <v>350</v>
      </c>
      <c r="E126" s="353">
        <f t="shared" si="117"/>
        <v>446</v>
      </c>
      <c r="F126" s="355"/>
      <c r="G126" s="356">
        <v>446</v>
      </c>
      <c r="H126" s="355">
        <f t="shared" si="118"/>
        <v>0</v>
      </c>
      <c r="I126" s="355"/>
      <c r="J126" s="356"/>
      <c r="K126" s="409">
        <f t="shared" si="126"/>
        <v>446</v>
      </c>
      <c r="L126" s="353">
        <f t="shared" si="127"/>
        <v>0</v>
      </c>
      <c r="M126" s="392">
        <f t="shared" si="128"/>
        <v>446</v>
      </c>
      <c r="N126" s="350"/>
      <c r="O126" s="350"/>
    </row>
    <row r="127" spans="1:15" x14ac:dyDescent="0.2">
      <c r="A127" s="354" t="str">
        <f t="shared" si="115"/>
        <v>3</v>
      </c>
      <c r="B127" s="354" t="str">
        <f t="shared" si="116"/>
        <v>37</v>
      </c>
      <c r="C127" s="354">
        <v>3792</v>
      </c>
      <c r="D127" s="268" t="s">
        <v>351</v>
      </c>
      <c r="E127" s="353">
        <f t="shared" si="117"/>
        <v>6095</v>
      </c>
      <c r="F127" s="355">
        <v>6075</v>
      </c>
      <c r="G127" s="356">
        <v>20</v>
      </c>
      <c r="H127" s="355">
        <f t="shared" si="118"/>
        <v>0</v>
      </c>
      <c r="I127" s="355"/>
      <c r="J127" s="356"/>
      <c r="K127" s="409">
        <f t="shared" ref="K127" si="129">+L127+M127</f>
        <v>6095</v>
      </c>
      <c r="L127" s="353">
        <f t="shared" ref="L127" si="130">+F127+I127</f>
        <v>6075</v>
      </c>
      <c r="M127" s="392">
        <f t="shared" ref="M127" si="131">+G127+J127</f>
        <v>20</v>
      </c>
      <c r="N127" s="350"/>
      <c r="O127" s="350"/>
    </row>
    <row r="128" spans="1:15" x14ac:dyDescent="0.2">
      <c r="A128" s="357" t="s">
        <v>247</v>
      </c>
      <c r="B128" s="357"/>
      <c r="C128" s="358"/>
      <c r="D128" s="399"/>
      <c r="E128" s="359">
        <f>SUM(E114:E127)</f>
        <v>671305</v>
      </c>
      <c r="F128" s="359">
        <f>SUM(F114:F127)</f>
        <v>467898</v>
      </c>
      <c r="G128" s="359">
        <f>SUM(G114:G127)</f>
        <v>203407</v>
      </c>
      <c r="H128" s="359">
        <f>SUM(H114:H127)</f>
        <v>108736</v>
      </c>
      <c r="I128" s="359">
        <f>SUM(I114:I127)</f>
        <v>77736</v>
      </c>
      <c r="J128" s="359">
        <f>SUM(J116:J127)</f>
        <v>31000</v>
      </c>
      <c r="K128" s="408">
        <f>SUM(K114:K127)</f>
        <v>780041</v>
      </c>
      <c r="L128" s="359">
        <f>SUM(L114:L127)</f>
        <v>545634</v>
      </c>
      <c r="M128" s="360">
        <f>SUM(M114:M127)</f>
        <v>234407</v>
      </c>
      <c r="N128" s="350"/>
      <c r="O128" s="350"/>
    </row>
    <row r="129" spans="1:15" x14ac:dyDescent="0.2">
      <c r="A129" s="380"/>
      <c r="B129" s="379"/>
      <c r="C129" s="380"/>
      <c r="D129" s="406"/>
      <c r="E129" s="381"/>
      <c r="F129" s="381"/>
      <c r="G129" s="382"/>
      <c r="H129" s="381"/>
      <c r="I129" s="381"/>
      <c r="J129" s="382"/>
      <c r="K129" s="422"/>
      <c r="L129" s="381"/>
      <c r="M129" s="423"/>
      <c r="N129" s="350"/>
      <c r="O129" s="350"/>
    </row>
    <row r="130" spans="1:15" x14ac:dyDescent="0.2">
      <c r="A130" s="354" t="str">
        <f>MID(C130,1,1)</f>
        <v>3</v>
      </c>
      <c r="B130" s="354" t="str">
        <f>MID(C130,1,2)</f>
        <v>38</v>
      </c>
      <c r="C130" s="354">
        <v>3809</v>
      </c>
      <c r="D130" s="268" t="s">
        <v>352</v>
      </c>
      <c r="E130" s="355">
        <f>+F130+G130</f>
        <v>67650</v>
      </c>
      <c r="F130" s="355">
        <v>67650</v>
      </c>
      <c r="G130" s="356"/>
      <c r="H130" s="355">
        <f>+I130+J130</f>
        <v>0</v>
      </c>
      <c r="I130" s="355"/>
      <c r="J130" s="356"/>
      <c r="K130" s="420">
        <f t="shared" ref="K130" si="132">+L130+M130</f>
        <v>67650</v>
      </c>
      <c r="L130" s="355">
        <f t="shared" ref="L130" si="133">+F130+I130</f>
        <v>67650</v>
      </c>
      <c r="M130" s="394">
        <f t="shared" ref="M130" si="134">+G130+J130</f>
        <v>0</v>
      </c>
      <c r="N130" s="350"/>
      <c r="O130" s="350"/>
    </row>
    <row r="131" spans="1:15" x14ac:dyDescent="0.2">
      <c r="A131" s="357" t="s">
        <v>353</v>
      </c>
      <c r="B131" s="357"/>
      <c r="C131" s="358"/>
      <c r="D131" s="399"/>
      <c r="E131" s="359">
        <f t="shared" ref="E131:M131" si="135">SUM(E130:E130)</f>
        <v>67650</v>
      </c>
      <c r="F131" s="359">
        <f t="shared" si="135"/>
        <v>67650</v>
      </c>
      <c r="G131" s="359">
        <f t="shared" si="135"/>
        <v>0</v>
      </c>
      <c r="H131" s="359">
        <f t="shared" si="135"/>
        <v>0</v>
      </c>
      <c r="I131" s="359">
        <f t="shared" si="135"/>
        <v>0</v>
      </c>
      <c r="J131" s="359">
        <f t="shared" si="135"/>
        <v>0</v>
      </c>
      <c r="K131" s="408">
        <f t="shared" si="135"/>
        <v>67650</v>
      </c>
      <c r="L131" s="359">
        <f t="shared" si="135"/>
        <v>67650</v>
      </c>
      <c r="M131" s="360">
        <f t="shared" si="135"/>
        <v>0</v>
      </c>
      <c r="N131" s="350"/>
      <c r="O131" s="350"/>
    </row>
    <row r="132" spans="1:15" x14ac:dyDescent="0.2">
      <c r="A132" s="384"/>
      <c r="B132" s="383"/>
      <c r="C132" s="384"/>
      <c r="D132" s="407"/>
      <c r="E132" s="385"/>
      <c r="F132" s="385"/>
      <c r="G132" s="386"/>
      <c r="H132" s="371"/>
      <c r="I132" s="371"/>
      <c r="J132" s="372"/>
      <c r="K132" s="416"/>
      <c r="L132" s="371"/>
      <c r="M132" s="393"/>
      <c r="N132" s="350"/>
      <c r="O132" s="350"/>
    </row>
    <row r="133" spans="1:15" x14ac:dyDescent="0.2">
      <c r="A133" s="354" t="str">
        <f>MID(C133,1,1)</f>
        <v>3</v>
      </c>
      <c r="B133" s="354" t="str">
        <f>MID(C133,1,2)</f>
        <v>39</v>
      </c>
      <c r="C133" s="354">
        <v>3900</v>
      </c>
      <c r="D133" s="268" t="s">
        <v>354</v>
      </c>
      <c r="E133" s="355">
        <f>+F133+G133</f>
        <v>47056</v>
      </c>
      <c r="F133" s="355">
        <v>46624</v>
      </c>
      <c r="G133" s="356">
        <v>432</v>
      </c>
      <c r="H133" s="355">
        <f>+I133+J133</f>
        <v>0</v>
      </c>
      <c r="I133" s="355"/>
      <c r="J133" s="356"/>
      <c r="K133" s="409">
        <f t="shared" ref="K133" si="136">+L133+M133</f>
        <v>47056</v>
      </c>
      <c r="L133" s="353">
        <f t="shared" ref="L133" si="137">+F133+I133</f>
        <v>46624</v>
      </c>
      <c r="M133" s="392">
        <f t="shared" ref="M133" si="138">+G133+J133</f>
        <v>432</v>
      </c>
      <c r="N133" s="350"/>
      <c r="O133" s="350"/>
    </row>
    <row r="134" spans="1:15" x14ac:dyDescent="0.2">
      <c r="A134" s="357" t="s">
        <v>355</v>
      </c>
      <c r="B134" s="357"/>
      <c r="C134" s="358"/>
      <c r="D134" s="399"/>
      <c r="E134" s="359">
        <f t="shared" ref="E134:M134" si="139">SUM(E133:E133)</f>
        <v>47056</v>
      </c>
      <c r="F134" s="359">
        <f t="shared" si="139"/>
        <v>46624</v>
      </c>
      <c r="G134" s="359">
        <f t="shared" si="139"/>
        <v>432</v>
      </c>
      <c r="H134" s="359">
        <f t="shared" si="139"/>
        <v>0</v>
      </c>
      <c r="I134" s="359">
        <f t="shared" si="139"/>
        <v>0</v>
      </c>
      <c r="J134" s="359">
        <f t="shared" si="139"/>
        <v>0</v>
      </c>
      <c r="K134" s="408">
        <f t="shared" si="139"/>
        <v>47056</v>
      </c>
      <c r="L134" s="359">
        <f t="shared" si="139"/>
        <v>46624</v>
      </c>
      <c r="M134" s="360">
        <f t="shared" si="139"/>
        <v>432</v>
      </c>
      <c r="N134" s="350"/>
      <c r="O134" s="350"/>
    </row>
    <row r="135" spans="1:15" ht="11.25" customHeight="1" thickBot="1" x14ac:dyDescent="0.25">
      <c r="A135" s="365"/>
      <c r="B135" s="387"/>
      <c r="C135" s="365"/>
      <c r="D135" s="401"/>
      <c r="E135" s="366"/>
      <c r="F135" s="366"/>
      <c r="G135" s="367"/>
      <c r="H135" s="366"/>
      <c r="I135" s="366"/>
      <c r="J135" s="367"/>
      <c r="K135" s="412"/>
      <c r="L135" s="366"/>
      <c r="M135" s="413"/>
      <c r="N135" s="350"/>
      <c r="O135" s="350"/>
    </row>
    <row r="136" spans="1:15" ht="14.25" thickTop="1" thickBot="1" x14ac:dyDescent="0.25">
      <c r="A136" s="387" t="s">
        <v>248</v>
      </c>
      <c r="B136" s="365"/>
      <c r="C136" s="365"/>
      <c r="D136" s="401"/>
      <c r="E136" s="366">
        <f>+E128+E112+E100+E89+E83+E58+E63+E131+E134</f>
        <v>3917842</v>
      </c>
      <c r="F136" s="366">
        <f>+F128+F112+F100+F89+F83+F58+F63+F131+F134</f>
        <v>3039702</v>
      </c>
      <c r="G136" s="367">
        <f>+G128+G112+G100+G89+G83+G58+G63+G131+G134</f>
        <v>878140</v>
      </c>
      <c r="H136" s="366">
        <f>+H128+H112+H100+H89+H83+H58+H131+H134+H63</f>
        <v>3278150</v>
      </c>
      <c r="I136" s="366">
        <f>+I128+I112+I100+I89+I83+I58+I131+I134+I63</f>
        <v>2103187</v>
      </c>
      <c r="J136" s="367">
        <f>+J128+J112+J100+J89+J83+J58+J131+J134+J63</f>
        <v>1174963</v>
      </c>
      <c r="K136" s="412">
        <f>+K128+K112+K100+K89+K83+K58+K63+K131+K134</f>
        <v>7195992</v>
      </c>
      <c r="L136" s="366">
        <f>+L128+L112+L100+L89+L83+L58+L63+L131+L134</f>
        <v>5142889</v>
      </c>
      <c r="M136" s="413">
        <f>+M128+M112+M100+M89+M83+M58+M63+M131+M134</f>
        <v>2053103</v>
      </c>
      <c r="N136" s="350"/>
      <c r="O136" s="350"/>
    </row>
    <row r="137" spans="1:15" ht="13.5" thickTop="1" x14ac:dyDescent="0.2">
      <c r="A137" s="402"/>
      <c r="B137" s="352"/>
      <c r="C137" s="352"/>
      <c r="D137" s="397"/>
      <c r="E137" s="368"/>
      <c r="F137" s="368"/>
      <c r="G137" s="369"/>
      <c r="H137" s="368"/>
      <c r="I137" s="368"/>
      <c r="J137" s="369"/>
      <c r="K137" s="414"/>
      <c r="L137" s="368"/>
      <c r="M137" s="415"/>
      <c r="N137" s="350"/>
      <c r="O137" s="350"/>
    </row>
    <row r="138" spans="1:15" x14ac:dyDescent="0.2">
      <c r="A138" s="354" t="str">
        <f>MID(C138,1,1)</f>
        <v>4</v>
      </c>
      <c r="B138" s="354" t="str">
        <f>MID(C138,1,2)</f>
        <v>43</v>
      </c>
      <c r="C138" s="354">
        <v>4311</v>
      </c>
      <c r="D138" s="268" t="s">
        <v>356</v>
      </c>
      <c r="E138" s="353">
        <f t="shared" ref="E138:E157" si="140">+F138+G138</f>
        <v>3</v>
      </c>
      <c r="F138" s="355"/>
      <c r="G138" s="356">
        <v>3</v>
      </c>
      <c r="H138" s="355"/>
      <c r="I138" s="355"/>
      <c r="J138" s="356"/>
      <c r="K138" s="409">
        <f t="shared" ref="K138" si="141">+L138+M138</f>
        <v>3</v>
      </c>
      <c r="L138" s="353">
        <f t="shared" ref="L138:L151" si="142">+F138+I138</f>
        <v>0</v>
      </c>
      <c r="M138" s="392">
        <f t="shared" ref="M138" si="143">+G138+J138</f>
        <v>3</v>
      </c>
      <c r="N138" s="350"/>
      <c r="O138" s="350"/>
    </row>
    <row r="139" spans="1:15" x14ac:dyDescent="0.2">
      <c r="A139" s="354" t="str">
        <f>MID(C139,1,1)</f>
        <v>4</v>
      </c>
      <c r="B139" s="354" t="str">
        <f>MID(C139,1,2)</f>
        <v>43</v>
      </c>
      <c r="C139" s="354">
        <v>4312</v>
      </c>
      <c r="D139" s="268" t="s">
        <v>356</v>
      </c>
      <c r="E139" s="353">
        <f t="shared" ref="E139" si="144">+F139+G139</f>
        <v>80</v>
      </c>
      <c r="F139" s="355"/>
      <c r="G139" s="356">
        <v>80</v>
      </c>
      <c r="H139" s="355"/>
      <c r="I139" s="355"/>
      <c r="J139" s="356"/>
      <c r="K139" s="409">
        <f t="shared" ref="K139" si="145">+L139+M139</f>
        <v>80</v>
      </c>
      <c r="L139" s="353">
        <f t="shared" ref="L139" si="146">+F139+I139</f>
        <v>0</v>
      </c>
      <c r="M139" s="392">
        <f t="shared" ref="M139" si="147">+G139+J139</f>
        <v>80</v>
      </c>
      <c r="N139" s="350"/>
      <c r="O139" s="350"/>
    </row>
    <row r="140" spans="1:15" x14ac:dyDescent="0.2">
      <c r="A140" s="354" t="str">
        <f>MID(C140,1,1)</f>
        <v>4</v>
      </c>
      <c r="B140" s="354" t="str">
        <f>MID(C140,1,2)</f>
        <v>43</v>
      </c>
      <c r="C140" s="354">
        <v>4319</v>
      </c>
      <c r="D140" s="268" t="s">
        <v>436</v>
      </c>
      <c r="E140" s="353">
        <f t="shared" si="140"/>
        <v>25</v>
      </c>
      <c r="F140" s="355"/>
      <c r="G140" s="356">
        <v>25</v>
      </c>
      <c r="H140" s="355"/>
      <c r="I140" s="355"/>
      <c r="J140" s="356"/>
      <c r="K140" s="409">
        <f t="shared" ref="K140:K157" si="148">+L140+M140</f>
        <v>25</v>
      </c>
      <c r="L140" s="353">
        <f t="shared" si="142"/>
        <v>0</v>
      </c>
      <c r="M140" s="392">
        <f t="shared" ref="M140:M157" si="149">+G140+J140</f>
        <v>25</v>
      </c>
      <c r="N140" s="350"/>
      <c r="O140" s="350"/>
    </row>
    <row r="141" spans="1:15" x14ac:dyDescent="0.2">
      <c r="A141" s="354" t="str">
        <f>MID(C141,1,1)</f>
        <v>4</v>
      </c>
      <c r="B141" s="354" t="str">
        <f>MID(C141,1,2)</f>
        <v>43</v>
      </c>
      <c r="C141" s="354">
        <v>4324</v>
      </c>
      <c r="D141" s="268" t="s">
        <v>357</v>
      </c>
      <c r="E141" s="353">
        <f t="shared" si="140"/>
        <v>10434</v>
      </c>
      <c r="F141" s="355"/>
      <c r="G141" s="356">
        <v>10434</v>
      </c>
      <c r="H141" s="355"/>
      <c r="I141" s="355"/>
      <c r="J141" s="356"/>
      <c r="K141" s="409">
        <f t="shared" si="148"/>
        <v>10434</v>
      </c>
      <c r="L141" s="353">
        <f t="shared" si="142"/>
        <v>0</v>
      </c>
      <c r="M141" s="392">
        <f t="shared" si="149"/>
        <v>10434</v>
      </c>
      <c r="N141" s="350"/>
      <c r="O141" s="350"/>
    </row>
    <row r="142" spans="1:15" x14ac:dyDescent="0.2">
      <c r="A142" s="354" t="str">
        <f t="shared" ref="A142:A157" si="150">MID(C142,1,1)</f>
        <v>4</v>
      </c>
      <c r="B142" s="354" t="str">
        <f t="shared" ref="B142:B157" si="151">MID(C142,1,2)</f>
        <v>43</v>
      </c>
      <c r="C142" s="354">
        <v>4329</v>
      </c>
      <c r="D142" s="268" t="s">
        <v>358</v>
      </c>
      <c r="E142" s="353">
        <f t="shared" si="140"/>
        <v>149</v>
      </c>
      <c r="F142" s="355"/>
      <c r="G142" s="356">
        <v>149</v>
      </c>
      <c r="H142" s="355">
        <f t="shared" ref="H142:H157" si="152">+I142+J142</f>
        <v>0</v>
      </c>
      <c r="I142" s="355"/>
      <c r="J142" s="356"/>
      <c r="K142" s="409">
        <f t="shared" si="148"/>
        <v>149</v>
      </c>
      <c r="L142" s="353">
        <f t="shared" si="142"/>
        <v>0</v>
      </c>
      <c r="M142" s="392">
        <f t="shared" si="149"/>
        <v>149</v>
      </c>
      <c r="N142" s="350"/>
      <c r="O142" s="350"/>
    </row>
    <row r="143" spans="1:15" x14ac:dyDescent="0.2">
      <c r="A143" s="354" t="str">
        <f t="shared" si="150"/>
        <v>4</v>
      </c>
      <c r="B143" s="354" t="str">
        <f t="shared" si="151"/>
        <v>43</v>
      </c>
      <c r="C143" s="354">
        <v>4339</v>
      </c>
      <c r="D143" s="268" t="s">
        <v>359</v>
      </c>
      <c r="E143" s="353">
        <f t="shared" si="140"/>
        <v>4854</v>
      </c>
      <c r="F143" s="355">
        <v>4819</v>
      </c>
      <c r="G143" s="356">
        <v>35</v>
      </c>
      <c r="H143" s="355"/>
      <c r="I143" s="355"/>
      <c r="J143" s="356"/>
      <c r="K143" s="409">
        <f t="shared" si="148"/>
        <v>4854</v>
      </c>
      <c r="L143" s="353">
        <f t="shared" si="142"/>
        <v>4819</v>
      </c>
      <c r="M143" s="392">
        <f t="shared" si="149"/>
        <v>35</v>
      </c>
      <c r="N143" s="350"/>
      <c r="O143" s="350"/>
    </row>
    <row r="144" spans="1:15" x14ac:dyDescent="0.2">
      <c r="A144" s="354" t="str">
        <f t="shared" si="150"/>
        <v>4</v>
      </c>
      <c r="B144" s="354" t="str">
        <f t="shared" si="151"/>
        <v>43</v>
      </c>
      <c r="C144" s="354">
        <v>4341</v>
      </c>
      <c r="D144" s="268" t="s">
        <v>456</v>
      </c>
      <c r="E144" s="353">
        <f t="shared" si="140"/>
        <v>12993</v>
      </c>
      <c r="F144" s="355">
        <v>12929</v>
      </c>
      <c r="G144" s="356">
        <v>64</v>
      </c>
      <c r="H144" s="355">
        <f t="shared" si="152"/>
        <v>980</v>
      </c>
      <c r="I144" s="355">
        <v>980</v>
      </c>
      <c r="J144" s="356"/>
      <c r="K144" s="409">
        <f t="shared" si="148"/>
        <v>13973</v>
      </c>
      <c r="L144" s="353">
        <f t="shared" si="142"/>
        <v>13909</v>
      </c>
      <c r="M144" s="392">
        <f t="shared" si="149"/>
        <v>64</v>
      </c>
      <c r="N144" s="350"/>
      <c r="O144" s="350"/>
    </row>
    <row r="145" spans="1:15" x14ac:dyDescent="0.2">
      <c r="A145" s="354" t="str">
        <f t="shared" si="150"/>
        <v>4</v>
      </c>
      <c r="B145" s="354" t="str">
        <f t="shared" si="151"/>
        <v>43</v>
      </c>
      <c r="C145" s="354">
        <v>4342</v>
      </c>
      <c r="D145" s="268" t="s">
        <v>360</v>
      </c>
      <c r="E145" s="353">
        <f t="shared" si="140"/>
        <v>9682</v>
      </c>
      <c r="F145" s="355">
        <v>9682</v>
      </c>
      <c r="G145" s="356"/>
      <c r="H145" s="355">
        <f t="shared" si="152"/>
        <v>0</v>
      </c>
      <c r="I145" s="355"/>
      <c r="J145" s="356"/>
      <c r="K145" s="409">
        <f t="shared" si="148"/>
        <v>9682</v>
      </c>
      <c r="L145" s="353">
        <f t="shared" si="142"/>
        <v>9682</v>
      </c>
      <c r="M145" s="392">
        <f t="shared" si="149"/>
        <v>0</v>
      </c>
      <c r="N145" s="350"/>
      <c r="O145" s="350"/>
    </row>
    <row r="146" spans="1:15" x14ac:dyDescent="0.2">
      <c r="A146" s="354" t="str">
        <f t="shared" si="150"/>
        <v>4</v>
      </c>
      <c r="B146" s="354" t="str">
        <f t="shared" si="151"/>
        <v>43</v>
      </c>
      <c r="C146" s="354">
        <v>4349</v>
      </c>
      <c r="D146" s="268" t="s">
        <v>455</v>
      </c>
      <c r="E146" s="353">
        <f t="shared" si="140"/>
        <v>20039</v>
      </c>
      <c r="F146" s="355">
        <v>19657</v>
      </c>
      <c r="G146" s="356">
        <v>382</v>
      </c>
      <c r="H146" s="355">
        <f t="shared" si="152"/>
        <v>120</v>
      </c>
      <c r="I146" s="355">
        <v>120</v>
      </c>
      <c r="J146" s="356"/>
      <c r="K146" s="409">
        <f t="shared" si="148"/>
        <v>20159</v>
      </c>
      <c r="L146" s="353">
        <f t="shared" si="142"/>
        <v>19777</v>
      </c>
      <c r="M146" s="392">
        <f t="shared" si="149"/>
        <v>382</v>
      </c>
      <c r="N146" s="350"/>
      <c r="O146" s="350"/>
    </row>
    <row r="147" spans="1:15" x14ac:dyDescent="0.2">
      <c r="A147" s="354" t="str">
        <f t="shared" si="150"/>
        <v>4</v>
      </c>
      <c r="B147" s="354" t="str">
        <f t="shared" si="151"/>
        <v>43</v>
      </c>
      <c r="C147" s="354">
        <v>4350</v>
      </c>
      <c r="D147" s="268" t="s">
        <v>250</v>
      </c>
      <c r="E147" s="353">
        <f t="shared" si="140"/>
        <v>258094</v>
      </c>
      <c r="F147" s="355">
        <v>258094</v>
      </c>
      <c r="G147" s="356"/>
      <c r="H147" s="355">
        <f t="shared" si="152"/>
        <v>4945</v>
      </c>
      <c r="I147" s="355">
        <v>4945</v>
      </c>
      <c r="J147" s="356"/>
      <c r="K147" s="409">
        <f t="shared" si="148"/>
        <v>263039</v>
      </c>
      <c r="L147" s="353">
        <f t="shared" si="142"/>
        <v>263039</v>
      </c>
      <c r="M147" s="392">
        <f t="shared" si="149"/>
        <v>0</v>
      </c>
      <c r="N147" s="350"/>
      <c r="O147" s="350"/>
    </row>
    <row r="148" spans="1:15" x14ac:dyDescent="0.2">
      <c r="A148" s="354" t="str">
        <f t="shared" si="150"/>
        <v>4</v>
      </c>
      <c r="B148" s="354" t="str">
        <f t="shared" si="151"/>
        <v>43</v>
      </c>
      <c r="C148" s="354">
        <v>4351</v>
      </c>
      <c r="D148" s="268" t="s">
        <v>251</v>
      </c>
      <c r="E148" s="353">
        <f t="shared" si="140"/>
        <v>92330</v>
      </c>
      <c r="F148" s="355"/>
      <c r="G148" s="356">
        <v>92330</v>
      </c>
      <c r="H148" s="355">
        <f t="shared" si="152"/>
        <v>197200</v>
      </c>
      <c r="I148" s="355">
        <v>197000</v>
      </c>
      <c r="J148" s="356">
        <v>200</v>
      </c>
      <c r="K148" s="409">
        <f t="shared" si="148"/>
        <v>289530</v>
      </c>
      <c r="L148" s="353">
        <f t="shared" si="142"/>
        <v>197000</v>
      </c>
      <c r="M148" s="392">
        <f t="shared" si="149"/>
        <v>92530</v>
      </c>
      <c r="N148" s="350"/>
      <c r="O148" s="350"/>
    </row>
    <row r="149" spans="1:15" x14ac:dyDescent="0.2">
      <c r="A149" s="354" t="str">
        <f t="shared" si="150"/>
        <v>4</v>
      </c>
      <c r="B149" s="354" t="str">
        <f t="shared" si="151"/>
        <v>43</v>
      </c>
      <c r="C149" s="354">
        <v>4354</v>
      </c>
      <c r="D149" s="268" t="s">
        <v>361</v>
      </c>
      <c r="E149" s="353">
        <f>+F149+G149</f>
        <v>0</v>
      </c>
      <c r="F149" s="355"/>
      <c r="G149" s="356"/>
      <c r="H149" s="355">
        <f t="shared" si="152"/>
        <v>3200</v>
      </c>
      <c r="I149" s="355">
        <v>3200</v>
      </c>
      <c r="J149" s="356"/>
      <c r="K149" s="409">
        <f t="shared" si="148"/>
        <v>3200</v>
      </c>
      <c r="L149" s="353">
        <f t="shared" si="142"/>
        <v>3200</v>
      </c>
      <c r="M149" s="392">
        <f t="shared" si="149"/>
        <v>0</v>
      </c>
      <c r="N149" s="350"/>
      <c r="O149" s="350"/>
    </row>
    <row r="150" spans="1:15" x14ac:dyDescent="0.2">
      <c r="A150" s="354" t="str">
        <f t="shared" si="150"/>
        <v>4</v>
      </c>
      <c r="B150" s="354" t="str">
        <f t="shared" si="151"/>
        <v>43</v>
      </c>
      <c r="C150" s="354">
        <v>4356</v>
      </c>
      <c r="D150" s="268" t="s">
        <v>362</v>
      </c>
      <c r="E150" s="353">
        <f t="shared" si="140"/>
        <v>7197</v>
      </c>
      <c r="F150" s="355"/>
      <c r="G150" s="356">
        <v>7197</v>
      </c>
      <c r="H150" s="355">
        <f t="shared" si="152"/>
        <v>0</v>
      </c>
      <c r="I150" s="355"/>
      <c r="J150" s="356"/>
      <c r="K150" s="409">
        <f t="shared" si="148"/>
        <v>7197</v>
      </c>
      <c r="L150" s="353">
        <f t="shared" si="142"/>
        <v>0</v>
      </c>
      <c r="M150" s="392">
        <f t="shared" si="149"/>
        <v>7197</v>
      </c>
      <c r="N150" s="350"/>
      <c r="O150" s="350"/>
    </row>
    <row r="151" spans="1:15" x14ac:dyDescent="0.2">
      <c r="A151" s="354" t="str">
        <f t="shared" si="150"/>
        <v>4</v>
      </c>
      <c r="B151" s="354" t="str">
        <f t="shared" si="151"/>
        <v>43</v>
      </c>
      <c r="C151" s="354">
        <v>4357</v>
      </c>
      <c r="D151" s="403" t="s">
        <v>253</v>
      </c>
      <c r="E151" s="353">
        <f t="shared" si="140"/>
        <v>50360</v>
      </c>
      <c r="F151" s="355">
        <v>50295</v>
      </c>
      <c r="G151" s="356">
        <v>65</v>
      </c>
      <c r="H151" s="355">
        <f t="shared" si="152"/>
        <v>31800</v>
      </c>
      <c r="I151" s="355">
        <v>31800</v>
      </c>
      <c r="J151" s="356"/>
      <c r="K151" s="409">
        <f t="shared" si="148"/>
        <v>82160</v>
      </c>
      <c r="L151" s="353">
        <f t="shared" si="142"/>
        <v>82095</v>
      </c>
      <c r="M151" s="392">
        <f t="shared" si="149"/>
        <v>65</v>
      </c>
      <c r="N151" s="350"/>
      <c r="O151" s="350"/>
    </row>
    <row r="152" spans="1:15" x14ac:dyDescent="0.2">
      <c r="A152" s="354" t="str">
        <f t="shared" si="150"/>
        <v>4</v>
      </c>
      <c r="B152" s="354" t="str">
        <f t="shared" si="151"/>
        <v>43</v>
      </c>
      <c r="C152" s="354">
        <v>4359</v>
      </c>
      <c r="D152" s="268" t="s">
        <v>363</v>
      </c>
      <c r="E152" s="353">
        <f t="shared" si="140"/>
        <v>100916</v>
      </c>
      <c r="F152" s="355">
        <v>82501</v>
      </c>
      <c r="G152" s="356">
        <v>18415</v>
      </c>
      <c r="H152" s="355">
        <f t="shared" si="152"/>
        <v>1312</v>
      </c>
      <c r="I152" s="355"/>
      <c r="J152" s="356">
        <v>1312</v>
      </c>
      <c r="K152" s="409">
        <f t="shared" si="148"/>
        <v>102228</v>
      </c>
      <c r="L152" s="353">
        <f t="shared" ref="L152:L157" si="153">+F152+I152</f>
        <v>82501</v>
      </c>
      <c r="M152" s="392">
        <f t="shared" si="149"/>
        <v>19727</v>
      </c>
      <c r="N152" s="350"/>
      <c r="O152" s="350"/>
    </row>
    <row r="153" spans="1:15" x14ac:dyDescent="0.2">
      <c r="A153" s="354" t="str">
        <f t="shared" si="150"/>
        <v>4</v>
      </c>
      <c r="B153" s="354" t="str">
        <f t="shared" si="151"/>
        <v>43</v>
      </c>
      <c r="C153" s="354">
        <v>4372</v>
      </c>
      <c r="D153" s="268" t="s">
        <v>435</v>
      </c>
      <c r="E153" s="353">
        <f t="shared" si="140"/>
        <v>8</v>
      </c>
      <c r="F153" s="355"/>
      <c r="G153" s="356">
        <v>8</v>
      </c>
      <c r="H153" s="355">
        <f t="shared" si="152"/>
        <v>0</v>
      </c>
      <c r="I153" s="355"/>
      <c r="J153" s="356"/>
      <c r="K153" s="409">
        <f t="shared" si="148"/>
        <v>8</v>
      </c>
      <c r="L153" s="353">
        <f t="shared" si="153"/>
        <v>0</v>
      </c>
      <c r="M153" s="392">
        <f t="shared" si="149"/>
        <v>8</v>
      </c>
      <c r="N153" s="350"/>
      <c r="O153" s="350"/>
    </row>
    <row r="154" spans="1:15" x14ac:dyDescent="0.2">
      <c r="A154" s="354" t="str">
        <f t="shared" si="150"/>
        <v>4</v>
      </c>
      <c r="B154" s="354" t="str">
        <f t="shared" si="151"/>
        <v>43</v>
      </c>
      <c r="C154" s="354">
        <v>4374</v>
      </c>
      <c r="D154" s="268" t="s">
        <v>364</v>
      </c>
      <c r="E154" s="353">
        <f t="shared" si="140"/>
        <v>98834</v>
      </c>
      <c r="F154" s="355">
        <v>98824</v>
      </c>
      <c r="G154" s="356">
        <v>10</v>
      </c>
      <c r="H154" s="355">
        <f t="shared" si="152"/>
        <v>1360</v>
      </c>
      <c r="I154" s="355">
        <v>1360</v>
      </c>
      <c r="J154" s="356"/>
      <c r="K154" s="409">
        <f t="shared" si="148"/>
        <v>100194</v>
      </c>
      <c r="L154" s="353">
        <f t="shared" si="153"/>
        <v>100184</v>
      </c>
      <c r="M154" s="392">
        <f t="shared" si="149"/>
        <v>10</v>
      </c>
      <c r="N154" s="350"/>
      <c r="O154" s="350"/>
    </row>
    <row r="155" spans="1:15" x14ac:dyDescent="0.2">
      <c r="A155" s="354" t="str">
        <f t="shared" si="150"/>
        <v>4</v>
      </c>
      <c r="B155" s="354" t="str">
        <f t="shared" si="151"/>
        <v>43</v>
      </c>
      <c r="C155" s="354">
        <v>4375</v>
      </c>
      <c r="D155" s="268" t="s">
        <v>365</v>
      </c>
      <c r="E155" s="353">
        <f t="shared" si="140"/>
        <v>30</v>
      </c>
      <c r="F155" s="355"/>
      <c r="G155" s="356">
        <v>30</v>
      </c>
      <c r="H155" s="355">
        <f t="shared" si="152"/>
        <v>100</v>
      </c>
      <c r="I155" s="355">
        <v>100</v>
      </c>
      <c r="J155" s="356"/>
      <c r="K155" s="409">
        <f t="shared" si="148"/>
        <v>130</v>
      </c>
      <c r="L155" s="353">
        <f t="shared" si="153"/>
        <v>100</v>
      </c>
      <c r="M155" s="392">
        <f t="shared" si="149"/>
        <v>30</v>
      </c>
      <c r="N155" s="350"/>
      <c r="O155" s="350"/>
    </row>
    <row r="156" spans="1:15" x14ac:dyDescent="0.2">
      <c r="A156" s="354" t="str">
        <f t="shared" si="150"/>
        <v>4</v>
      </c>
      <c r="B156" s="354" t="str">
        <f t="shared" si="151"/>
        <v>43</v>
      </c>
      <c r="C156" s="354">
        <v>4379</v>
      </c>
      <c r="D156" s="268" t="s">
        <v>255</v>
      </c>
      <c r="E156" s="353">
        <f t="shared" si="140"/>
        <v>3238</v>
      </c>
      <c r="F156" s="355">
        <v>2235</v>
      </c>
      <c r="G156" s="356">
        <v>1003</v>
      </c>
      <c r="H156" s="355">
        <f t="shared" si="152"/>
        <v>0</v>
      </c>
      <c r="I156" s="355"/>
      <c r="J156" s="356"/>
      <c r="K156" s="409">
        <f t="shared" si="148"/>
        <v>3238</v>
      </c>
      <c r="L156" s="353">
        <f t="shared" si="153"/>
        <v>2235</v>
      </c>
      <c r="M156" s="392">
        <f t="shared" si="149"/>
        <v>1003</v>
      </c>
      <c r="N156" s="350"/>
      <c r="O156" s="350"/>
    </row>
    <row r="157" spans="1:15" x14ac:dyDescent="0.2">
      <c r="A157" s="354" t="str">
        <f t="shared" si="150"/>
        <v>4</v>
      </c>
      <c r="B157" s="354" t="str">
        <f t="shared" si="151"/>
        <v>43</v>
      </c>
      <c r="C157" s="354">
        <v>4399</v>
      </c>
      <c r="D157" s="268" t="s">
        <v>366</v>
      </c>
      <c r="E157" s="353">
        <f t="shared" si="140"/>
        <v>10</v>
      </c>
      <c r="F157" s="355"/>
      <c r="G157" s="356">
        <v>10</v>
      </c>
      <c r="H157" s="355">
        <f t="shared" si="152"/>
        <v>0</v>
      </c>
      <c r="I157" s="355"/>
      <c r="J157" s="356"/>
      <c r="K157" s="409">
        <f t="shared" si="148"/>
        <v>10</v>
      </c>
      <c r="L157" s="353">
        <f t="shared" si="153"/>
        <v>0</v>
      </c>
      <c r="M157" s="392">
        <f t="shared" si="149"/>
        <v>10</v>
      </c>
      <c r="N157" s="350"/>
      <c r="O157" s="350"/>
    </row>
    <row r="158" spans="1:15" x14ac:dyDescent="0.2">
      <c r="A158" s="357" t="s">
        <v>438</v>
      </c>
      <c r="B158" s="357"/>
      <c r="C158" s="358"/>
      <c r="D158" s="399"/>
      <c r="E158" s="359">
        <f t="shared" ref="E158:M158" si="154">SUM(E138:E157)</f>
        <v>669276</v>
      </c>
      <c r="F158" s="359">
        <f t="shared" si="154"/>
        <v>539036</v>
      </c>
      <c r="G158" s="359">
        <f t="shared" si="154"/>
        <v>130240</v>
      </c>
      <c r="H158" s="359">
        <f t="shared" si="154"/>
        <v>241017</v>
      </c>
      <c r="I158" s="359">
        <f t="shared" si="154"/>
        <v>239505</v>
      </c>
      <c r="J158" s="359">
        <f t="shared" si="154"/>
        <v>1512</v>
      </c>
      <c r="K158" s="408">
        <f t="shared" si="154"/>
        <v>910293</v>
      </c>
      <c r="L158" s="359">
        <f t="shared" si="154"/>
        <v>778541</v>
      </c>
      <c r="M158" s="360">
        <f t="shared" si="154"/>
        <v>131752</v>
      </c>
      <c r="N158" s="350"/>
      <c r="O158" s="350"/>
    </row>
    <row r="159" spans="1:15" ht="13.5" thickBot="1" x14ac:dyDescent="0.25">
      <c r="A159" s="362"/>
      <c r="B159" s="361"/>
      <c r="C159" s="362"/>
      <c r="D159" s="400"/>
      <c r="E159" s="363"/>
      <c r="F159" s="363"/>
      <c r="G159" s="364"/>
      <c r="H159" s="363"/>
      <c r="I159" s="363"/>
      <c r="J159" s="364"/>
      <c r="K159" s="410"/>
      <c r="L159" s="363"/>
      <c r="M159" s="411"/>
      <c r="N159" s="350"/>
      <c r="O159" s="350"/>
    </row>
    <row r="160" spans="1:15" ht="14.25" thickTop="1" thickBot="1" x14ac:dyDescent="0.25">
      <c r="A160" s="387" t="s">
        <v>258</v>
      </c>
      <c r="B160" s="365"/>
      <c r="C160" s="365"/>
      <c r="D160" s="401"/>
      <c r="E160" s="366">
        <f>+E158</f>
        <v>669276</v>
      </c>
      <c r="F160" s="367">
        <f t="shared" ref="F160:M160" si="155">+F158</f>
        <v>539036</v>
      </c>
      <c r="G160" s="367">
        <f t="shared" si="155"/>
        <v>130240</v>
      </c>
      <c r="H160" s="366">
        <f t="shared" si="155"/>
        <v>241017</v>
      </c>
      <c r="I160" s="367">
        <f t="shared" si="155"/>
        <v>239505</v>
      </c>
      <c r="J160" s="367">
        <f t="shared" si="155"/>
        <v>1512</v>
      </c>
      <c r="K160" s="412">
        <f t="shared" si="155"/>
        <v>910293</v>
      </c>
      <c r="L160" s="367">
        <f t="shared" si="155"/>
        <v>778541</v>
      </c>
      <c r="M160" s="413">
        <f t="shared" si="155"/>
        <v>131752</v>
      </c>
      <c r="N160" s="350"/>
      <c r="O160" s="350"/>
    </row>
    <row r="161" spans="1:15" ht="13.5" thickTop="1" x14ac:dyDescent="0.2">
      <c r="A161" s="383"/>
      <c r="B161" s="384"/>
      <c r="C161" s="384"/>
      <c r="D161" s="407"/>
      <c r="E161" s="385"/>
      <c r="F161" s="386"/>
      <c r="G161" s="386"/>
      <c r="H161" s="385"/>
      <c r="I161" s="386"/>
      <c r="J161" s="386"/>
      <c r="K161" s="424"/>
      <c r="L161" s="386"/>
      <c r="M161" s="425"/>
      <c r="N161" s="350"/>
      <c r="O161" s="350"/>
    </row>
    <row r="162" spans="1:15" x14ac:dyDescent="0.2">
      <c r="A162" s="354" t="str">
        <f t="shared" ref="A162:A167" si="156">MID(C162,1,1)</f>
        <v>5</v>
      </c>
      <c r="B162" s="354" t="str">
        <f t="shared" ref="B162:B167" si="157">MID(C162,1,2)</f>
        <v>52</v>
      </c>
      <c r="C162" s="354">
        <v>5212</v>
      </c>
      <c r="D162" s="268" t="s">
        <v>367</v>
      </c>
      <c r="E162" s="355">
        <f t="shared" ref="E162:E167" si="158">+F162+G162</f>
        <v>1889</v>
      </c>
      <c r="F162" s="355">
        <v>500</v>
      </c>
      <c r="G162" s="356">
        <v>1389</v>
      </c>
      <c r="H162" s="355">
        <f t="shared" ref="H162:H167" si="159">+I162+J162</f>
        <v>0</v>
      </c>
      <c r="I162" s="355"/>
      <c r="J162" s="356"/>
      <c r="K162" s="420">
        <f t="shared" ref="K162" si="160">+L162+M162</f>
        <v>1889</v>
      </c>
      <c r="L162" s="355">
        <f t="shared" ref="L162" si="161">+F162+I162</f>
        <v>500</v>
      </c>
      <c r="M162" s="394">
        <f t="shared" ref="M162:M165" si="162">+G162+J162</f>
        <v>1389</v>
      </c>
      <c r="N162" s="350"/>
      <c r="O162" s="350"/>
    </row>
    <row r="163" spans="1:15" x14ac:dyDescent="0.2">
      <c r="A163" s="354" t="str">
        <f t="shared" si="156"/>
        <v>5</v>
      </c>
      <c r="B163" s="354" t="str">
        <f t="shared" si="157"/>
        <v>52</v>
      </c>
      <c r="C163" s="354">
        <v>5213</v>
      </c>
      <c r="D163" s="268" t="s">
        <v>451</v>
      </c>
      <c r="E163" s="353">
        <f t="shared" si="158"/>
        <v>1720</v>
      </c>
      <c r="F163" s="355">
        <v>1700</v>
      </c>
      <c r="G163" s="356">
        <v>20</v>
      </c>
      <c r="H163" s="355"/>
      <c r="I163" s="355"/>
      <c r="J163" s="356"/>
      <c r="K163" s="409">
        <f t="shared" ref="K163:K165" si="163">+L163+M163</f>
        <v>1720</v>
      </c>
      <c r="L163" s="353">
        <f t="shared" ref="L163:L166" si="164">+F163+I163</f>
        <v>1700</v>
      </c>
      <c r="M163" s="394">
        <f t="shared" si="162"/>
        <v>20</v>
      </c>
      <c r="N163" s="350"/>
      <c r="O163" s="350"/>
    </row>
    <row r="164" spans="1:15" x14ac:dyDescent="0.2">
      <c r="A164" s="354" t="str">
        <f t="shared" si="156"/>
        <v>5</v>
      </c>
      <c r="B164" s="354" t="str">
        <f t="shared" si="157"/>
        <v>52</v>
      </c>
      <c r="C164" s="354">
        <v>5269</v>
      </c>
      <c r="D164" s="268" t="s">
        <v>368</v>
      </c>
      <c r="E164" s="353">
        <f t="shared" si="158"/>
        <v>110</v>
      </c>
      <c r="F164" s="355">
        <v>100</v>
      </c>
      <c r="G164" s="356">
        <v>10</v>
      </c>
      <c r="H164" s="355">
        <f t="shared" si="159"/>
        <v>0</v>
      </c>
      <c r="I164" s="355"/>
      <c r="J164" s="356"/>
      <c r="K164" s="409">
        <f t="shared" si="163"/>
        <v>110</v>
      </c>
      <c r="L164" s="353">
        <f t="shared" si="164"/>
        <v>100</v>
      </c>
      <c r="M164" s="394">
        <f t="shared" si="162"/>
        <v>10</v>
      </c>
      <c r="N164" s="350"/>
      <c r="O164" s="350"/>
    </row>
    <row r="165" spans="1:15" x14ac:dyDescent="0.2">
      <c r="A165" s="354" t="str">
        <f t="shared" si="156"/>
        <v>5</v>
      </c>
      <c r="B165" s="354" t="str">
        <f t="shared" si="157"/>
        <v>52</v>
      </c>
      <c r="C165" s="354">
        <v>5272</v>
      </c>
      <c r="D165" s="268" t="s">
        <v>369</v>
      </c>
      <c r="E165" s="353">
        <f t="shared" si="158"/>
        <v>900</v>
      </c>
      <c r="F165" s="355">
        <v>900</v>
      </c>
      <c r="G165" s="356"/>
      <c r="H165" s="355">
        <f t="shared" si="159"/>
        <v>0</v>
      </c>
      <c r="I165" s="355"/>
      <c r="J165" s="356"/>
      <c r="K165" s="409">
        <f t="shared" si="163"/>
        <v>900</v>
      </c>
      <c r="L165" s="353">
        <f t="shared" si="164"/>
        <v>900</v>
      </c>
      <c r="M165" s="394">
        <f t="shared" si="162"/>
        <v>0</v>
      </c>
      <c r="N165" s="350"/>
      <c r="O165" s="350"/>
    </row>
    <row r="166" spans="1:15" x14ac:dyDescent="0.2">
      <c r="A166" s="354" t="str">
        <f t="shared" si="156"/>
        <v>5</v>
      </c>
      <c r="B166" s="354" t="str">
        <f t="shared" si="157"/>
        <v>52</v>
      </c>
      <c r="C166" s="354">
        <v>5273</v>
      </c>
      <c r="D166" s="268" t="s">
        <v>370</v>
      </c>
      <c r="E166" s="355">
        <f t="shared" si="158"/>
        <v>200</v>
      </c>
      <c r="F166" s="355">
        <v>100</v>
      </c>
      <c r="G166" s="356">
        <v>100</v>
      </c>
      <c r="H166" s="355">
        <f t="shared" si="159"/>
        <v>0</v>
      </c>
      <c r="I166" s="355"/>
      <c r="J166" s="356"/>
      <c r="K166" s="409">
        <f t="shared" ref="K166:K167" si="165">+L166+M166</f>
        <v>200</v>
      </c>
      <c r="L166" s="353">
        <f t="shared" si="164"/>
        <v>100</v>
      </c>
      <c r="M166" s="392">
        <f t="shared" ref="L166:M167" si="166">+G166+J166</f>
        <v>100</v>
      </c>
      <c r="N166" s="350"/>
      <c r="O166" s="350"/>
    </row>
    <row r="167" spans="1:15" x14ac:dyDescent="0.2">
      <c r="A167" s="354" t="str">
        <f t="shared" si="156"/>
        <v>5</v>
      </c>
      <c r="B167" s="354" t="str">
        <f t="shared" si="157"/>
        <v>52</v>
      </c>
      <c r="C167" s="354">
        <v>5279</v>
      </c>
      <c r="D167" s="268" t="s">
        <v>371</v>
      </c>
      <c r="E167" s="355">
        <f t="shared" si="158"/>
        <v>25</v>
      </c>
      <c r="F167" s="355"/>
      <c r="G167" s="356">
        <v>25</v>
      </c>
      <c r="H167" s="355">
        <f t="shared" si="159"/>
        <v>0</v>
      </c>
      <c r="I167" s="355"/>
      <c r="J167" s="356"/>
      <c r="K167" s="409">
        <f t="shared" si="165"/>
        <v>25</v>
      </c>
      <c r="L167" s="353">
        <f t="shared" si="166"/>
        <v>0</v>
      </c>
      <c r="M167" s="392">
        <f t="shared" si="166"/>
        <v>25</v>
      </c>
      <c r="N167" s="350"/>
      <c r="O167" s="350"/>
    </row>
    <row r="168" spans="1:15" x14ac:dyDescent="0.2">
      <c r="A168" s="357" t="s">
        <v>372</v>
      </c>
      <c r="B168" s="357"/>
      <c r="C168" s="358"/>
      <c r="D168" s="399"/>
      <c r="E168" s="359">
        <f t="shared" ref="E168:M168" si="167">SUM(E162:E167)</f>
        <v>4844</v>
      </c>
      <c r="F168" s="359">
        <f t="shared" si="167"/>
        <v>3300</v>
      </c>
      <c r="G168" s="359">
        <f t="shared" si="167"/>
        <v>1544</v>
      </c>
      <c r="H168" s="359">
        <f t="shared" si="167"/>
        <v>0</v>
      </c>
      <c r="I168" s="359">
        <f t="shared" si="167"/>
        <v>0</v>
      </c>
      <c r="J168" s="359">
        <f t="shared" si="167"/>
        <v>0</v>
      </c>
      <c r="K168" s="408">
        <f t="shared" si="167"/>
        <v>4844</v>
      </c>
      <c r="L168" s="359">
        <f t="shared" si="167"/>
        <v>3300</v>
      </c>
      <c r="M168" s="360">
        <f t="shared" si="167"/>
        <v>1544</v>
      </c>
      <c r="N168" s="350"/>
      <c r="O168" s="350"/>
    </row>
    <row r="169" spans="1:15" x14ac:dyDescent="0.2">
      <c r="A169" s="354"/>
      <c r="B169" s="370"/>
      <c r="C169" s="354"/>
      <c r="D169" s="268"/>
      <c r="E169" s="371"/>
      <c r="F169" s="371"/>
      <c r="G169" s="372"/>
      <c r="H169" s="371"/>
      <c r="I169" s="371"/>
      <c r="J169" s="372"/>
      <c r="K169" s="416"/>
      <c r="L169" s="371"/>
      <c r="M169" s="393"/>
      <c r="N169" s="350"/>
      <c r="O169" s="350"/>
    </row>
    <row r="170" spans="1:15" x14ac:dyDescent="0.2">
      <c r="A170" s="354" t="str">
        <f>MID(C170,1,1)</f>
        <v>5</v>
      </c>
      <c r="B170" s="354" t="str">
        <f>MID(C170,1,2)</f>
        <v>53</v>
      </c>
      <c r="C170" s="354">
        <v>5311</v>
      </c>
      <c r="D170" s="268" t="s">
        <v>373</v>
      </c>
      <c r="E170" s="353">
        <f>+F170+G170</f>
        <v>478143</v>
      </c>
      <c r="F170" s="355">
        <v>477903</v>
      </c>
      <c r="G170" s="356">
        <v>240</v>
      </c>
      <c r="H170" s="355">
        <f t="shared" ref="H170:H171" si="168">+I170+J170</f>
        <v>9600</v>
      </c>
      <c r="I170" s="355">
        <v>8800</v>
      </c>
      <c r="J170" s="356">
        <v>800</v>
      </c>
      <c r="K170" s="409">
        <f t="shared" ref="K170" si="169">+L170+M170</f>
        <v>487743</v>
      </c>
      <c r="L170" s="353">
        <f t="shared" ref="L170:M170" si="170">+F170+I170</f>
        <v>486703</v>
      </c>
      <c r="M170" s="392">
        <f t="shared" si="170"/>
        <v>1040</v>
      </c>
      <c r="N170" s="350"/>
      <c r="O170" s="350"/>
    </row>
    <row r="171" spans="1:15" x14ac:dyDescent="0.2">
      <c r="A171" s="354" t="str">
        <f>MID(C171,1,1)</f>
        <v>5</v>
      </c>
      <c r="B171" s="354" t="str">
        <f>MID(C171,1,2)</f>
        <v>53</v>
      </c>
      <c r="C171" s="354">
        <v>5319</v>
      </c>
      <c r="D171" s="268" t="s">
        <v>374</v>
      </c>
      <c r="E171" s="353">
        <f>+F171+G171</f>
        <v>8948</v>
      </c>
      <c r="F171" s="355">
        <v>8918</v>
      </c>
      <c r="G171" s="356">
        <v>30</v>
      </c>
      <c r="H171" s="355">
        <f t="shared" si="168"/>
        <v>0</v>
      </c>
      <c r="I171" s="355"/>
      <c r="J171" s="356"/>
      <c r="K171" s="409">
        <f t="shared" ref="K171" si="171">+L171+M171</f>
        <v>8948</v>
      </c>
      <c r="L171" s="353">
        <f t="shared" ref="L171" si="172">+F171+I171</f>
        <v>8918</v>
      </c>
      <c r="M171" s="392">
        <f t="shared" ref="M171" si="173">+G171+J171</f>
        <v>30</v>
      </c>
      <c r="N171" s="350"/>
      <c r="O171" s="350"/>
    </row>
    <row r="172" spans="1:15" x14ac:dyDescent="0.2">
      <c r="A172" s="357" t="s">
        <v>260</v>
      </c>
      <c r="B172" s="357"/>
      <c r="C172" s="358"/>
      <c r="D172" s="399"/>
      <c r="E172" s="359">
        <f t="shared" ref="E172:M172" si="174">SUM(E170:E171)</f>
        <v>487091</v>
      </c>
      <c r="F172" s="359">
        <f t="shared" si="174"/>
        <v>486821</v>
      </c>
      <c r="G172" s="359">
        <f t="shared" si="174"/>
        <v>270</v>
      </c>
      <c r="H172" s="359">
        <f t="shared" si="174"/>
        <v>9600</v>
      </c>
      <c r="I172" s="359">
        <f t="shared" si="174"/>
        <v>8800</v>
      </c>
      <c r="J172" s="359">
        <f t="shared" si="174"/>
        <v>800</v>
      </c>
      <c r="K172" s="408">
        <f t="shared" si="174"/>
        <v>496691</v>
      </c>
      <c r="L172" s="359">
        <f t="shared" si="174"/>
        <v>495621</v>
      </c>
      <c r="M172" s="360">
        <f t="shared" si="174"/>
        <v>1070</v>
      </c>
    </row>
    <row r="173" spans="1:15" x14ac:dyDescent="0.2">
      <c r="A173" s="354"/>
      <c r="B173" s="370"/>
      <c r="C173" s="354"/>
      <c r="D173" s="268"/>
      <c r="E173" s="371"/>
      <c r="F173" s="371"/>
      <c r="G173" s="372"/>
      <c r="H173" s="371"/>
      <c r="I173" s="371"/>
      <c r="J173" s="372"/>
      <c r="K173" s="416"/>
      <c r="L173" s="371"/>
      <c r="M173" s="393"/>
    </row>
    <row r="174" spans="1:15" x14ac:dyDescent="0.2">
      <c r="A174" s="354" t="str">
        <f>MID(C174,1,1)</f>
        <v>5</v>
      </c>
      <c r="B174" s="354" t="str">
        <f>MID(C174,1,2)</f>
        <v>55</v>
      </c>
      <c r="C174" s="354">
        <v>5511</v>
      </c>
      <c r="D174" s="268" t="s">
        <v>375</v>
      </c>
      <c r="E174" s="353">
        <f>+F174+G174</f>
        <v>5250</v>
      </c>
      <c r="F174" s="355">
        <v>5000</v>
      </c>
      <c r="G174" s="356">
        <v>250</v>
      </c>
      <c r="H174" s="355">
        <f t="shared" ref="H174:H175" si="175">+I174+J174</f>
        <v>41519</v>
      </c>
      <c r="I174" s="355">
        <v>41519</v>
      </c>
      <c r="J174" s="356"/>
      <c r="K174" s="409">
        <f t="shared" ref="K174:K176" si="176">+L174+M174</f>
        <v>46769</v>
      </c>
      <c r="L174" s="353">
        <f t="shared" ref="L174:M176" si="177">+F174+I174</f>
        <v>46519</v>
      </c>
      <c r="M174" s="392">
        <f t="shared" si="177"/>
        <v>250</v>
      </c>
    </row>
    <row r="175" spans="1:15" x14ac:dyDescent="0.2">
      <c r="A175" s="354" t="str">
        <f>MID(C175,1,1)</f>
        <v>5</v>
      </c>
      <c r="B175" s="354" t="str">
        <f>MID(C175,1,2)</f>
        <v>55</v>
      </c>
      <c r="C175" s="354">
        <v>5512</v>
      </c>
      <c r="D175" s="268" t="s">
        <v>376</v>
      </c>
      <c r="E175" s="353">
        <f>+F175+G175</f>
        <v>8837</v>
      </c>
      <c r="F175" s="355"/>
      <c r="G175" s="356">
        <v>8837</v>
      </c>
      <c r="H175" s="355">
        <f t="shared" si="175"/>
        <v>10791</v>
      </c>
      <c r="I175" s="355">
        <v>100</v>
      </c>
      <c r="J175" s="356">
        <v>10691</v>
      </c>
      <c r="K175" s="409">
        <f t="shared" si="176"/>
        <v>19628</v>
      </c>
      <c r="L175" s="353">
        <f t="shared" si="177"/>
        <v>100</v>
      </c>
      <c r="M175" s="392">
        <f t="shared" si="177"/>
        <v>19528</v>
      </c>
    </row>
    <row r="176" spans="1:15" x14ac:dyDescent="0.2">
      <c r="A176" s="354" t="str">
        <f>MID(C176,1,1)</f>
        <v>5</v>
      </c>
      <c r="B176" s="354" t="str">
        <f>MID(C176,1,2)</f>
        <v>55</v>
      </c>
      <c r="C176" s="354">
        <v>5519</v>
      </c>
      <c r="D176" s="268" t="s">
        <v>377</v>
      </c>
      <c r="E176" s="353">
        <f>+F176+G176</f>
        <v>439</v>
      </c>
      <c r="F176" s="355"/>
      <c r="G176" s="356">
        <v>439</v>
      </c>
      <c r="H176" s="355">
        <f>+I176+J176</f>
        <v>0</v>
      </c>
      <c r="I176" s="355"/>
      <c r="J176" s="356"/>
      <c r="K176" s="409">
        <f t="shared" si="176"/>
        <v>439</v>
      </c>
      <c r="L176" s="353">
        <f t="shared" si="177"/>
        <v>0</v>
      </c>
      <c r="M176" s="392">
        <f t="shared" si="177"/>
        <v>439</v>
      </c>
    </row>
    <row r="177" spans="1:13" x14ac:dyDescent="0.2">
      <c r="A177" s="357" t="s">
        <v>378</v>
      </c>
      <c r="B177" s="357"/>
      <c r="C177" s="358"/>
      <c r="D177" s="399"/>
      <c r="E177" s="359">
        <f t="shared" ref="E177:M177" si="178">SUM(E174:E176)</f>
        <v>14526</v>
      </c>
      <c r="F177" s="359">
        <f t="shared" si="178"/>
        <v>5000</v>
      </c>
      <c r="G177" s="359">
        <f t="shared" si="178"/>
        <v>9526</v>
      </c>
      <c r="H177" s="359">
        <f t="shared" si="178"/>
        <v>52310</v>
      </c>
      <c r="I177" s="359">
        <f t="shared" si="178"/>
        <v>41619</v>
      </c>
      <c r="J177" s="359">
        <f t="shared" si="178"/>
        <v>10691</v>
      </c>
      <c r="K177" s="408">
        <f t="shared" si="178"/>
        <v>66836</v>
      </c>
      <c r="L177" s="359">
        <f t="shared" si="178"/>
        <v>46619</v>
      </c>
      <c r="M177" s="360">
        <f t="shared" si="178"/>
        <v>20217</v>
      </c>
    </row>
    <row r="178" spans="1:13" ht="13.5" thickBot="1" x14ac:dyDescent="0.25">
      <c r="A178" s="362"/>
      <c r="B178" s="361"/>
      <c r="C178" s="362"/>
      <c r="D178" s="400"/>
      <c r="E178" s="363"/>
      <c r="F178" s="363"/>
      <c r="G178" s="364"/>
      <c r="H178" s="363"/>
      <c r="I178" s="363"/>
      <c r="J178" s="364"/>
      <c r="K178" s="410"/>
      <c r="L178" s="363"/>
      <c r="M178" s="411"/>
    </row>
    <row r="179" spans="1:13" ht="14.25" thickTop="1" thickBot="1" x14ac:dyDescent="0.25">
      <c r="A179" s="404" t="s">
        <v>263</v>
      </c>
      <c r="B179" s="373"/>
      <c r="C179" s="373"/>
      <c r="D179" s="405"/>
      <c r="E179" s="374">
        <f>+E168+E172+E177</f>
        <v>506461</v>
      </c>
      <c r="F179" s="375">
        <f>+F168+F172+F177</f>
        <v>495121</v>
      </c>
      <c r="G179" s="375">
        <f>+G177+G172+G168</f>
        <v>11340</v>
      </c>
      <c r="H179" s="374">
        <f>+H172+H177+H168</f>
        <v>61910</v>
      </c>
      <c r="I179" s="375">
        <f>+I172+I177+I168</f>
        <v>50419</v>
      </c>
      <c r="J179" s="375">
        <f>+J172+J177+J168</f>
        <v>11491</v>
      </c>
      <c r="K179" s="417">
        <f>+K168+K172+K177</f>
        <v>568371</v>
      </c>
      <c r="L179" s="375">
        <f>+L168+L172+L177</f>
        <v>545540</v>
      </c>
      <c r="M179" s="418">
        <f>+M168+M172+M177</f>
        <v>22831</v>
      </c>
    </row>
    <row r="180" spans="1:13" ht="13.5" thickTop="1" x14ac:dyDescent="0.2">
      <c r="A180" s="383"/>
      <c r="B180" s="384"/>
      <c r="C180" s="384"/>
      <c r="D180" s="407"/>
      <c r="E180" s="385"/>
      <c r="F180" s="386"/>
      <c r="G180" s="386"/>
      <c r="H180" s="385"/>
      <c r="I180" s="386"/>
      <c r="J180" s="386"/>
      <c r="K180" s="424"/>
      <c r="L180" s="386"/>
      <c r="M180" s="425"/>
    </row>
    <row r="181" spans="1:13" x14ac:dyDescent="0.2">
      <c r="A181" s="354" t="str">
        <f>MID(C181,1,1)</f>
        <v>6</v>
      </c>
      <c r="B181" s="354" t="str">
        <f>MID(C181,1,2)</f>
        <v>61</v>
      </c>
      <c r="C181" s="354">
        <v>6112</v>
      </c>
      <c r="D181" s="268" t="s">
        <v>379</v>
      </c>
      <c r="E181" s="355">
        <f>+F181+G181</f>
        <v>156754</v>
      </c>
      <c r="F181" s="355">
        <v>29313</v>
      </c>
      <c r="G181" s="356">
        <v>127441</v>
      </c>
      <c r="H181" s="355"/>
      <c r="I181" s="355"/>
      <c r="J181" s="356"/>
      <c r="K181" s="420">
        <f t="shared" ref="K181" si="179">+L181+M181</f>
        <v>156754</v>
      </c>
      <c r="L181" s="355">
        <f t="shared" ref="L181:M182" si="180">+F181+I181</f>
        <v>29313</v>
      </c>
      <c r="M181" s="394">
        <f t="shared" si="180"/>
        <v>127441</v>
      </c>
    </row>
    <row r="182" spans="1:13" x14ac:dyDescent="0.2">
      <c r="A182" s="354" t="str">
        <f>MID(C182,1,1)</f>
        <v>6</v>
      </c>
      <c r="B182" s="354" t="str">
        <f>MID(C182,1,2)</f>
        <v>61</v>
      </c>
      <c r="C182" s="354">
        <v>6171</v>
      </c>
      <c r="D182" s="268" t="s">
        <v>264</v>
      </c>
      <c r="E182" s="376">
        <f>+F182+G182</f>
        <v>1816985</v>
      </c>
      <c r="F182" s="355">
        <v>1115841</v>
      </c>
      <c r="G182" s="356">
        <v>701144</v>
      </c>
      <c r="H182" s="355">
        <f>+I182+J182</f>
        <v>185699</v>
      </c>
      <c r="I182" s="355">
        <v>136979</v>
      </c>
      <c r="J182" s="356">
        <v>48720</v>
      </c>
      <c r="K182" s="409">
        <f>+L182+M182</f>
        <v>2002684</v>
      </c>
      <c r="L182" s="353">
        <f t="shared" si="180"/>
        <v>1252820</v>
      </c>
      <c r="M182" s="392">
        <f t="shared" si="180"/>
        <v>749864</v>
      </c>
    </row>
    <row r="183" spans="1:13" x14ac:dyDescent="0.2">
      <c r="A183" s="357" t="s">
        <v>265</v>
      </c>
      <c r="B183" s="357"/>
      <c r="C183" s="358"/>
      <c r="D183" s="399"/>
      <c r="E183" s="359">
        <f>SUM(E181:E182)</f>
        <v>1973739</v>
      </c>
      <c r="F183" s="359">
        <f>SUM(F181:F182)</f>
        <v>1145154</v>
      </c>
      <c r="G183" s="359">
        <f>SUM(G181:G182)</f>
        <v>828585</v>
      </c>
      <c r="H183" s="359">
        <f>SUM(H181:H182)</f>
        <v>185699</v>
      </c>
      <c r="I183" s="359">
        <f>SUM(I181:I182)</f>
        <v>136979</v>
      </c>
      <c r="J183" s="359">
        <f>SUM(J182:J182)</f>
        <v>48720</v>
      </c>
      <c r="K183" s="408">
        <f>SUM(K181:K182)</f>
        <v>2159438</v>
      </c>
      <c r="L183" s="359">
        <f>SUM(L181:L182)</f>
        <v>1282133</v>
      </c>
      <c r="M183" s="360">
        <f>SUM(M181:M182)</f>
        <v>877305</v>
      </c>
    </row>
    <row r="184" spans="1:13" x14ac:dyDescent="0.2">
      <c r="A184" s="354"/>
      <c r="B184" s="370"/>
      <c r="C184" s="354"/>
      <c r="D184" s="268"/>
      <c r="E184" s="371"/>
      <c r="F184" s="371"/>
      <c r="G184" s="372"/>
      <c r="H184" s="371"/>
      <c r="I184" s="371"/>
      <c r="J184" s="372"/>
      <c r="K184" s="416"/>
      <c r="L184" s="371"/>
      <c r="M184" s="393"/>
    </row>
    <row r="185" spans="1:13" x14ac:dyDescent="0.2">
      <c r="A185" s="354" t="str">
        <f>MID(C185,1,1)</f>
        <v>6</v>
      </c>
      <c r="B185" s="354" t="str">
        <f>MID(C185,1,2)</f>
        <v>62</v>
      </c>
      <c r="C185" s="354">
        <v>6211</v>
      </c>
      <c r="D185" s="268" t="s">
        <v>380</v>
      </c>
      <c r="E185" s="353">
        <f>+F185+G185</f>
        <v>8882</v>
      </c>
      <c r="F185" s="355">
        <v>8882</v>
      </c>
      <c r="G185" s="356"/>
      <c r="H185" s="355">
        <f>+I185+J185</f>
        <v>2000</v>
      </c>
      <c r="I185" s="355">
        <v>2000</v>
      </c>
      <c r="J185" s="356"/>
      <c r="K185" s="409">
        <f t="shared" ref="K185:K186" si="181">+L185+M185</f>
        <v>10882</v>
      </c>
      <c r="L185" s="353">
        <f t="shared" ref="L185:M186" si="182">+F185+I185</f>
        <v>10882</v>
      </c>
      <c r="M185" s="392">
        <f t="shared" si="182"/>
        <v>0</v>
      </c>
    </row>
    <row r="186" spans="1:13" x14ac:dyDescent="0.2">
      <c r="A186" s="354" t="str">
        <f>MID(C186,1,1)</f>
        <v>6</v>
      </c>
      <c r="B186" s="354" t="str">
        <f>MID(C186,1,2)</f>
        <v>62</v>
      </c>
      <c r="C186" s="354">
        <v>6223</v>
      </c>
      <c r="D186" s="268" t="s">
        <v>381</v>
      </c>
      <c r="E186" s="353">
        <f>+F186+G186</f>
        <v>10458</v>
      </c>
      <c r="F186" s="355">
        <v>10303</v>
      </c>
      <c r="G186" s="356">
        <v>155</v>
      </c>
      <c r="H186" s="355">
        <f>+I186+J186</f>
        <v>0</v>
      </c>
      <c r="I186" s="355"/>
      <c r="J186" s="356"/>
      <c r="K186" s="409">
        <f t="shared" si="181"/>
        <v>10458</v>
      </c>
      <c r="L186" s="353">
        <f t="shared" si="182"/>
        <v>10303</v>
      </c>
      <c r="M186" s="392">
        <f t="shared" si="182"/>
        <v>155</v>
      </c>
    </row>
    <row r="187" spans="1:13" x14ac:dyDescent="0.2">
      <c r="A187" s="357" t="s">
        <v>267</v>
      </c>
      <c r="B187" s="357"/>
      <c r="C187" s="358"/>
      <c r="D187" s="399"/>
      <c r="E187" s="359">
        <f t="shared" ref="E187:M187" si="183">SUM(E185:E186)</f>
        <v>19340</v>
      </c>
      <c r="F187" s="359">
        <f t="shared" si="183"/>
        <v>19185</v>
      </c>
      <c r="G187" s="359">
        <f t="shared" si="183"/>
        <v>155</v>
      </c>
      <c r="H187" s="359">
        <f t="shared" si="183"/>
        <v>2000</v>
      </c>
      <c r="I187" s="359">
        <f t="shared" si="183"/>
        <v>2000</v>
      </c>
      <c r="J187" s="359">
        <f t="shared" si="183"/>
        <v>0</v>
      </c>
      <c r="K187" s="408">
        <f t="shared" si="183"/>
        <v>21340</v>
      </c>
      <c r="L187" s="359">
        <f t="shared" si="183"/>
        <v>21185</v>
      </c>
      <c r="M187" s="360">
        <f t="shared" si="183"/>
        <v>155</v>
      </c>
    </row>
    <row r="188" spans="1:13" x14ac:dyDescent="0.2">
      <c r="A188" s="354"/>
      <c r="B188" s="370"/>
      <c r="C188" s="354"/>
      <c r="D188" s="268"/>
      <c r="E188" s="371"/>
      <c r="F188" s="371"/>
      <c r="G188" s="372"/>
      <c r="H188" s="371"/>
      <c r="I188" s="371"/>
      <c r="J188" s="372"/>
      <c r="K188" s="416"/>
      <c r="L188" s="371"/>
      <c r="M188" s="393"/>
    </row>
    <row r="189" spans="1:13" x14ac:dyDescent="0.2">
      <c r="A189" s="354" t="str">
        <f>MID(C189,1,1)</f>
        <v>6</v>
      </c>
      <c r="B189" s="354" t="str">
        <f>MID(C189,1,2)</f>
        <v>63</v>
      </c>
      <c r="C189" s="354">
        <v>6310</v>
      </c>
      <c r="D189" s="268" t="s">
        <v>268</v>
      </c>
      <c r="E189" s="353">
        <f>+F189+G189</f>
        <v>74369</v>
      </c>
      <c r="F189" s="355">
        <v>72300</v>
      </c>
      <c r="G189" s="356">
        <v>2069</v>
      </c>
      <c r="H189" s="355">
        <f>+I189+J189</f>
        <v>0</v>
      </c>
      <c r="I189" s="355"/>
      <c r="J189" s="356"/>
      <c r="K189" s="409">
        <f t="shared" ref="K189:K192" si="184">+L189+M189</f>
        <v>74369</v>
      </c>
      <c r="L189" s="353">
        <f t="shared" ref="L189:M192" si="185">+F189+I189</f>
        <v>72300</v>
      </c>
      <c r="M189" s="392">
        <f t="shared" si="185"/>
        <v>2069</v>
      </c>
    </row>
    <row r="190" spans="1:13" x14ac:dyDescent="0.2">
      <c r="A190" s="354" t="str">
        <f>MID(C190,1,1)</f>
        <v>6</v>
      </c>
      <c r="B190" s="354" t="str">
        <f>MID(C190,1,2)</f>
        <v>63</v>
      </c>
      <c r="C190" s="354">
        <v>6320</v>
      </c>
      <c r="D190" s="268" t="s">
        <v>382</v>
      </c>
      <c r="E190" s="353">
        <f>+F190+G190</f>
        <v>1178</v>
      </c>
      <c r="F190" s="355"/>
      <c r="G190" s="356">
        <v>1178</v>
      </c>
      <c r="H190" s="355"/>
      <c r="I190" s="355"/>
      <c r="J190" s="356"/>
      <c r="K190" s="409">
        <f t="shared" si="184"/>
        <v>1178</v>
      </c>
      <c r="L190" s="353">
        <f t="shared" si="185"/>
        <v>0</v>
      </c>
      <c r="M190" s="392">
        <f t="shared" si="185"/>
        <v>1178</v>
      </c>
    </row>
    <row r="191" spans="1:13" ht="15" x14ac:dyDescent="0.2">
      <c r="A191" s="354" t="str">
        <f>MID(C191,1,1)</f>
        <v>6</v>
      </c>
      <c r="B191" s="354" t="str">
        <f>MID(C191,1,2)</f>
        <v>63</v>
      </c>
      <c r="C191" s="354">
        <v>6330</v>
      </c>
      <c r="D191" s="268" t="s">
        <v>395</v>
      </c>
      <c r="E191" s="376">
        <f>+F191+G191-1791122-27077-354</f>
        <v>27099</v>
      </c>
      <c r="F191" s="355">
        <v>1801172</v>
      </c>
      <c r="G191" s="356">
        <v>44480</v>
      </c>
      <c r="H191" s="355"/>
      <c r="I191" s="355"/>
      <c r="J191" s="356"/>
      <c r="K191" s="426">
        <f>+L191+M191-1791122-27077-354</f>
        <v>27099</v>
      </c>
      <c r="L191" s="353">
        <f t="shared" si="185"/>
        <v>1801172</v>
      </c>
      <c r="M191" s="392">
        <f t="shared" si="185"/>
        <v>44480</v>
      </c>
    </row>
    <row r="192" spans="1:13" x14ac:dyDescent="0.2">
      <c r="A192" s="354" t="str">
        <f>MID(C192,1,1)</f>
        <v>6</v>
      </c>
      <c r="B192" s="354" t="str">
        <f>MID(C192,1,2)</f>
        <v>63</v>
      </c>
      <c r="C192" s="354">
        <v>6399</v>
      </c>
      <c r="D192" s="268" t="s">
        <v>383</v>
      </c>
      <c r="E192" s="353">
        <f>+F192+G192</f>
        <v>266921</v>
      </c>
      <c r="F192" s="355">
        <v>250000</v>
      </c>
      <c r="G192" s="356">
        <v>16921</v>
      </c>
      <c r="H192" s="355"/>
      <c r="I192" s="355"/>
      <c r="J192" s="356"/>
      <c r="K192" s="409">
        <f t="shared" si="184"/>
        <v>266921</v>
      </c>
      <c r="L192" s="353">
        <f t="shared" si="185"/>
        <v>250000</v>
      </c>
      <c r="M192" s="392">
        <f t="shared" si="185"/>
        <v>16921</v>
      </c>
    </row>
    <row r="193" spans="1:13" x14ac:dyDescent="0.2">
      <c r="A193" s="357" t="s">
        <v>269</v>
      </c>
      <c r="B193" s="357"/>
      <c r="C193" s="358"/>
      <c r="D193" s="399"/>
      <c r="E193" s="359">
        <f>SUM(E189:E192)</f>
        <v>369567</v>
      </c>
      <c r="F193" s="359">
        <f>SUM(F189:F192)</f>
        <v>2123472</v>
      </c>
      <c r="G193" s="359">
        <f>SUM(G189:G192)</f>
        <v>64648</v>
      </c>
      <c r="H193" s="359">
        <f>SUM(H189:H192)</f>
        <v>0</v>
      </c>
      <c r="I193" s="359">
        <f t="shared" ref="I193:J193" si="186">SUM(I189:I192)</f>
        <v>0</v>
      </c>
      <c r="J193" s="359">
        <f t="shared" si="186"/>
        <v>0</v>
      </c>
      <c r="K193" s="408">
        <f>SUM(K189:K192)</f>
        <v>369567</v>
      </c>
      <c r="L193" s="359">
        <f>SUM(L189:L192)</f>
        <v>2123472</v>
      </c>
      <c r="M193" s="360">
        <f>SUM(M189:M192)</f>
        <v>64648</v>
      </c>
    </row>
    <row r="194" spans="1:13" x14ac:dyDescent="0.2">
      <c r="A194" s="354"/>
      <c r="B194" s="370"/>
      <c r="C194" s="354"/>
      <c r="D194" s="268"/>
      <c r="E194" s="371"/>
      <c r="F194" s="371"/>
      <c r="G194" s="372"/>
      <c r="H194" s="371"/>
      <c r="I194" s="371"/>
      <c r="J194" s="372"/>
      <c r="K194" s="416"/>
      <c r="L194" s="371"/>
      <c r="M194" s="393"/>
    </row>
    <row r="195" spans="1:13" x14ac:dyDescent="0.2">
      <c r="A195" s="354" t="str">
        <f>MID(C195,1,1)</f>
        <v>6</v>
      </c>
      <c r="B195" s="354" t="str">
        <f>MID(C195,1,2)</f>
        <v>64</v>
      </c>
      <c r="C195" s="354">
        <v>6409</v>
      </c>
      <c r="D195" s="268" t="s">
        <v>384</v>
      </c>
      <c r="E195" s="376">
        <f>+F195+G195</f>
        <v>339800</v>
      </c>
      <c r="F195" s="355">
        <v>254159</v>
      </c>
      <c r="G195" s="356">
        <v>85641</v>
      </c>
      <c r="H195" s="353">
        <f>+I195+J195</f>
        <v>11402</v>
      </c>
      <c r="I195" s="355"/>
      <c r="J195" s="356">
        <v>11402</v>
      </c>
      <c r="K195" s="420">
        <f>+L195+M195</f>
        <v>351202</v>
      </c>
      <c r="L195" s="355">
        <f>+F195+I195</f>
        <v>254159</v>
      </c>
      <c r="M195" s="394">
        <f>+G195+J195</f>
        <v>97043</v>
      </c>
    </row>
    <row r="196" spans="1:13" x14ac:dyDescent="0.2">
      <c r="A196" s="357" t="s">
        <v>385</v>
      </c>
      <c r="B196" s="357"/>
      <c r="C196" s="358"/>
      <c r="D196" s="399"/>
      <c r="E196" s="359">
        <f t="shared" ref="E196:M196" si="187">SUM(E195:E195)</f>
        <v>339800</v>
      </c>
      <c r="F196" s="359">
        <f t="shared" si="187"/>
        <v>254159</v>
      </c>
      <c r="G196" s="359">
        <f t="shared" si="187"/>
        <v>85641</v>
      </c>
      <c r="H196" s="359">
        <f t="shared" si="187"/>
        <v>11402</v>
      </c>
      <c r="I196" s="359">
        <f t="shared" si="187"/>
        <v>0</v>
      </c>
      <c r="J196" s="359">
        <f t="shared" si="187"/>
        <v>11402</v>
      </c>
      <c r="K196" s="408">
        <f t="shared" si="187"/>
        <v>351202</v>
      </c>
      <c r="L196" s="359">
        <f t="shared" si="187"/>
        <v>254159</v>
      </c>
      <c r="M196" s="360">
        <f t="shared" si="187"/>
        <v>97043</v>
      </c>
    </row>
    <row r="197" spans="1:13" ht="13.5" thickBot="1" x14ac:dyDescent="0.25">
      <c r="A197" s="362"/>
      <c r="B197" s="361"/>
      <c r="C197" s="362"/>
      <c r="D197" s="400"/>
      <c r="E197" s="363"/>
      <c r="F197" s="363"/>
      <c r="G197" s="364"/>
      <c r="H197" s="363"/>
      <c r="I197" s="363"/>
      <c r="J197" s="364"/>
      <c r="K197" s="363"/>
      <c r="L197" s="363"/>
      <c r="M197" s="364"/>
    </row>
    <row r="198" spans="1:13" ht="14.25" thickTop="1" thickBot="1" x14ac:dyDescent="0.25">
      <c r="A198" s="387" t="s">
        <v>270</v>
      </c>
      <c r="B198" s="365"/>
      <c r="C198" s="365"/>
      <c r="D198" s="401"/>
      <c r="E198" s="366">
        <f>+E183+E187+E193+E196</f>
        <v>2702446</v>
      </c>
      <c r="F198" s="367">
        <f>+F183+F187+F193+F196</f>
        <v>3541970</v>
      </c>
      <c r="G198" s="367">
        <f>+G196+G193+G187+G183</f>
        <v>979029</v>
      </c>
      <c r="H198" s="366">
        <f t="shared" ref="H198:M198" si="188">+H183+H187+H193+H196</f>
        <v>199101</v>
      </c>
      <c r="I198" s="367">
        <f t="shared" si="188"/>
        <v>138979</v>
      </c>
      <c r="J198" s="367">
        <f t="shared" si="188"/>
        <v>60122</v>
      </c>
      <c r="K198" s="366">
        <f t="shared" si="188"/>
        <v>2901547</v>
      </c>
      <c r="L198" s="367">
        <f t="shared" si="188"/>
        <v>3680949</v>
      </c>
      <c r="M198" s="367">
        <f t="shared" si="188"/>
        <v>1039151</v>
      </c>
    </row>
    <row r="199" spans="1:13" ht="14.25" thickTop="1" thickBot="1" x14ac:dyDescent="0.25">
      <c r="A199" s="383"/>
      <c r="B199" s="384"/>
      <c r="C199" s="384"/>
      <c r="D199" s="407"/>
      <c r="E199" s="385"/>
      <c r="F199" s="385"/>
      <c r="G199" s="386"/>
      <c r="H199" s="385"/>
      <c r="I199" s="385"/>
      <c r="J199" s="386"/>
      <c r="K199" s="385"/>
      <c r="L199" s="385"/>
      <c r="M199" s="386"/>
    </row>
    <row r="200" spans="1:13" ht="17.25" customHeight="1" thickTop="1" thickBot="1" x14ac:dyDescent="0.3">
      <c r="A200" s="427" t="s">
        <v>396</v>
      </c>
      <c r="B200" s="388"/>
      <c r="C200" s="388"/>
      <c r="D200" s="428"/>
      <c r="E200" s="389">
        <f>+E198+E179+E160+E136+E46+E15</f>
        <v>10845966</v>
      </c>
      <c r="F200" s="389">
        <f>+F198+F179+F160+F136+F46+F15</f>
        <v>10406366</v>
      </c>
      <c r="G200" s="389">
        <f>+G198+G179+G160+G136+G46+G15</f>
        <v>2258153</v>
      </c>
      <c r="H200" s="389">
        <f>+H198+H179+H160+H136+H46+H15</f>
        <v>6105244</v>
      </c>
      <c r="I200" s="389">
        <f>I15+I46+I136+I160+I179+I198</f>
        <v>4797437</v>
      </c>
      <c r="J200" s="389">
        <f>+J198+J179+J160+J136+J46+J15</f>
        <v>1307807</v>
      </c>
      <c r="K200" s="389">
        <f>+K198+K179+K160+K136+K46+K15</f>
        <v>16951210</v>
      </c>
      <c r="L200" s="389">
        <f>+L198+L179+L160+L136+L46+L15</f>
        <v>15203803</v>
      </c>
      <c r="M200" s="389">
        <f>+M198+M179+M160+M136+M46+M15</f>
        <v>3565960</v>
      </c>
    </row>
    <row r="201" spans="1:13" ht="11.25" customHeight="1" thickTop="1" x14ac:dyDescent="0.2">
      <c r="G201" s="350"/>
      <c r="H201" s="350"/>
      <c r="I201" s="350"/>
      <c r="J201" s="350"/>
      <c r="L201" s="350"/>
    </row>
    <row r="202" spans="1:13" x14ac:dyDescent="0.2">
      <c r="A202" s="347" t="s">
        <v>155</v>
      </c>
      <c r="F202" s="350"/>
      <c r="G202" s="350"/>
      <c r="H202" s="350"/>
      <c r="I202" s="350"/>
      <c r="J202" s="350"/>
      <c r="K202" s="350"/>
      <c r="M202" s="350"/>
    </row>
    <row r="203" spans="1:13" x14ac:dyDescent="0.2">
      <c r="F203" s="350"/>
      <c r="G203" s="350"/>
      <c r="H203" s="350"/>
      <c r="I203" s="350"/>
      <c r="K203" s="350"/>
      <c r="L203" s="350"/>
    </row>
    <row r="204" spans="1:13" x14ac:dyDescent="0.2">
      <c r="G204" s="350"/>
      <c r="I204" s="350"/>
    </row>
    <row r="205" spans="1:13" x14ac:dyDescent="0.2">
      <c r="G205" s="350"/>
    </row>
    <row r="206" spans="1:13" x14ac:dyDescent="0.2">
      <c r="G206" s="350"/>
      <c r="H206" s="350"/>
    </row>
    <row r="207" spans="1:13" x14ac:dyDescent="0.2">
      <c r="G207" s="350"/>
    </row>
    <row r="208" spans="1:13" x14ac:dyDescent="0.2">
      <c r="G208" s="350"/>
    </row>
    <row r="209" spans="7:7" x14ac:dyDescent="0.2">
      <c r="G209" s="350"/>
    </row>
    <row r="210" spans="7:7" x14ac:dyDescent="0.2">
      <c r="G210" s="350"/>
    </row>
    <row r="211" spans="7:7" x14ac:dyDescent="0.2">
      <c r="G211" s="350"/>
    </row>
    <row r="212" spans="7:7" x14ac:dyDescent="0.2">
      <c r="G212" s="350"/>
    </row>
    <row r="213" spans="7:7" x14ac:dyDescent="0.2">
      <c r="G213" s="350"/>
    </row>
    <row r="214" spans="7:7" x14ac:dyDescent="0.2">
      <c r="G214" s="350"/>
    </row>
    <row r="215" spans="7:7" x14ac:dyDescent="0.2">
      <c r="G215" s="350"/>
    </row>
    <row r="216" spans="7:7" x14ac:dyDescent="0.2">
      <c r="G216" s="350"/>
    </row>
    <row r="217" spans="7:7" x14ac:dyDescent="0.2">
      <c r="G217" s="350"/>
    </row>
    <row r="218" spans="7:7" x14ac:dyDescent="0.2">
      <c r="G218" s="350"/>
    </row>
    <row r="219" spans="7:7" x14ac:dyDescent="0.2">
      <c r="G219" s="350"/>
    </row>
    <row r="220" spans="7:7" x14ac:dyDescent="0.2">
      <c r="G220" s="350"/>
    </row>
    <row r="221" spans="7:7" x14ac:dyDescent="0.2">
      <c r="G221" s="350"/>
    </row>
    <row r="222" spans="7:7" x14ac:dyDescent="0.2">
      <c r="G222" s="350"/>
    </row>
    <row r="223" spans="7:7" x14ac:dyDescent="0.2">
      <c r="G223" s="350"/>
    </row>
    <row r="224" spans="7:7" x14ac:dyDescent="0.2">
      <c r="G224" s="350"/>
    </row>
    <row r="225" spans="7:7" x14ac:dyDescent="0.2">
      <c r="G225" s="350"/>
    </row>
    <row r="226" spans="7:7" x14ac:dyDescent="0.2">
      <c r="G226" s="350"/>
    </row>
    <row r="227" spans="7:7" x14ac:dyDescent="0.2">
      <c r="G227" s="350"/>
    </row>
    <row r="228" spans="7:7" x14ac:dyDescent="0.2">
      <c r="G228" s="350"/>
    </row>
    <row r="229" spans="7:7" x14ac:dyDescent="0.2">
      <c r="G229" s="350"/>
    </row>
    <row r="230" spans="7:7" x14ac:dyDescent="0.2">
      <c r="G230" s="350"/>
    </row>
    <row r="231" spans="7:7" x14ac:dyDescent="0.2">
      <c r="G231" s="350"/>
    </row>
    <row r="232" spans="7:7" x14ac:dyDescent="0.2">
      <c r="G232" s="350"/>
    </row>
    <row r="233" spans="7:7" x14ac:dyDescent="0.2">
      <c r="G233" s="350"/>
    </row>
    <row r="234" spans="7:7" x14ac:dyDescent="0.2">
      <c r="G234" s="350"/>
    </row>
    <row r="235" spans="7:7" x14ac:dyDescent="0.2">
      <c r="G235" s="350"/>
    </row>
    <row r="236" spans="7:7" x14ac:dyDescent="0.2">
      <c r="G236" s="350"/>
    </row>
    <row r="237" spans="7:7" x14ac:dyDescent="0.2">
      <c r="G237" s="350"/>
    </row>
    <row r="238" spans="7:7" x14ac:dyDescent="0.2">
      <c r="G238" s="350"/>
    </row>
    <row r="239" spans="7:7" x14ac:dyDescent="0.2">
      <c r="G239" s="350"/>
    </row>
    <row r="240" spans="7:7" x14ac:dyDescent="0.2">
      <c r="G240" s="350"/>
    </row>
    <row r="241" spans="7:7" x14ac:dyDescent="0.2">
      <c r="G241" s="350"/>
    </row>
    <row r="242" spans="7:7" x14ac:dyDescent="0.2">
      <c r="G242" s="350"/>
    </row>
    <row r="243" spans="7:7" x14ac:dyDescent="0.2">
      <c r="G243" s="350"/>
    </row>
    <row r="244" spans="7:7" x14ac:dyDescent="0.2">
      <c r="G244" s="350"/>
    </row>
    <row r="245" spans="7:7" x14ac:dyDescent="0.2">
      <c r="G245" s="350"/>
    </row>
    <row r="246" spans="7:7" x14ac:dyDescent="0.2">
      <c r="G246" s="350"/>
    </row>
    <row r="247" spans="7:7" x14ac:dyDescent="0.2">
      <c r="G247" s="350"/>
    </row>
    <row r="248" spans="7:7" x14ac:dyDescent="0.2">
      <c r="G248" s="350"/>
    </row>
    <row r="249" spans="7:7" x14ac:dyDescent="0.2">
      <c r="G249" s="350"/>
    </row>
    <row r="250" spans="7:7" x14ac:dyDescent="0.2">
      <c r="G250" s="350"/>
    </row>
    <row r="251" spans="7:7" x14ac:dyDescent="0.2">
      <c r="G251" s="350"/>
    </row>
    <row r="252" spans="7:7" x14ac:dyDescent="0.2">
      <c r="G252" s="350"/>
    </row>
    <row r="253" spans="7:7" x14ac:dyDescent="0.2">
      <c r="G253" s="350"/>
    </row>
    <row r="254" spans="7:7" x14ac:dyDescent="0.2">
      <c r="G254" s="350"/>
    </row>
    <row r="255" spans="7:7" x14ac:dyDescent="0.2">
      <c r="G255" s="350"/>
    </row>
    <row r="256" spans="7:7" x14ac:dyDescent="0.2">
      <c r="G256" s="350"/>
    </row>
    <row r="257" spans="7:7" x14ac:dyDescent="0.2">
      <c r="G257" s="350"/>
    </row>
    <row r="258" spans="7:7" x14ac:dyDescent="0.2">
      <c r="G258" s="350"/>
    </row>
    <row r="259" spans="7:7" x14ac:dyDescent="0.2">
      <c r="G259" s="350"/>
    </row>
    <row r="260" spans="7:7" x14ac:dyDescent="0.2">
      <c r="G260" s="350"/>
    </row>
    <row r="261" spans="7:7" x14ac:dyDescent="0.2">
      <c r="G261" s="350"/>
    </row>
    <row r="262" spans="7:7" x14ac:dyDescent="0.2">
      <c r="G262" s="350"/>
    </row>
    <row r="263" spans="7:7" x14ac:dyDescent="0.2">
      <c r="G263" s="350"/>
    </row>
    <row r="264" spans="7:7" x14ac:dyDescent="0.2">
      <c r="G264" s="350"/>
    </row>
    <row r="265" spans="7:7" x14ac:dyDescent="0.2">
      <c r="G265" s="350"/>
    </row>
    <row r="266" spans="7:7" x14ac:dyDescent="0.2">
      <c r="G266" s="350"/>
    </row>
    <row r="267" spans="7:7" x14ac:dyDescent="0.2">
      <c r="G267" s="350"/>
    </row>
    <row r="268" spans="7:7" x14ac:dyDescent="0.2">
      <c r="G268" s="350"/>
    </row>
    <row r="269" spans="7:7" x14ac:dyDescent="0.2">
      <c r="G269" s="350"/>
    </row>
    <row r="270" spans="7:7" x14ac:dyDescent="0.2">
      <c r="G270" s="350"/>
    </row>
    <row r="271" spans="7:7" x14ac:dyDescent="0.2">
      <c r="G271" s="350"/>
    </row>
    <row r="272" spans="7:7" x14ac:dyDescent="0.2">
      <c r="G272" s="350"/>
    </row>
    <row r="273" spans="7:7" x14ac:dyDescent="0.2">
      <c r="G273" s="350"/>
    </row>
    <row r="274" spans="7:7" x14ac:dyDescent="0.2">
      <c r="G274" s="350"/>
    </row>
    <row r="275" spans="7:7" x14ac:dyDescent="0.2">
      <c r="G275" s="350"/>
    </row>
    <row r="276" spans="7:7" x14ac:dyDescent="0.2">
      <c r="G276" s="350"/>
    </row>
    <row r="277" spans="7:7" x14ac:dyDescent="0.2">
      <c r="G277" s="350"/>
    </row>
    <row r="278" spans="7:7" x14ac:dyDescent="0.2">
      <c r="G278" s="350"/>
    </row>
    <row r="279" spans="7:7" x14ac:dyDescent="0.2">
      <c r="G279" s="350"/>
    </row>
    <row r="280" spans="7:7" x14ac:dyDescent="0.2">
      <c r="G280" s="350"/>
    </row>
    <row r="281" spans="7:7" x14ac:dyDescent="0.2">
      <c r="G281" s="350"/>
    </row>
    <row r="282" spans="7:7" x14ac:dyDescent="0.2">
      <c r="G282" s="350"/>
    </row>
    <row r="283" spans="7:7" x14ac:dyDescent="0.2">
      <c r="G283" s="350"/>
    </row>
    <row r="284" spans="7:7" x14ac:dyDescent="0.2">
      <c r="G284" s="350"/>
    </row>
    <row r="285" spans="7:7" x14ac:dyDescent="0.2">
      <c r="G285" s="350"/>
    </row>
    <row r="286" spans="7:7" x14ac:dyDescent="0.2">
      <c r="G286" s="350"/>
    </row>
    <row r="287" spans="7:7" x14ac:dyDescent="0.2">
      <c r="G287" s="350"/>
    </row>
    <row r="288" spans="7:7" x14ac:dyDescent="0.2">
      <c r="G288" s="350"/>
    </row>
    <row r="289" spans="7:7" x14ac:dyDescent="0.2">
      <c r="G289" s="350"/>
    </row>
    <row r="290" spans="7:7" x14ac:dyDescent="0.2">
      <c r="G290" s="350"/>
    </row>
    <row r="291" spans="7:7" x14ac:dyDescent="0.2">
      <c r="G291" s="350"/>
    </row>
    <row r="292" spans="7:7" x14ac:dyDescent="0.2">
      <c r="G292" s="350"/>
    </row>
    <row r="293" spans="7:7" x14ac:dyDescent="0.2">
      <c r="G293" s="350"/>
    </row>
    <row r="294" spans="7:7" x14ac:dyDescent="0.2">
      <c r="G294" s="350"/>
    </row>
    <row r="295" spans="7:7" x14ac:dyDescent="0.2">
      <c r="G295" s="350"/>
    </row>
    <row r="296" spans="7:7" x14ac:dyDescent="0.2">
      <c r="G296" s="350"/>
    </row>
    <row r="297" spans="7:7" x14ac:dyDescent="0.2">
      <c r="G297" s="350"/>
    </row>
    <row r="298" spans="7:7" x14ac:dyDescent="0.2">
      <c r="G298" s="350"/>
    </row>
    <row r="299" spans="7:7" x14ac:dyDescent="0.2">
      <c r="G299" s="350"/>
    </row>
    <row r="300" spans="7:7" x14ac:dyDescent="0.2">
      <c r="G300" s="350"/>
    </row>
    <row r="301" spans="7:7" x14ac:dyDescent="0.2">
      <c r="G301" s="350"/>
    </row>
    <row r="302" spans="7:7" x14ac:dyDescent="0.2">
      <c r="G302" s="350"/>
    </row>
    <row r="303" spans="7:7" x14ac:dyDescent="0.2">
      <c r="G303" s="350"/>
    </row>
    <row r="304" spans="7:7" x14ac:dyDescent="0.2">
      <c r="G304" s="350"/>
    </row>
    <row r="305" spans="7:7" x14ac:dyDescent="0.2">
      <c r="G305" s="350"/>
    </row>
    <row r="306" spans="7:7" x14ac:dyDescent="0.2">
      <c r="G306" s="350"/>
    </row>
    <row r="307" spans="7:7" x14ac:dyDescent="0.2">
      <c r="G307" s="350"/>
    </row>
    <row r="308" spans="7:7" x14ac:dyDescent="0.2">
      <c r="G308" s="350"/>
    </row>
    <row r="309" spans="7:7" x14ac:dyDescent="0.2">
      <c r="G309" s="350"/>
    </row>
    <row r="310" spans="7:7" x14ac:dyDescent="0.2">
      <c r="G310" s="350"/>
    </row>
    <row r="311" spans="7:7" x14ac:dyDescent="0.2">
      <c r="G311" s="350"/>
    </row>
    <row r="312" spans="7:7" x14ac:dyDescent="0.2">
      <c r="G312" s="350"/>
    </row>
    <row r="313" spans="7:7" x14ac:dyDescent="0.2">
      <c r="G313" s="350"/>
    </row>
    <row r="314" spans="7:7" x14ac:dyDescent="0.2">
      <c r="G314" s="350"/>
    </row>
    <row r="315" spans="7:7" x14ac:dyDescent="0.2">
      <c r="G315" s="350"/>
    </row>
    <row r="316" spans="7:7" x14ac:dyDescent="0.2">
      <c r="G316" s="350"/>
    </row>
    <row r="317" spans="7:7" x14ac:dyDescent="0.2">
      <c r="G317" s="350"/>
    </row>
    <row r="318" spans="7:7" x14ac:dyDescent="0.2">
      <c r="G318" s="350"/>
    </row>
    <row r="319" spans="7:7" x14ac:dyDescent="0.2">
      <c r="G319" s="350"/>
    </row>
    <row r="320" spans="7:7" x14ac:dyDescent="0.2">
      <c r="G320" s="350"/>
    </row>
    <row r="321" spans="7:7" x14ac:dyDescent="0.2">
      <c r="G321" s="350"/>
    </row>
    <row r="322" spans="7:7" x14ac:dyDescent="0.2">
      <c r="G322" s="350"/>
    </row>
    <row r="323" spans="7:7" x14ac:dyDescent="0.2">
      <c r="G323" s="350"/>
    </row>
    <row r="324" spans="7:7" x14ac:dyDescent="0.2">
      <c r="G324" s="350"/>
    </row>
    <row r="325" spans="7:7" x14ac:dyDescent="0.2">
      <c r="G325" s="350"/>
    </row>
    <row r="326" spans="7:7" x14ac:dyDescent="0.2">
      <c r="G326" s="350"/>
    </row>
    <row r="327" spans="7:7" x14ac:dyDescent="0.2">
      <c r="G327" s="350"/>
    </row>
    <row r="328" spans="7:7" x14ac:dyDescent="0.2">
      <c r="G328" s="350"/>
    </row>
    <row r="329" spans="7:7" x14ac:dyDescent="0.2">
      <c r="G329" s="350"/>
    </row>
    <row r="330" spans="7:7" x14ac:dyDescent="0.2">
      <c r="G330" s="350"/>
    </row>
    <row r="331" spans="7:7" x14ac:dyDescent="0.2">
      <c r="G331" s="350"/>
    </row>
    <row r="332" spans="7:7" x14ac:dyDescent="0.2">
      <c r="G332" s="350"/>
    </row>
    <row r="333" spans="7:7" x14ac:dyDescent="0.2">
      <c r="G333" s="350"/>
    </row>
    <row r="334" spans="7:7" x14ac:dyDescent="0.2">
      <c r="G334" s="350"/>
    </row>
    <row r="335" spans="7:7" x14ac:dyDescent="0.2">
      <c r="G335" s="350"/>
    </row>
    <row r="336" spans="7:7" x14ac:dyDescent="0.2">
      <c r="G336" s="350"/>
    </row>
    <row r="337" spans="7:7" x14ac:dyDescent="0.2">
      <c r="G337" s="350"/>
    </row>
    <row r="338" spans="7:7" x14ac:dyDescent="0.2">
      <c r="G338" s="350"/>
    </row>
    <row r="339" spans="7:7" x14ac:dyDescent="0.2">
      <c r="G339" s="350"/>
    </row>
    <row r="340" spans="7:7" x14ac:dyDescent="0.2">
      <c r="G340" s="350"/>
    </row>
    <row r="341" spans="7:7" x14ac:dyDescent="0.2">
      <c r="G341" s="350"/>
    </row>
    <row r="342" spans="7:7" x14ac:dyDescent="0.2">
      <c r="G342" s="350"/>
    </row>
    <row r="343" spans="7:7" x14ac:dyDescent="0.2">
      <c r="G343" s="350"/>
    </row>
    <row r="344" spans="7:7" x14ac:dyDescent="0.2">
      <c r="G344" s="350"/>
    </row>
    <row r="345" spans="7:7" x14ac:dyDescent="0.2">
      <c r="G345" s="350"/>
    </row>
    <row r="346" spans="7:7" x14ac:dyDescent="0.2">
      <c r="G346" s="350"/>
    </row>
    <row r="347" spans="7:7" x14ac:dyDescent="0.2">
      <c r="G347" s="350"/>
    </row>
    <row r="348" spans="7:7" x14ac:dyDescent="0.2">
      <c r="G348" s="350"/>
    </row>
    <row r="349" spans="7:7" x14ac:dyDescent="0.2">
      <c r="G349" s="350"/>
    </row>
  </sheetData>
  <mergeCells count="9">
    <mergeCell ref="K4:M4"/>
    <mergeCell ref="A2:M2"/>
    <mergeCell ref="A1:M1"/>
    <mergeCell ref="A4:A5"/>
    <mergeCell ref="B4:B5"/>
    <mergeCell ref="C4:C5"/>
    <mergeCell ref="D4:D5"/>
    <mergeCell ref="E4:G4"/>
    <mergeCell ref="H4:J4"/>
  </mergeCells>
  <printOptions horizontalCentered="1"/>
  <pageMargins left="0.51181102362204722" right="0.55118110236220474" top="0.51" bottom="0.41" header="0.23622047244094491" footer="0.15748031496062992"/>
  <pageSetup paperSize="9" scale="80" fitToHeight="4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37EAB05C8125F43BFAC70B5765BD22D" ma:contentTypeVersion="5" ma:contentTypeDescription="Vytvoří nový dokument" ma:contentTypeScope="" ma:versionID="cb463ddaad1ec5ee1f692cb99fa55c2a">
  <xsd:schema xmlns:xsd="http://www.w3.org/2001/XMLSchema" xmlns:xs="http://www.w3.org/2001/XMLSchema" xmlns:p="http://schemas.microsoft.com/office/2006/metadata/properties" xmlns:ns2="d20cc51e-6db9-45f5-b340-116c7bf7f9f0" xmlns:ns3="fc3156d0-6477-4e59-85db-677a3ac3ddef" xmlns:ns4="f84d82ce-040e-4862-b8a1-65b7d5461d79" targetNamespace="http://schemas.microsoft.com/office/2006/metadata/properties" ma:root="true" ma:fieldsID="cf957cd05e914c8ced77375d1b96d417" ns2:_="" ns3:_="" ns4:_="">
    <xsd:import namespace="d20cc51e-6db9-45f5-b340-116c7bf7f9f0"/>
    <xsd:import namespace="fc3156d0-6477-4e59-85db-677a3ac3ddef"/>
    <xsd:import namespace="f84d82ce-040e-4862-b8a1-65b7d5461d79"/>
    <xsd:element name="properties">
      <xsd:complexType>
        <xsd:sequence>
          <xsd:element name="documentManagement">
            <xsd:complexType>
              <xsd:all>
                <xsd:element ref="ns2:Rok"/>
                <xsd:element ref="ns2:Etapa"/>
                <xsd:element ref="ns3:_dlc_DocId" minOccurs="0"/>
                <xsd:element ref="ns3:_dlc_DocIdUrl" minOccurs="0"/>
                <xsd:element ref="ns3:_dlc_DocIdPersistId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0cc51e-6db9-45f5-b340-116c7bf7f9f0" elementFormDefault="qualified">
    <xsd:import namespace="http://schemas.microsoft.com/office/2006/documentManagement/types"/>
    <xsd:import namespace="http://schemas.microsoft.com/office/infopath/2007/PartnerControls"/>
    <xsd:element name="Rok" ma:index="2" ma:displayName="Rok NR" ma:list="{4661d655-69a6-47d3-b52d-dd184a6614f4}" ma:internalName="Rok" ma:readOnly="false" ma:showField="NR_x002d_roky">
      <xsd:simpleType>
        <xsd:restriction base="dms:Lookup"/>
      </xsd:simpleType>
    </xsd:element>
    <xsd:element name="Etapa" ma:index="3" ma:displayName="Etapa" ma:list="{4661d655-69a6-47d3-b52d-dd184a6614f4}" ma:internalName="Etap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7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d82ce-040e-4862-b8a1-65b7d5461d7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k xmlns="d20cc51e-6db9-45f5-b340-116c7bf7f9f0">8</Rok>
    <Etapa xmlns="d20cc51e-6db9-45f5-b340-116c7bf7f9f0">8</Etapa>
    <_dlc_DocId xmlns="fc3156d0-6477-4e59-85db-677a3ac3ddef">K6F56YJ4D42X-542-3223</_dlc_DocId>
    <_dlc_DocIdUrl xmlns="fc3156d0-6477-4e59-85db-677a3ac3ddef">
      <Url>https://sharepoint.brno.cz/ORF/rozpocet/_layouts/15/DocIdRedir.aspx?ID=K6F56YJ4D42X-542-3223</Url>
      <Description>K6F56YJ4D42X-542-3223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8722D1-0022-4559-8A11-BB84FF6D77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0cc51e-6db9-45f5-b340-116c7bf7f9f0"/>
    <ds:schemaRef ds:uri="fc3156d0-6477-4e59-85db-677a3ac3ddef"/>
    <ds:schemaRef ds:uri="f84d82ce-040e-4862-b8a1-65b7d5461d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BDF18C-BF8B-4161-8173-CD22F0E877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2B2F9E-B407-47B4-947A-7F91CF99E1A8}">
  <ds:schemaRefs>
    <ds:schemaRef ds:uri="http://schemas.microsoft.com/office/2006/metadata/properties"/>
    <ds:schemaRef ds:uri="http://schemas.microsoft.com/office/2006/documentManagement/types"/>
    <ds:schemaRef ds:uri="fc3156d0-6477-4e59-85db-677a3ac3ddef"/>
    <ds:schemaRef ds:uri="http://purl.org/dc/elements/1.1/"/>
    <ds:schemaRef ds:uri="d20cc51e-6db9-45f5-b340-116c7bf7f9f0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84d82ce-040e-4862-b8a1-65b7d5461d79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CF94664-FA31-4F47-83BB-6366BF03826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11</vt:i4>
      </vt:variant>
    </vt:vector>
  </HeadingPairs>
  <TitlesOfParts>
    <vt:vector size="20" baseType="lpstr">
      <vt:lpstr>Bilance</vt:lpstr>
      <vt:lpstr>Transfery</vt:lpstr>
      <vt:lpstr>Příjmy</vt:lpstr>
      <vt:lpstr>Graf_prijmy</vt:lpstr>
      <vt:lpstr>Daňové a Transfery</vt:lpstr>
      <vt:lpstr>N a K</vt:lpstr>
      <vt:lpstr>Výdaje</vt:lpstr>
      <vt:lpstr>Grafy_vydaje</vt:lpstr>
      <vt:lpstr>B a K</vt:lpstr>
      <vt:lpstr>'B a K'!ghjsrfsefjh</vt:lpstr>
      <vt:lpstr>'B a K'!Názvy_tisku</vt:lpstr>
      <vt:lpstr>'Daňové a Transfery'!Názvy_tisku</vt:lpstr>
      <vt:lpstr>'N a K'!Názvy_tisku</vt:lpstr>
      <vt:lpstr>'B a K'!Oblast_tisku</vt:lpstr>
      <vt:lpstr>'Daňové a Transfery'!Oblast_tisku</vt:lpstr>
      <vt:lpstr>Grafy_vydaje!Oblast_tisku</vt:lpstr>
      <vt:lpstr>'N a K'!Oblast_tisku</vt:lpstr>
      <vt:lpstr>Příjmy!Oblast_tisku</vt:lpstr>
      <vt:lpstr>Transfery!Oblast_tisku</vt:lpstr>
      <vt:lpstr>Výdaje!Oblast_tisku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Bauer Petr</dc:creator>
  <cp:lastModifiedBy>Jiri Trnecka</cp:lastModifiedBy>
  <cp:lastPrinted>2019-02-22T07:03:53Z</cp:lastPrinted>
  <dcterms:created xsi:type="dcterms:W3CDTF">2016-02-22T09:14:34Z</dcterms:created>
  <dcterms:modified xsi:type="dcterms:W3CDTF">2019-03-05T12:56:13Z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700c2d69-d92d-4385-ad08-0f47155842ff</vt:lpwstr>
  </property>
  <property fmtid="{D5CDD505-2E9C-101B-9397-08002B2CF9AE}" pid="3" name="ContentTypeId">
    <vt:lpwstr>0x010100537EAB05C8125F43BFAC70B5765BD22D</vt:lpwstr>
  </property>
</Properties>
</file>